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83"/>
  </bookViews>
  <sheets>
    <sheet name="StartList" sheetId="1" r:id="rId1"/>
    <sheet name="Quarters" sheetId="2" r:id="rId2"/>
    <sheet name="Semis" sheetId="3" r:id="rId3"/>
    <sheet name="Finals" sheetId="4" r:id="rId4"/>
    <sheet name="Teams" sheetId="5" r:id="rId5"/>
    <sheet name="Competitors" sheetId="6" r:id="rId6"/>
    <sheet name="Brackets" sheetId="7" r:id="rId7"/>
  </sheets>
  <definedNames>
    <definedName name="_xlnm._FilterDatabase" localSheetId="0" hidden="1">StartList!$A$5:$J$68</definedName>
    <definedName name="__xlnm._FilterDatabase" localSheetId="0">StartList!$A$5:$J$68</definedName>
    <definedName name="__xlnm._FilterDatabase_1">StartList!$A$5:$J$68</definedName>
    <definedName name="__xlnm.Print_Area" localSheetId="3">Finals!$A$1:$N$44</definedName>
    <definedName name="__xlnm.Print_Area" localSheetId="1">Quarters!$A$1:$N$37</definedName>
    <definedName name="__xlnm.Print_Area" localSheetId="2">Semis!$A$1:$N$21</definedName>
    <definedName name="__xlnm.Print_Area" localSheetId="0">StartList!$A$1:$N$69</definedName>
    <definedName name="_xlnm.Print_Area" localSheetId="3">Finals!$A$1:$N$44</definedName>
    <definedName name="_xlnm.Print_Area" localSheetId="1">Quarters!$A$1:$N$37</definedName>
    <definedName name="_xlnm.Print_Area" localSheetId="2">Semis!$A$1:$N$21</definedName>
    <definedName name="_xlnm.Print_Area" localSheetId="0">StartList!$A$1:$N$69</definedName>
  </definedNames>
  <calcPr calcId="145621" iterateDelta="1E-4"/>
</workbook>
</file>

<file path=xl/calcChain.xml><?xml version="1.0" encoding="utf-8"?>
<calcChain xmlns="http://schemas.openxmlformats.org/spreadsheetml/2006/main">
  <c r="B5" i="6" l="1"/>
  <c r="D5" i="6"/>
  <c r="A6" i="6"/>
  <c r="B6" i="6" s="1"/>
  <c r="D6" i="6"/>
  <c r="E6" i="6"/>
  <c r="A7" i="6"/>
  <c r="B7" i="6"/>
  <c r="D7" i="6"/>
  <c r="E7" i="6"/>
  <c r="A8" i="6"/>
  <c r="B8" i="6"/>
  <c r="D8" i="6"/>
  <c r="E8" i="6"/>
  <c r="A9" i="6"/>
  <c r="B9" i="6"/>
  <c r="D9" i="6"/>
  <c r="E9" i="6"/>
  <c r="A10" i="6"/>
  <c r="B10" i="6"/>
  <c r="D10" i="6"/>
  <c r="E10" i="6"/>
  <c r="A11" i="6"/>
  <c r="B11" i="6"/>
  <c r="F11" i="6" s="1"/>
  <c r="D11" i="6"/>
  <c r="E11" i="6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A12" i="6"/>
  <c r="B12" i="6"/>
  <c r="F12" i="6" s="1"/>
  <c r="D12" i="6"/>
  <c r="A13" i="6"/>
  <c r="B13" i="6" s="1"/>
  <c r="F13" i="6" s="1"/>
  <c r="B15" i="6"/>
  <c r="D15" i="6"/>
  <c r="A16" i="6"/>
  <c r="B16" i="6" s="1"/>
  <c r="A17" i="6"/>
  <c r="B17" i="6" s="1"/>
  <c r="A18" i="6"/>
  <c r="B18" i="6" s="1"/>
  <c r="A19" i="6"/>
  <c r="B19" i="6" s="1"/>
  <c r="A20" i="6"/>
  <c r="B20" i="6" s="1"/>
  <c r="A21" i="6"/>
  <c r="B21" i="6" s="1"/>
  <c r="F21" i="6" s="1"/>
  <c r="B25" i="6"/>
  <c r="D25" i="6"/>
  <c r="A26" i="6"/>
  <c r="D26" i="6" s="1"/>
  <c r="B26" i="6"/>
  <c r="A27" i="6"/>
  <c r="D27" i="6" s="1"/>
  <c r="B27" i="6"/>
  <c r="A28" i="6"/>
  <c r="D28" i="6" s="1"/>
  <c r="B28" i="6"/>
  <c r="A29" i="6"/>
  <c r="D29" i="6" s="1"/>
  <c r="B29" i="6"/>
  <c r="A30" i="6"/>
  <c r="D30" i="6" s="1"/>
  <c r="B30" i="6"/>
  <c r="A31" i="6"/>
  <c r="D31" i="6" s="1"/>
  <c r="B31" i="6"/>
  <c r="F31" i="6" s="1"/>
  <c r="A32" i="6"/>
  <c r="B32" i="6" s="1"/>
  <c r="F32" i="6" s="1"/>
  <c r="B35" i="6"/>
  <c r="D35" i="6"/>
  <c r="A36" i="6"/>
  <c r="B36" i="6"/>
  <c r="D36" i="6"/>
  <c r="A37" i="6"/>
  <c r="B37" i="6"/>
  <c r="D37" i="6"/>
  <c r="A38" i="6"/>
  <c r="B38" i="6"/>
  <c r="D38" i="6"/>
  <c r="A39" i="6"/>
  <c r="B39" i="6"/>
  <c r="D39" i="6"/>
  <c r="A40" i="6"/>
  <c r="B40" i="6"/>
  <c r="D40" i="6"/>
  <c r="A41" i="6"/>
  <c r="B41" i="6"/>
  <c r="F41" i="6" s="1"/>
  <c r="D41" i="6"/>
  <c r="A42" i="6"/>
  <c r="D42" i="6" s="1"/>
  <c r="B42" i="6"/>
  <c r="F42" i="6" s="1"/>
  <c r="A43" i="6"/>
  <c r="E44" i="6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E84" i="6" s="1"/>
  <c r="E85" i="6" s="1"/>
  <c r="E86" i="6" s="1"/>
  <c r="E87" i="6" s="1"/>
  <c r="E88" i="6" s="1"/>
  <c r="E89" i="6" s="1"/>
  <c r="E90" i="6" s="1"/>
  <c r="E91" i="6" s="1"/>
  <c r="E92" i="6" s="1"/>
  <c r="E93" i="6" s="1"/>
  <c r="E94" i="6" s="1"/>
  <c r="E95" i="6" s="1"/>
  <c r="E96" i="6" s="1"/>
  <c r="E97" i="6" s="1"/>
  <c r="E98" i="6" s="1"/>
  <c r="B45" i="6"/>
  <c r="D45" i="6"/>
  <c r="A46" i="6"/>
  <c r="B46" i="6"/>
  <c r="D46" i="6"/>
  <c r="A47" i="6"/>
  <c r="B47" i="6"/>
  <c r="D47" i="6"/>
  <c r="A48" i="6"/>
  <c r="B48" i="6"/>
  <c r="D48" i="6"/>
  <c r="A49" i="6"/>
  <c r="B49" i="6"/>
  <c r="D49" i="6"/>
  <c r="A50" i="6"/>
  <c r="B50" i="6"/>
  <c r="D50" i="6"/>
  <c r="A51" i="6"/>
  <c r="B51" i="6"/>
  <c r="F51" i="6" s="1"/>
  <c r="D51" i="6"/>
  <c r="A52" i="6"/>
  <c r="B52" i="6"/>
  <c r="F52" i="6" s="1"/>
  <c r="D52" i="6"/>
  <c r="A53" i="6"/>
  <c r="D53" i="6" s="1"/>
  <c r="B53" i="6"/>
  <c r="F53" i="6" s="1"/>
  <c r="A54" i="6"/>
  <c r="B55" i="6"/>
  <c r="D55" i="6"/>
  <c r="A56" i="6"/>
  <c r="A57" i="6" s="1"/>
  <c r="B65" i="6"/>
  <c r="D65" i="6"/>
  <c r="A66" i="6"/>
  <c r="D66" i="6" s="1"/>
  <c r="B66" i="6"/>
  <c r="A67" i="6"/>
  <c r="D67" i="6" s="1"/>
  <c r="B75" i="6"/>
  <c r="D75" i="6"/>
  <c r="A76" i="6"/>
  <c r="B76" i="6"/>
  <c r="D76" i="6"/>
  <c r="A77" i="6"/>
  <c r="B77" i="6"/>
  <c r="D77" i="6"/>
  <c r="A78" i="6"/>
  <c r="B78" i="6"/>
  <c r="D78" i="6"/>
  <c r="A79" i="6"/>
  <c r="B79" i="6"/>
  <c r="D79" i="6"/>
  <c r="A80" i="6"/>
  <c r="B80" i="6"/>
  <c r="D80" i="6"/>
  <c r="A81" i="6"/>
  <c r="B81" i="6"/>
  <c r="F81" i="6" s="1"/>
  <c r="D81" i="6"/>
  <c r="A82" i="6"/>
  <c r="D82" i="6" s="1"/>
  <c r="A83" i="6"/>
  <c r="B85" i="6"/>
  <c r="D85" i="6"/>
  <c r="A86" i="6"/>
  <c r="B86" i="6"/>
  <c r="D86" i="6"/>
  <c r="A87" i="6"/>
  <c r="B87" i="6"/>
  <c r="D87" i="6"/>
  <c r="A88" i="6"/>
  <c r="B88" i="6"/>
  <c r="D88" i="6"/>
  <c r="A89" i="6"/>
  <c r="B89" i="6"/>
  <c r="D89" i="6"/>
  <c r="A90" i="6"/>
  <c r="B90" i="6"/>
  <c r="D90" i="6"/>
  <c r="A91" i="6"/>
  <c r="B91" i="6"/>
  <c r="F91" i="6" s="1"/>
  <c r="D91" i="6"/>
  <c r="A92" i="6"/>
  <c r="B92" i="6" s="1"/>
  <c r="F92" i="6" s="1"/>
  <c r="A93" i="6"/>
  <c r="D93" i="6" s="1"/>
  <c r="A94" i="6"/>
  <c r="B94" i="6" s="1"/>
  <c r="F94" i="6"/>
  <c r="B95" i="6"/>
  <c r="D95" i="6"/>
  <c r="A96" i="6"/>
  <c r="B105" i="6"/>
  <c r="D105" i="6"/>
  <c r="A106" i="6"/>
  <c r="D106" i="6" s="1"/>
  <c r="A107" i="6"/>
  <c r="A108" i="6"/>
  <c r="B115" i="6"/>
  <c r="F115" i="6" s="1"/>
  <c r="D115" i="6"/>
  <c r="A116" i="6"/>
  <c r="D116" i="6" s="1"/>
  <c r="B125" i="6"/>
  <c r="D125" i="6"/>
  <c r="F125" i="6"/>
  <c r="A126" i="6"/>
  <c r="B135" i="6"/>
  <c r="D135" i="6"/>
  <c r="F135" i="6"/>
  <c r="A136" i="6"/>
  <c r="B136" i="6" s="1"/>
  <c r="F136" i="6" s="1"/>
  <c r="D136" i="6"/>
  <c r="B145" i="6"/>
  <c r="D145" i="6"/>
  <c r="F145" i="6"/>
  <c r="A146" i="6"/>
  <c r="B146" i="6"/>
  <c r="F146" i="6" s="1"/>
  <c r="D146" i="6"/>
  <c r="A147" i="6"/>
  <c r="B147" i="6"/>
  <c r="F147" i="6" s="1"/>
  <c r="D147" i="6"/>
  <c r="A148" i="6"/>
  <c r="D148" i="6" s="1"/>
  <c r="B148" i="6"/>
  <c r="F148" i="6" s="1"/>
  <c r="A149" i="6"/>
  <c r="D149" i="6"/>
  <c r="B155" i="6"/>
  <c r="F155" i="6" s="1"/>
  <c r="D155" i="6"/>
  <c r="A156" i="6"/>
  <c r="B156" i="6" s="1"/>
  <c r="F156" i="6" s="1"/>
  <c r="G7" i="4"/>
  <c r="L7" i="4"/>
  <c r="N7" i="4"/>
  <c r="Q7" i="4"/>
  <c r="T7" i="4"/>
  <c r="S7" i="4" s="1"/>
  <c r="E8" i="4"/>
  <c r="G8" i="4"/>
  <c r="N8" i="4"/>
  <c r="Q8" i="4"/>
  <c r="P7" i="4" s="1"/>
  <c r="S8" i="4"/>
  <c r="T8" i="4"/>
  <c r="E9" i="4"/>
  <c r="G9" i="4"/>
  <c r="N9" i="4"/>
  <c r="P9" i="4"/>
  <c r="Q9" i="4"/>
  <c r="T9" i="4"/>
  <c r="S9" i="4" s="1"/>
  <c r="G10" i="4"/>
  <c r="L10" i="4"/>
  <c r="N10" i="4"/>
  <c r="Q10" i="4"/>
  <c r="P10" i="4" s="1"/>
  <c r="S10" i="4"/>
  <c r="T10" i="4"/>
  <c r="G11" i="4"/>
  <c r="L11" i="4"/>
  <c r="N11" i="4"/>
  <c r="P11" i="4"/>
  <c r="Q11" i="4"/>
  <c r="T11" i="4"/>
  <c r="S11" i="4" s="1"/>
  <c r="E12" i="4"/>
  <c r="G12" i="4"/>
  <c r="N12" i="4"/>
  <c r="Q12" i="4"/>
  <c r="P12" i="4" s="1"/>
  <c r="S12" i="4"/>
  <c r="T12" i="4"/>
  <c r="E17" i="4"/>
  <c r="G17" i="4"/>
  <c r="L17" i="4"/>
  <c r="N17" i="4"/>
  <c r="Q17" i="4"/>
  <c r="P17" i="4" s="1"/>
  <c r="S17" i="4"/>
  <c r="S16" i="4" s="1"/>
  <c r="T17" i="4"/>
  <c r="E18" i="4"/>
  <c r="G18" i="4"/>
  <c r="L18" i="4"/>
  <c r="N18" i="4"/>
  <c r="P18" i="4"/>
  <c r="Q18" i="4"/>
  <c r="T18" i="4"/>
  <c r="S18" i="4" s="1"/>
  <c r="E19" i="4"/>
  <c r="G19" i="4"/>
  <c r="L19" i="4"/>
  <c r="N19" i="4"/>
  <c r="Q19" i="4"/>
  <c r="P19" i="4" s="1"/>
  <c r="S19" i="4"/>
  <c r="T19" i="4"/>
  <c r="E20" i="4"/>
  <c r="G20" i="4"/>
  <c r="L20" i="4"/>
  <c r="N20" i="4"/>
  <c r="P20" i="4"/>
  <c r="Q20" i="4"/>
  <c r="T20" i="4"/>
  <c r="S20" i="4" s="1"/>
  <c r="E21" i="4"/>
  <c r="G21" i="4"/>
  <c r="L21" i="4"/>
  <c r="N21" i="4"/>
  <c r="Q21" i="4"/>
  <c r="P21" i="4" s="1"/>
  <c r="S21" i="4"/>
  <c r="T21" i="4"/>
  <c r="E22" i="4"/>
  <c r="G22" i="4"/>
  <c r="L22" i="4"/>
  <c r="N22" i="4"/>
  <c r="P22" i="4"/>
  <c r="Q22" i="4"/>
  <c r="T22" i="4"/>
  <c r="S22" i="4" s="1"/>
  <c r="G33" i="4"/>
  <c r="G34" i="4"/>
  <c r="G35" i="4"/>
  <c r="G36" i="4"/>
  <c r="G37" i="4"/>
  <c r="G38" i="4"/>
  <c r="G39" i="4"/>
  <c r="G40" i="4"/>
  <c r="G41" i="4"/>
  <c r="G42" i="4"/>
  <c r="G43" i="4"/>
  <c r="G44" i="4"/>
  <c r="B6" i="2"/>
  <c r="I6" i="2"/>
  <c r="L6" i="2"/>
  <c r="A7" i="2"/>
  <c r="E7" i="2"/>
  <c r="G7" i="2"/>
  <c r="F6" i="2" s="1"/>
  <c r="H7" i="2"/>
  <c r="L7" i="2"/>
  <c r="Q7" i="2"/>
  <c r="P7" i="2" s="1"/>
  <c r="T7" i="2"/>
  <c r="S7" i="2" s="1"/>
  <c r="A8" i="2"/>
  <c r="E8" i="2"/>
  <c r="G8" i="2"/>
  <c r="H8" i="2"/>
  <c r="L8" i="2"/>
  <c r="N8" i="2"/>
  <c r="Q8" i="2"/>
  <c r="P8" i="2" s="1"/>
  <c r="T8" i="2"/>
  <c r="S8" i="2" s="1"/>
  <c r="A9" i="2"/>
  <c r="E9" i="2"/>
  <c r="G9" i="2"/>
  <c r="M6" i="2" s="1"/>
  <c r="H9" i="2"/>
  <c r="L9" i="2"/>
  <c r="N9" i="2"/>
  <c r="Q9" i="2"/>
  <c r="P9" i="2" s="1"/>
  <c r="T9" i="2"/>
  <c r="S9" i="2" s="1"/>
  <c r="A10" i="2"/>
  <c r="E10" i="2"/>
  <c r="G10" i="2"/>
  <c r="H10" i="2"/>
  <c r="L10" i="2"/>
  <c r="N10" i="2"/>
  <c r="Q10" i="2"/>
  <c r="P10" i="2" s="1"/>
  <c r="T10" i="2"/>
  <c r="S10" i="2" s="1"/>
  <c r="A11" i="2"/>
  <c r="E11" i="2"/>
  <c r="G11" i="2"/>
  <c r="H11" i="2"/>
  <c r="L11" i="2"/>
  <c r="N11" i="2"/>
  <c r="Q11" i="2"/>
  <c r="P11" i="2" s="1"/>
  <c r="T11" i="2"/>
  <c r="S11" i="2" s="1"/>
  <c r="A12" i="2"/>
  <c r="E12" i="2"/>
  <c r="G12" i="2"/>
  <c r="H12" i="2"/>
  <c r="L12" i="2"/>
  <c r="N12" i="2"/>
  <c r="Q12" i="2"/>
  <c r="P12" i="2" s="1"/>
  <c r="T12" i="2"/>
  <c r="S12" i="2" s="1"/>
  <c r="A15" i="2"/>
  <c r="G15" i="2"/>
  <c r="N15" i="2"/>
  <c r="Q15" i="2"/>
  <c r="T15" i="2"/>
  <c r="G16" i="2"/>
  <c r="H16" i="2"/>
  <c r="N16" i="2"/>
  <c r="P16" i="2"/>
  <c r="Q16" i="2"/>
  <c r="P15" i="2" s="1"/>
  <c r="T16" i="2"/>
  <c r="G17" i="2"/>
  <c r="H17" i="2"/>
  <c r="N17" i="2"/>
  <c r="P17" i="2"/>
  <c r="Q17" i="2"/>
  <c r="S17" i="2"/>
  <c r="T17" i="2"/>
  <c r="S15" i="2" s="1"/>
  <c r="A18" i="2"/>
  <c r="G18" i="2"/>
  <c r="N18" i="2"/>
  <c r="P18" i="2"/>
  <c r="Q18" i="2"/>
  <c r="T18" i="2"/>
  <c r="A19" i="2"/>
  <c r="G19" i="2"/>
  <c r="N19" i="2"/>
  <c r="P19" i="2"/>
  <c r="Q19" i="2"/>
  <c r="S19" i="2"/>
  <c r="T19" i="2"/>
  <c r="S18" i="2" s="1"/>
  <c r="G20" i="2"/>
  <c r="H20" i="2"/>
  <c r="N20" i="2"/>
  <c r="P20" i="2"/>
  <c r="Q20" i="2"/>
  <c r="S20" i="2"/>
  <c r="T20" i="2"/>
  <c r="E23" i="2"/>
  <c r="G23" i="2"/>
  <c r="L23" i="2"/>
  <c r="N23" i="2"/>
  <c r="P23" i="2"/>
  <c r="P22" i="2" s="1"/>
  <c r="Q23" i="2"/>
  <c r="S23" i="2"/>
  <c r="S22" i="2" s="1"/>
  <c r="T23" i="2"/>
  <c r="E24" i="2"/>
  <c r="G24" i="2"/>
  <c r="L24" i="2"/>
  <c r="N24" i="2"/>
  <c r="P24" i="2"/>
  <c r="Q24" i="2"/>
  <c r="S24" i="2"/>
  <c r="T24" i="2"/>
  <c r="E25" i="2"/>
  <c r="G25" i="2"/>
  <c r="L25" i="2"/>
  <c r="N25" i="2"/>
  <c r="P25" i="2"/>
  <c r="Q25" i="2"/>
  <c r="S25" i="2"/>
  <c r="T25" i="2"/>
  <c r="E26" i="2"/>
  <c r="G26" i="2"/>
  <c r="L26" i="2"/>
  <c r="N26" i="2"/>
  <c r="P26" i="2"/>
  <c r="Q26" i="2"/>
  <c r="S26" i="2"/>
  <c r="T26" i="2"/>
  <c r="E27" i="2"/>
  <c r="G27" i="2"/>
  <c r="L27" i="2"/>
  <c r="N27" i="2"/>
  <c r="P27" i="2"/>
  <c r="Q27" i="2"/>
  <c r="S27" i="2"/>
  <c r="T27" i="2"/>
  <c r="E28" i="2"/>
  <c r="G28" i="2"/>
  <c r="L28" i="2"/>
  <c r="N28" i="2"/>
  <c r="P28" i="2"/>
  <c r="Q28" i="2"/>
  <c r="S28" i="2"/>
  <c r="T28" i="2"/>
  <c r="E31" i="2"/>
  <c r="G31" i="2"/>
  <c r="L31" i="2"/>
  <c r="N31" i="2"/>
  <c r="Q31" i="2"/>
  <c r="S31" i="2"/>
  <c r="T31" i="2"/>
  <c r="E32" i="2"/>
  <c r="G32" i="2"/>
  <c r="L32" i="2"/>
  <c r="N32" i="2"/>
  <c r="Q32" i="2"/>
  <c r="P31" i="2" s="1"/>
  <c r="S32" i="2"/>
  <c r="T32" i="2"/>
  <c r="E33" i="2"/>
  <c r="G33" i="2"/>
  <c r="L33" i="2"/>
  <c r="N33" i="2"/>
  <c r="P33" i="2"/>
  <c r="Q33" i="2"/>
  <c r="S33" i="2"/>
  <c r="T33" i="2"/>
  <c r="E34" i="2"/>
  <c r="G34" i="2"/>
  <c r="L34" i="2"/>
  <c r="N34" i="2"/>
  <c r="Q34" i="2"/>
  <c r="T34" i="2"/>
  <c r="E35" i="2"/>
  <c r="G35" i="2"/>
  <c r="L35" i="2"/>
  <c r="N35" i="2"/>
  <c r="Q35" i="2"/>
  <c r="T35" i="2"/>
  <c r="S35" i="2" s="1"/>
  <c r="E36" i="2"/>
  <c r="G36" i="2"/>
  <c r="L36" i="2"/>
  <c r="N36" i="2"/>
  <c r="Q36" i="2"/>
  <c r="P36" i="2" s="1"/>
  <c r="T36" i="2"/>
  <c r="S34" i="2" s="1"/>
  <c r="B6" i="3"/>
  <c r="I6" i="3"/>
  <c r="L6" i="3"/>
  <c r="A7" i="3"/>
  <c r="G7" i="3"/>
  <c r="F6" i="3" s="1"/>
  <c r="H7" i="3"/>
  <c r="L7" i="3"/>
  <c r="N7" i="3"/>
  <c r="Q7" i="3"/>
  <c r="P7" i="3" s="1"/>
  <c r="T7" i="3"/>
  <c r="S7" i="3" s="1"/>
  <c r="A8" i="3"/>
  <c r="E8" i="3"/>
  <c r="G8" i="3"/>
  <c r="M6" i="3" s="1"/>
  <c r="H8" i="3"/>
  <c r="N8" i="3"/>
  <c r="Q8" i="3"/>
  <c r="P8" i="3" s="1"/>
  <c r="T8" i="3"/>
  <c r="A9" i="3"/>
  <c r="E9" i="3"/>
  <c r="G9" i="3"/>
  <c r="H9" i="3"/>
  <c r="N9" i="3"/>
  <c r="P9" i="3"/>
  <c r="Q9" i="3"/>
  <c r="T9" i="3"/>
  <c r="S9" i="3" s="1"/>
  <c r="A10" i="3"/>
  <c r="G10" i="3"/>
  <c r="H10" i="3"/>
  <c r="L10" i="3"/>
  <c r="N10" i="3"/>
  <c r="Q10" i="3"/>
  <c r="T10" i="3"/>
  <c r="S10" i="3" s="1"/>
  <c r="A11" i="3"/>
  <c r="G11" i="3"/>
  <c r="H11" i="3"/>
  <c r="L11" i="3"/>
  <c r="N11" i="3"/>
  <c r="P11" i="3"/>
  <c r="Q11" i="3"/>
  <c r="P10" i="3" s="1"/>
  <c r="T11" i="3"/>
  <c r="S11" i="3" s="1"/>
  <c r="A12" i="3"/>
  <c r="E12" i="3"/>
  <c r="G12" i="3"/>
  <c r="H12" i="3"/>
  <c r="N12" i="3"/>
  <c r="Q12" i="3"/>
  <c r="P12" i="3" s="1"/>
  <c r="S12" i="3"/>
  <c r="T12" i="3"/>
  <c r="B14" i="3"/>
  <c r="I14" i="3"/>
  <c r="A15" i="3"/>
  <c r="E15" i="3"/>
  <c r="G15" i="3"/>
  <c r="F14" i="3" s="1"/>
  <c r="H15" i="3"/>
  <c r="L15" i="3"/>
  <c r="N15" i="3"/>
  <c r="P15" i="3"/>
  <c r="P14" i="3" s="1"/>
  <c r="Q15" i="3"/>
  <c r="T15" i="3"/>
  <c r="S15" i="3" s="1"/>
  <c r="A16" i="3"/>
  <c r="E16" i="3"/>
  <c r="G16" i="3"/>
  <c r="H16" i="3"/>
  <c r="L16" i="3"/>
  <c r="N16" i="3"/>
  <c r="Q16" i="3"/>
  <c r="P16" i="3" s="1"/>
  <c r="S16" i="3"/>
  <c r="T16" i="3"/>
  <c r="A17" i="3"/>
  <c r="E17" i="3"/>
  <c r="G17" i="3"/>
  <c r="M14" i="3" s="1"/>
  <c r="H17" i="3"/>
  <c r="L17" i="3"/>
  <c r="N17" i="3"/>
  <c r="P17" i="3"/>
  <c r="Q17" i="3"/>
  <c r="T17" i="3"/>
  <c r="S17" i="3" s="1"/>
  <c r="A18" i="3"/>
  <c r="E18" i="3"/>
  <c r="G18" i="3"/>
  <c r="H18" i="3"/>
  <c r="L18" i="3"/>
  <c r="N18" i="3"/>
  <c r="Q18" i="3"/>
  <c r="P18" i="3" s="1"/>
  <c r="S18" i="3"/>
  <c r="T18" i="3"/>
  <c r="A19" i="3"/>
  <c r="E19" i="3"/>
  <c r="G19" i="3"/>
  <c r="H19" i="3"/>
  <c r="L19" i="3"/>
  <c r="N19" i="3"/>
  <c r="P19" i="3"/>
  <c r="Q19" i="3"/>
  <c r="T19" i="3"/>
  <c r="S19" i="3" s="1"/>
  <c r="A20" i="3"/>
  <c r="E20" i="3"/>
  <c r="G20" i="3"/>
  <c r="H20" i="3"/>
  <c r="L20" i="3"/>
  <c r="N20" i="3"/>
  <c r="Q20" i="3"/>
  <c r="P20" i="3" s="1"/>
  <c r="S20" i="3"/>
  <c r="T20" i="3"/>
  <c r="B6" i="1"/>
  <c r="I6" i="1"/>
  <c r="L6" i="1"/>
  <c r="A7" i="1"/>
  <c r="G7" i="1"/>
  <c r="F6" i="1" s="1"/>
  <c r="H7" i="1"/>
  <c r="L7" i="1"/>
  <c r="N7" i="1"/>
  <c r="Q7" i="1"/>
  <c r="T7" i="1"/>
  <c r="S8" i="1" s="1"/>
  <c r="A8" i="1"/>
  <c r="E8" i="1"/>
  <c r="G8" i="1"/>
  <c r="M6" i="1" s="1"/>
  <c r="H8" i="1"/>
  <c r="N8" i="1"/>
  <c r="Q8" i="1"/>
  <c r="P7" i="1" s="1"/>
  <c r="T8" i="1"/>
  <c r="A9" i="1"/>
  <c r="E9" i="1"/>
  <c r="G9" i="1"/>
  <c r="H9" i="1"/>
  <c r="N9" i="1"/>
  <c r="Q9" i="1"/>
  <c r="T9" i="1"/>
  <c r="S9" i="1" s="1"/>
  <c r="A10" i="1"/>
  <c r="G10" i="1"/>
  <c r="H10" i="1"/>
  <c r="L10" i="1"/>
  <c r="N10" i="1"/>
  <c r="Q10" i="1"/>
  <c r="P11" i="1" s="1"/>
  <c r="T10" i="1"/>
  <c r="A11" i="1"/>
  <c r="G11" i="1"/>
  <c r="H11" i="1"/>
  <c r="L11" i="1"/>
  <c r="N11" i="1"/>
  <c r="Q11" i="1"/>
  <c r="T11" i="1"/>
  <c r="S10" i="1" s="1"/>
  <c r="A12" i="1"/>
  <c r="E12" i="1"/>
  <c r="G12" i="1"/>
  <c r="H12" i="1"/>
  <c r="N12" i="1"/>
  <c r="Q12" i="1"/>
  <c r="P12" i="1" s="1"/>
  <c r="T12" i="1"/>
  <c r="B14" i="1"/>
  <c r="I14" i="1"/>
  <c r="A15" i="1"/>
  <c r="E15" i="1"/>
  <c r="G15" i="1"/>
  <c r="F14" i="1" s="1"/>
  <c r="H15" i="1"/>
  <c r="L15" i="1"/>
  <c r="N15" i="1"/>
  <c r="Q15" i="1"/>
  <c r="T15" i="1"/>
  <c r="S16" i="1" s="1"/>
  <c r="A16" i="1"/>
  <c r="E16" i="1"/>
  <c r="G16" i="1"/>
  <c r="M14" i="1" s="1"/>
  <c r="H16" i="1"/>
  <c r="L16" i="1"/>
  <c r="N16" i="1"/>
  <c r="Q16" i="1"/>
  <c r="P15" i="1" s="1"/>
  <c r="T16" i="1"/>
  <c r="A17" i="1"/>
  <c r="E17" i="1"/>
  <c r="G17" i="1"/>
  <c r="H17" i="1"/>
  <c r="L17" i="1"/>
  <c r="N17" i="1"/>
  <c r="Q17" i="1"/>
  <c r="T17" i="1"/>
  <c r="S17" i="1" s="1"/>
  <c r="A18" i="1"/>
  <c r="E18" i="1"/>
  <c r="G18" i="1"/>
  <c r="H18" i="1"/>
  <c r="L18" i="1"/>
  <c r="N18" i="1"/>
  <c r="Q18" i="1"/>
  <c r="P20" i="1" s="1"/>
  <c r="T18" i="1"/>
  <c r="A19" i="1"/>
  <c r="G19" i="1"/>
  <c r="H19" i="1"/>
  <c r="N19" i="1"/>
  <c r="Q19" i="1"/>
  <c r="P19" i="1" s="1"/>
  <c r="T19" i="1"/>
  <c r="A20" i="1"/>
  <c r="E20" i="1"/>
  <c r="G20" i="1"/>
  <c r="H20" i="1"/>
  <c r="L20" i="1"/>
  <c r="N20" i="1"/>
  <c r="Q20" i="1"/>
  <c r="T20" i="1"/>
  <c r="S18" i="1" s="1"/>
  <c r="B22" i="1"/>
  <c r="I22" i="1"/>
  <c r="A23" i="1"/>
  <c r="G23" i="1"/>
  <c r="F22" i="1" s="1"/>
  <c r="H23" i="1"/>
  <c r="L23" i="1"/>
  <c r="N23" i="1"/>
  <c r="Q23" i="1"/>
  <c r="P24" i="1" s="1"/>
  <c r="T23" i="1"/>
  <c r="A24" i="1"/>
  <c r="E24" i="1"/>
  <c r="G24" i="1"/>
  <c r="M22" i="1" s="1"/>
  <c r="H24" i="1"/>
  <c r="N24" i="1"/>
  <c r="Q24" i="1"/>
  <c r="T24" i="1"/>
  <c r="S23" i="1" s="1"/>
  <c r="A25" i="1"/>
  <c r="E25" i="1"/>
  <c r="G25" i="1"/>
  <c r="H25" i="1"/>
  <c r="N25" i="1"/>
  <c r="Q25" i="1"/>
  <c r="P25" i="1" s="1"/>
  <c r="T25" i="1"/>
  <c r="A26" i="1"/>
  <c r="G26" i="1"/>
  <c r="H26" i="1"/>
  <c r="L26" i="1"/>
  <c r="N26" i="1"/>
  <c r="Q26" i="1"/>
  <c r="T26" i="1"/>
  <c r="S27" i="1" s="1"/>
  <c r="A27" i="1"/>
  <c r="G27" i="1"/>
  <c r="H27" i="1"/>
  <c r="L27" i="1"/>
  <c r="N27" i="1"/>
  <c r="Q27" i="1"/>
  <c r="P26" i="1" s="1"/>
  <c r="T27" i="1"/>
  <c r="A28" i="1"/>
  <c r="E28" i="1"/>
  <c r="G28" i="1"/>
  <c r="H28" i="1"/>
  <c r="N28" i="1"/>
  <c r="Q28" i="1"/>
  <c r="T28" i="1"/>
  <c r="S28" i="1" s="1"/>
  <c r="B30" i="1"/>
  <c r="I30" i="1"/>
  <c r="A31" i="1"/>
  <c r="G31" i="1"/>
  <c r="F30" i="1" s="1"/>
  <c r="H31" i="1"/>
  <c r="L31" i="1"/>
  <c r="N31" i="1"/>
  <c r="Q31" i="1"/>
  <c r="P32" i="1" s="1"/>
  <c r="T31" i="1"/>
  <c r="A32" i="1"/>
  <c r="E32" i="1"/>
  <c r="G32" i="1"/>
  <c r="M30" i="1" s="1"/>
  <c r="H32" i="1"/>
  <c r="N32" i="1"/>
  <c r="Q32" i="1"/>
  <c r="T32" i="1"/>
  <c r="S31" i="1" s="1"/>
  <c r="A33" i="1"/>
  <c r="E33" i="1"/>
  <c r="G33" i="1"/>
  <c r="H33" i="1"/>
  <c r="N33" i="1"/>
  <c r="Q33" i="1"/>
  <c r="P33" i="1" s="1"/>
  <c r="T33" i="1"/>
  <c r="A34" i="1"/>
  <c r="G34" i="1"/>
  <c r="H34" i="1"/>
  <c r="L34" i="1"/>
  <c r="N34" i="1"/>
  <c r="Q34" i="1"/>
  <c r="T34" i="1"/>
  <c r="S35" i="1" s="1"/>
  <c r="A35" i="1"/>
  <c r="G35" i="1"/>
  <c r="H35" i="1"/>
  <c r="L35" i="1"/>
  <c r="N35" i="1"/>
  <c r="Q35" i="1"/>
  <c r="P34" i="1" s="1"/>
  <c r="T35" i="1"/>
  <c r="A36" i="1"/>
  <c r="E36" i="1"/>
  <c r="G36" i="1"/>
  <c r="H36" i="1"/>
  <c r="N36" i="1"/>
  <c r="Q36" i="1"/>
  <c r="T36" i="1"/>
  <c r="S36" i="1" s="1"/>
  <c r="B38" i="1"/>
  <c r="I38" i="1"/>
  <c r="A39" i="1"/>
  <c r="G39" i="1"/>
  <c r="F38" i="1" s="1"/>
  <c r="A22" i="2" s="1"/>
  <c r="H39" i="1"/>
  <c r="L39" i="1"/>
  <c r="N39" i="1"/>
  <c r="Q39" i="1"/>
  <c r="P40" i="1" s="1"/>
  <c r="T39" i="1"/>
  <c r="A40" i="1"/>
  <c r="E40" i="1"/>
  <c r="G40" i="1"/>
  <c r="M38" i="1" s="1"/>
  <c r="H40" i="1"/>
  <c r="N40" i="1"/>
  <c r="Q40" i="1"/>
  <c r="T40" i="1"/>
  <c r="S39" i="1" s="1"/>
  <c r="A41" i="1"/>
  <c r="E41" i="1"/>
  <c r="G41" i="1"/>
  <c r="H41" i="1"/>
  <c r="N41" i="1"/>
  <c r="Q41" i="1"/>
  <c r="P41" i="1" s="1"/>
  <c r="T41" i="1"/>
  <c r="A42" i="1"/>
  <c r="G42" i="1"/>
  <c r="H42" i="1"/>
  <c r="L42" i="1"/>
  <c r="N42" i="1"/>
  <c r="Q42" i="1"/>
  <c r="T42" i="1"/>
  <c r="S43" i="1" s="1"/>
  <c r="A43" i="1"/>
  <c r="G43" i="1"/>
  <c r="H43" i="1"/>
  <c r="L43" i="1"/>
  <c r="N43" i="1"/>
  <c r="Q43" i="1"/>
  <c r="P42" i="1" s="1"/>
  <c r="T43" i="1"/>
  <c r="A44" i="1"/>
  <c r="E44" i="1"/>
  <c r="G44" i="1"/>
  <c r="H44" i="1"/>
  <c r="N44" i="1"/>
  <c r="Q44" i="1"/>
  <c r="T44" i="1"/>
  <c r="S44" i="1" s="1"/>
  <c r="B46" i="1"/>
  <c r="I46" i="1"/>
  <c r="A47" i="1"/>
  <c r="G47" i="1"/>
  <c r="F46" i="1" s="1"/>
  <c r="H47" i="1"/>
  <c r="L47" i="1"/>
  <c r="N47" i="1"/>
  <c r="Q47" i="1"/>
  <c r="P48" i="1" s="1"/>
  <c r="T47" i="1"/>
  <c r="A48" i="1"/>
  <c r="E48" i="1"/>
  <c r="G48" i="1"/>
  <c r="M46" i="1" s="1"/>
  <c r="H48" i="1"/>
  <c r="N48" i="1"/>
  <c r="Q48" i="1"/>
  <c r="T48" i="1"/>
  <c r="S47" i="1" s="1"/>
  <c r="A49" i="1"/>
  <c r="E49" i="1"/>
  <c r="G49" i="1"/>
  <c r="H49" i="1"/>
  <c r="N49" i="1"/>
  <c r="Q49" i="1"/>
  <c r="P49" i="1" s="1"/>
  <c r="T49" i="1"/>
  <c r="A50" i="1"/>
  <c r="G50" i="1"/>
  <c r="H50" i="1"/>
  <c r="L50" i="1"/>
  <c r="N50" i="1"/>
  <c r="Q50" i="1"/>
  <c r="T50" i="1"/>
  <c r="S51" i="1" s="1"/>
  <c r="A51" i="1"/>
  <c r="G51" i="1"/>
  <c r="H51" i="1"/>
  <c r="L51" i="1"/>
  <c r="N51" i="1"/>
  <c r="Q51" i="1"/>
  <c r="P50" i="1" s="1"/>
  <c r="T51" i="1"/>
  <c r="A52" i="1"/>
  <c r="E52" i="1"/>
  <c r="G52" i="1"/>
  <c r="H52" i="1"/>
  <c r="N52" i="1"/>
  <c r="P52" i="1"/>
  <c r="Q52" i="1"/>
  <c r="T52" i="1"/>
  <c r="S52" i="1" s="1"/>
  <c r="B54" i="1"/>
  <c r="I54" i="1"/>
  <c r="A55" i="1"/>
  <c r="E55" i="1"/>
  <c r="G55" i="1"/>
  <c r="F54" i="1" s="1"/>
  <c r="H55" i="1"/>
  <c r="L55" i="1"/>
  <c r="N55" i="1"/>
  <c r="Q55" i="1"/>
  <c r="P55" i="1" s="1"/>
  <c r="T55" i="1"/>
  <c r="A56" i="1"/>
  <c r="E56" i="1"/>
  <c r="G56" i="1"/>
  <c r="M54" i="1" s="1"/>
  <c r="H56" i="1"/>
  <c r="N56" i="1"/>
  <c r="Q56" i="1"/>
  <c r="T56" i="1"/>
  <c r="S55" i="1" s="1"/>
  <c r="A57" i="1"/>
  <c r="E57" i="1"/>
  <c r="G57" i="1"/>
  <c r="H57" i="1"/>
  <c r="L57" i="1"/>
  <c r="N57" i="1"/>
  <c r="Q57" i="1"/>
  <c r="P56" i="1" s="1"/>
  <c r="S57" i="1"/>
  <c r="T57" i="1"/>
  <c r="A58" i="1"/>
  <c r="E58" i="1"/>
  <c r="G58" i="1"/>
  <c r="H58" i="1"/>
  <c r="L58" i="1"/>
  <c r="N58" i="1"/>
  <c r="Q58" i="1"/>
  <c r="T58" i="1"/>
  <c r="S58" i="1" s="1"/>
  <c r="A59" i="1"/>
  <c r="E59" i="1"/>
  <c r="G59" i="1"/>
  <c r="H59" i="1"/>
  <c r="L59" i="1"/>
  <c r="N59" i="1"/>
  <c r="Q59" i="1"/>
  <c r="P58" i="1" s="1"/>
  <c r="T59" i="1"/>
  <c r="A60" i="1"/>
  <c r="E60" i="1"/>
  <c r="G60" i="1"/>
  <c r="H60" i="1"/>
  <c r="N60" i="1"/>
  <c r="P60" i="1"/>
  <c r="Q60" i="1"/>
  <c r="T60" i="1"/>
  <c r="S59" i="1" s="1"/>
  <c r="B62" i="1"/>
  <c r="I62" i="1"/>
  <c r="A63" i="1"/>
  <c r="G63" i="1"/>
  <c r="F62" i="1" s="1"/>
  <c r="H63" i="1"/>
  <c r="L63" i="1"/>
  <c r="N63" i="1"/>
  <c r="Q63" i="1"/>
  <c r="P63" i="1" s="1"/>
  <c r="S63" i="1"/>
  <c r="S62" i="1" s="1"/>
  <c r="T63" i="1"/>
  <c r="A64" i="1"/>
  <c r="E64" i="1"/>
  <c r="G64" i="1"/>
  <c r="M62" i="1" s="1"/>
  <c r="H64" i="1"/>
  <c r="N64" i="1"/>
  <c r="P64" i="1"/>
  <c r="Q64" i="1"/>
  <c r="T64" i="1"/>
  <c r="S64" i="1" s="1"/>
  <c r="A65" i="1"/>
  <c r="E65" i="1"/>
  <c r="G65" i="1"/>
  <c r="H65" i="1"/>
  <c r="N65" i="1"/>
  <c r="Q65" i="1"/>
  <c r="P65" i="1" s="1"/>
  <c r="S65" i="1"/>
  <c r="T65" i="1"/>
  <c r="A66" i="1"/>
  <c r="G66" i="1"/>
  <c r="H66" i="1"/>
  <c r="L66" i="1"/>
  <c r="N66" i="1"/>
  <c r="P66" i="1"/>
  <c r="Q66" i="1"/>
  <c r="T66" i="1"/>
  <c r="S66" i="1" s="1"/>
  <c r="A67" i="1"/>
  <c r="G67" i="1"/>
  <c r="H67" i="1"/>
  <c r="L67" i="1"/>
  <c r="N67" i="1"/>
  <c r="Q67" i="1"/>
  <c r="P67" i="1" s="1"/>
  <c r="S67" i="1"/>
  <c r="T67" i="1"/>
  <c r="A68" i="1"/>
  <c r="E68" i="1"/>
  <c r="G68" i="1"/>
  <c r="H68" i="1"/>
  <c r="N68" i="1"/>
  <c r="P68" i="1"/>
  <c r="Q68" i="1"/>
  <c r="T68" i="1"/>
  <c r="S68" i="1" s="1"/>
  <c r="B1" i="5"/>
  <c r="E3" i="1" s="1"/>
  <c r="A26" i="2" l="1"/>
  <c r="H25" i="2"/>
  <c r="A23" i="2"/>
  <c r="A27" i="2"/>
  <c r="H24" i="2"/>
  <c r="H28" i="2"/>
  <c r="Q54" i="1"/>
  <c r="A30" i="2"/>
  <c r="T14" i="3"/>
  <c r="S14" i="3"/>
  <c r="S54" i="1"/>
  <c r="S6" i="3"/>
  <c r="C22" i="2"/>
  <c r="C14" i="2"/>
  <c r="G14" i="3"/>
  <c r="N14" i="3"/>
  <c r="C16" i="4"/>
  <c r="C6" i="4"/>
  <c r="P6" i="3"/>
  <c r="Q6" i="3"/>
  <c r="A6" i="4"/>
  <c r="A16" i="4"/>
  <c r="P62" i="1"/>
  <c r="Q62" i="1"/>
  <c r="C30" i="2"/>
  <c r="T62" i="1"/>
  <c r="S8" i="3"/>
  <c r="T6" i="3" s="1"/>
  <c r="S36" i="2"/>
  <c r="P35" i="2"/>
  <c r="P32" i="2"/>
  <c r="P16" i="4"/>
  <c r="Q16" i="4"/>
  <c r="E99" i="6"/>
  <c r="S60" i="1"/>
  <c r="P59" i="1"/>
  <c r="P54" i="1" s="1"/>
  <c r="P57" i="1"/>
  <c r="S56" i="1"/>
  <c r="T54" i="1" s="1"/>
  <c r="P51" i="1"/>
  <c r="S50" i="1"/>
  <c r="S46" i="1" s="1"/>
  <c r="S48" i="1"/>
  <c r="P47" i="1"/>
  <c r="P43" i="1"/>
  <c r="S42" i="1"/>
  <c r="S38" i="1" s="1"/>
  <c r="S40" i="1"/>
  <c r="P39" i="1"/>
  <c r="P35" i="1"/>
  <c r="S34" i="1"/>
  <c r="S30" i="1" s="1"/>
  <c r="S32" i="1"/>
  <c r="P31" i="1"/>
  <c r="P27" i="1"/>
  <c r="S26" i="1"/>
  <c r="S22" i="1" s="1"/>
  <c r="S24" i="1"/>
  <c r="P23" i="1"/>
  <c r="S20" i="1"/>
  <c r="P18" i="1"/>
  <c r="P14" i="1" s="1"/>
  <c r="P16" i="1"/>
  <c r="S15" i="1"/>
  <c r="S11" i="1"/>
  <c r="P10" i="1"/>
  <c r="Q6" i="1" s="1"/>
  <c r="P8" i="1"/>
  <c r="S7" i="1"/>
  <c r="Q14" i="3"/>
  <c r="P34" i="2"/>
  <c r="Q30" i="2" s="1"/>
  <c r="S6" i="2"/>
  <c r="T6" i="2"/>
  <c r="G22" i="2"/>
  <c r="N22" i="2"/>
  <c r="P6" i="2"/>
  <c r="Q6" i="2"/>
  <c r="S49" i="1"/>
  <c r="P44" i="1"/>
  <c r="S41" i="1"/>
  <c r="P36" i="1"/>
  <c r="S33" i="1"/>
  <c r="P28" i="1"/>
  <c r="S25" i="1"/>
  <c r="S19" i="1"/>
  <c r="P17" i="1"/>
  <c r="S12" i="1"/>
  <c r="P9" i="1"/>
  <c r="T30" i="2"/>
  <c r="S30" i="2"/>
  <c r="T14" i="2"/>
  <c r="P14" i="2"/>
  <c r="Q14" i="2"/>
  <c r="P6" i="4"/>
  <c r="S6" i="4"/>
  <c r="T6" i="4"/>
  <c r="Q22" i="2"/>
  <c r="T16" i="4"/>
  <c r="B108" i="6"/>
  <c r="D108" i="6"/>
  <c r="S16" i="2"/>
  <c r="S14" i="2" s="1"/>
  <c r="P8" i="4"/>
  <c r="Q6" i="4" s="1"/>
  <c r="B149" i="6"/>
  <c r="F149" i="6" s="1"/>
  <c r="A150" i="6"/>
  <c r="A117" i="6"/>
  <c r="B107" i="6"/>
  <c r="D107" i="6"/>
  <c r="B96" i="6"/>
  <c r="D96" i="6"/>
  <c r="A97" i="6"/>
  <c r="T22" i="2"/>
  <c r="D156" i="6"/>
  <c r="B126" i="6"/>
  <c r="F126" i="6" s="1"/>
  <c r="A127" i="6"/>
  <c r="D126" i="6"/>
  <c r="A157" i="6"/>
  <c r="B116" i="6"/>
  <c r="F116" i="6" s="1"/>
  <c r="A109" i="6"/>
  <c r="B57" i="6"/>
  <c r="D57" i="6"/>
  <c r="A58" i="6"/>
  <c r="A137" i="6"/>
  <c r="D92" i="6"/>
  <c r="B82" i="6"/>
  <c r="F82" i="6" s="1"/>
  <c r="B106" i="6"/>
  <c r="D94" i="6"/>
  <c r="B93" i="6"/>
  <c r="F93" i="6" s="1"/>
  <c r="A68" i="6"/>
  <c r="B54" i="6"/>
  <c r="F54" i="6" s="1"/>
  <c r="D54" i="6"/>
  <c r="B43" i="6"/>
  <c r="F43" i="6" s="1"/>
  <c r="A44" i="6"/>
  <c r="D43" i="6"/>
  <c r="B83" i="6"/>
  <c r="F83" i="6" s="1"/>
  <c r="A84" i="6"/>
  <c r="D83" i="6"/>
  <c r="B67" i="6"/>
  <c r="B56" i="6"/>
  <c r="D56" i="6"/>
  <c r="D32" i="6"/>
  <c r="D21" i="6"/>
  <c r="D20" i="6"/>
  <c r="D19" i="6"/>
  <c r="D18" i="6"/>
  <c r="D17" i="6"/>
  <c r="D16" i="6"/>
  <c r="A33" i="6"/>
  <c r="A22" i="6"/>
  <c r="D13" i="6"/>
  <c r="A14" i="6"/>
  <c r="G54" i="1" l="1"/>
  <c r="N54" i="1"/>
  <c r="B14" i="6"/>
  <c r="F14" i="6" s="1"/>
  <c r="D14" i="6"/>
  <c r="L62" i="1"/>
  <c r="D137" i="6"/>
  <c r="A138" i="6"/>
  <c r="B137" i="6"/>
  <c r="F137" i="6" s="1"/>
  <c r="B109" i="6"/>
  <c r="D109" i="6"/>
  <c r="A110" i="6"/>
  <c r="B127" i="6"/>
  <c r="F127" i="6" s="1"/>
  <c r="A128" i="6"/>
  <c r="D127" i="6"/>
  <c r="B97" i="6"/>
  <c r="A98" i="6"/>
  <c r="D97" i="6"/>
  <c r="G6" i="2"/>
  <c r="N6" i="2"/>
  <c r="P6" i="1"/>
  <c r="T30" i="1"/>
  <c r="T46" i="1"/>
  <c r="I14" i="2"/>
  <c r="A17" i="2"/>
  <c r="H18" i="2"/>
  <c r="F14" i="2"/>
  <c r="M14" i="2"/>
  <c r="A16" i="2"/>
  <c r="A20" i="2"/>
  <c r="B14" i="2"/>
  <c r="H15" i="2"/>
  <c r="H19" i="2"/>
  <c r="Q14" i="1"/>
  <c r="B84" i="6"/>
  <c r="F84" i="6" s="1"/>
  <c r="D84" i="6"/>
  <c r="B58" i="6"/>
  <c r="D58" i="6"/>
  <c r="A59" i="6"/>
  <c r="B117" i="6"/>
  <c r="F117" i="6" s="1"/>
  <c r="A118" i="6"/>
  <c r="D117" i="6"/>
  <c r="G6" i="4"/>
  <c r="N6" i="4"/>
  <c r="E100" i="6"/>
  <c r="L56" i="1"/>
  <c r="L60" i="1"/>
  <c r="P30" i="2"/>
  <c r="L30" i="2"/>
  <c r="B30" i="2"/>
  <c r="H31" i="2"/>
  <c r="H35" i="2"/>
  <c r="F30" i="2"/>
  <c r="I30" i="2"/>
  <c r="M30" i="2"/>
  <c r="A32" i="2"/>
  <c r="A33" i="2"/>
  <c r="H34" i="2"/>
  <c r="A36" i="2"/>
  <c r="G6" i="3"/>
  <c r="N6" i="3"/>
  <c r="F22" i="2"/>
  <c r="M22" i="2"/>
  <c r="A24" i="2"/>
  <c r="B22" i="2"/>
  <c r="H23" i="2"/>
  <c r="H27" i="2"/>
  <c r="I22" i="2"/>
  <c r="A25" i="2"/>
  <c r="H26" i="2"/>
  <c r="A28" i="2"/>
  <c r="D33" i="6"/>
  <c r="B33" i="6"/>
  <c r="F33" i="6" s="1"/>
  <c r="A34" i="6"/>
  <c r="D22" i="6"/>
  <c r="B22" i="6"/>
  <c r="F22" i="6" s="1"/>
  <c r="A23" i="6"/>
  <c r="D44" i="6"/>
  <c r="B44" i="6"/>
  <c r="F44" i="6" s="1"/>
  <c r="D68" i="6"/>
  <c r="A69" i="6"/>
  <c r="B68" i="6"/>
  <c r="B157" i="6"/>
  <c r="F157" i="6" s="1"/>
  <c r="A158" i="6"/>
  <c r="D157" i="6"/>
  <c r="A151" i="6"/>
  <c r="B150" i="6"/>
  <c r="F150" i="6" s="1"/>
  <c r="D150" i="6"/>
  <c r="T38" i="1"/>
  <c r="A17" i="4"/>
  <c r="A21" i="4"/>
  <c r="E16" i="4"/>
  <c r="H18" i="4"/>
  <c r="H22" i="4"/>
  <c r="A20" i="4"/>
  <c r="H19" i="4"/>
  <c r="F6" i="4"/>
  <c r="M6" i="4"/>
  <c r="A8" i="4"/>
  <c r="A12" i="4"/>
  <c r="B6" i="4"/>
  <c r="H7" i="4"/>
  <c r="H11" i="4"/>
  <c r="I6" i="4"/>
  <c r="A9" i="4"/>
  <c r="H10" i="4"/>
  <c r="T22" i="1"/>
  <c r="H32" i="2"/>
  <c r="H33" i="2"/>
  <c r="A34" i="2"/>
  <c r="A31" i="2"/>
  <c r="A35" i="2"/>
  <c r="H36" i="2"/>
  <c r="G14" i="2"/>
  <c r="N14" i="2"/>
  <c r="S6" i="1"/>
  <c r="T6" i="1"/>
  <c r="S14" i="1"/>
  <c r="G14" i="1" s="1"/>
  <c r="T14" i="1"/>
  <c r="P22" i="1"/>
  <c r="Q22" i="1"/>
  <c r="P30" i="1"/>
  <c r="Q30" i="1"/>
  <c r="P38" i="1"/>
  <c r="Q38" i="1"/>
  <c r="P46" i="1"/>
  <c r="Q46" i="1"/>
  <c r="G16" i="4"/>
  <c r="N16" i="4"/>
  <c r="G62" i="1"/>
  <c r="N62" i="1"/>
  <c r="A10" i="4"/>
  <c r="H9" i="4"/>
  <c r="A7" i="4"/>
  <c r="A11" i="4"/>
  <c r="H8" i="4"/>
  <c r="H12" i="4"/>
  <c r="I16" i="4"/>
  <c r="A19" i="4"/>
  <c r="H20" i="4"/>
  <c r="F16" i="4"/>
  <c r="M16" i="4"/>
  <c r="A18" i="4"/>
  <c r="A22" i="4"/>
  <c r="B16" i="4"/>
  <c r="H17" i="4"/>
  <c r="H21" i="4"/>
  <c r="G38" i="1" l="1"/>
  <c r="N38" i="1"/>
  <c r="G22" i="1"/>
  <c r="N22" i="1"/>
  <c r="A152" i="6"/>
  <c r="B151" i="6"/>
  <c r="F151" i="6" s="1"/>
  <c r="D151" i="6"/>
  <c r="B59" i="6"/>
  <c r="D59" i="6"/>
  <c r="A60" i="6"/>
  <c r="D110" i="6"/>
  <c r="B110" i="6"/>
  <c r="A111" i="6"/>
  <c r="D138" i="6"/>
  <c r="A139" i="6"/>
  <c r="B138" i="6"/>
  <c r="F138" i="6" s="1"/>
  <c r="N14" i="1"/>
  <c r="F29" i="4"/>
  <c r="F31" i="4"/>
  <c r="D69" i="6"/>
  <c r="B69" i="6"/>
  <c r="A70" i="6"/>
  <c r="B23" i="6"/>
  <c r="F23" i="6" s="1"/>
  <c r="A24" i="6"/>
  <c r="D23" i="6"/>
  <c r="G30" i="2"/>
  <c r="N30" i="2"/>
  <c r="L14" i="3"/>
  <c r="G46" i="1"/>
  <c r="N46" i="1"/>
  <c r="G30" i="1"/>
  <c r="N30" i="1"/>
  <c r="B158" i="6"/>
  <c r="F158" i="6" s="1"/>
  <c r="A159" i="6"/>
  <c r="D158" i="6"/>
  <c r="B34" i="6"/>
  <c r="F34" i="6" s="1"/>
  <c r="D34" i="6"/>
  <c r="E101" i="6"/>
  <c r="B118" i="6"/>
  <c r="F118" i="6" s="1"/>
  <c r="A119" i="6"/>
  <c r="D118" i="6"/>
  <c r="A129" i="6"/>
  <c r="B128" i="6"/>
  <c r="F128" i="6" s="1"/>
  <c r="D128" i="6"/>
  <c r="L38" i="1"/>
  <c r="L22" i="1"/>
  <c r="G6" i="1"/>
  <c r="N6" i="1"/>
  <c r="B98" i="6"/>
  <c r="A99" i="6"/>
  <c r="D98" i="6"/>
  <c r="D119" i="6" l="1"/>
  <c r="A120" i="6"/>
  <c r="B119" i="6"/>
  <c r="F119" i="6" s="1"/>
  <c r="E102" i="6"/>
  <c r="D159" i="6"/>
  <c r="B159" i="6"/>
  <c r="F159" i="6" s="1"/>
  <c r="A160" i="6"/>
  <c r="D70" i="6"/>
  <c r="A71" i="6"/>
  <c r="B70" i="6"/>
  <c r="G29" i="4"/>
  <c r="F30" i="4"/>
  <c r="G30" i="4" s="1"/>
  <c r="D111" i="6"/>
  <c r="B111" i="6"/>
  <c r="F111" i="6" s="1"/>
  <c r="A112" i="6"/>
  <c r="B99" i="6"/>
  <c r="D99" i="6"/>
  <c r="A100" i="6"/>
  <c r="D129" i="6"/>
  <c r="B129" i="6"/>
  <c r="F129" i="6" s="1"/>
  <c r="A130" i="6"/>
  <c r="D152" i="6"/>
  <c r="A153" i="6"/>
  <c r="B152" i="6"/>
  <c r="F152" i="6" s="1"/>
  <c r="B24" i="6"/>
  <c r="F24" i="6" s="1"/>
  <c r="D24" i="6"/>
  <c r="L22" i="2"/>
  <c r="E22" i="2"/>
  <c r="L6" i="4"/>
  <c r="L30" i="1"/>
  <c r="B139" i="6"/>
  <c r="F139" i="6" s="1"/>
  <c r="A140" i="6"/>
  <c r="D139" i="6"/>
  <c r="G31" i="4"/>
  <c r="F32" i="4"/>
  <c r="G32" i="4" s="1"/>
  <c r="L46" i="1"/>
  <c r="B60" i="6"/>
  <c r="D60" i="6"/>
  <c r="A61" i="6"/>
  <c r="B61" i="6" l="1"/>
  <c r="F61" i="6" s="1"/>
  <c r="A62" i="6"/>
  <c r="D61" i="6"/>
  <c r="B140" i="6"/>
  <c r="F140" i="6" s="1"/>
  <c r="A141" i="6"/>
  <c r="D140" i="6"/>
  <c r="B153" i="6"/>
  <c r="F153" i="6" s="1"/>
  <c r="A154" i="6"/>
  <c r="D153" i="6"/>
  <c r="B112" i="6"/>
  <c r="F112" i="6" s="1"/>
  <c r="A113" i="6"/>
  <c r="D112" i="6"/>
  <c r="B100" i="6"/>
  <c r="D100" i="6"/>
  <c r="A101" i="6"/>
  <c r="D120" i="6"/>
  <c r="A121" i="6"/>
  <c r="B120" i="6"/>
  <c r="F120" i="6" s="1"/>
  <c r="B130" i="6"/>
  <c r="F130" i="6" s="1"/>
  <c r="A131" i="6"/>
  <c r="D130" i="6"/>
  <c r="B160" i="6"/>
  <c r="F160" i="6" s="1"/>
  <c r="A161" i="6"/>
  <c r="D160" i="6"/>
  <c r="D71" i="6"/>
  <c r="B71" i="6"/>
  <c r="F71" i="6" s="1"/>
  <c r="A72" i="6"/>
  <c r="E103" i="6"/>
  <c r="B72" i="6" l="1"/>
  <c r="F72" i="6" s="1"/>
  <c r="A73" i="6"/>
  <c r="D72" i="6"/>
  <c r="B131" i="6"/>
  <c r="F131" i="6" s="1"/>
  <c r="A132" i="6"/>
  <c r="D131" i="6"/>
  <c r="B113" i="6"/>
  <c r="F113" i="6" s="1"/>
  <c r="A114" i="6"/>
  <c r="D113" i="6"/>
  <c r="B161" i="6"/>
  <c r="F161" i="6" s="1"/>
  <c r="A162" i="6"/>
  <c r="D161" i="6"/>
  <c r="B121" i="6"/>
  <c r="F121" i="6" s="1"/>
  <c r="A122" i="6"/>
  <c r="D121" i="6"/>
  <c r="B62" i="6"/>
  <c r="F62" i="6" s="1"/>
  <c r="A63" i="6"/>
  <c r="D62" i="6"/>
  <c r="B101" i="6"/>
  <c r="F101" i="6" s="1"/>
  <c r="A102" i="6"/>
  <c r="D101" i="6"/>
  <c r="E104" i="6"/>
  <c r="D154" i="6"/>
  <c r="B154" i="6"/>
  <c r="F154" i="6" s="1"/>
  <c r="B141" i="6"/>
  <c r="F141" i="6" s="1"/>
  <c r="D141" i="6"/>
  <c r="A142" i="6"/>
  <c r="E105" i="6" l="1"/>
  <c r="B162" i="6"/>
  <c r="F162" i="6" s="1"/>
  <c r="A163" i="6"/>
  <c r="D162" i="6"/>
  <c r="B122" i="6"/>
  <c r="F122" i="6" s="1"/>
  <c r="A123" i="6"/>
  <c r="D122" i="6"/>
  <c r="B73" i="6"/>
  <c r="F73" i="6" s="1"/>
  <c r="A74" i="6"/>
  <c r="D73" i="6"/>
  <c r="A103" i="6"/>
  <c r="B102" i="6"/>
  <c r="F102" i="6" s="1"/>
  <c r="D102" i="6"/>
  <c r="D63" i="6"/>
  <c r="A64" i="6"/>
  <c r="B63" i="6"/>
  <c r="F63" i="6" s="1"/>
  <c r="E14" i="1"/>
  <c r="L14" i="1"/>
  <c r="E6" i="2"/>
  <c r="E54" i="1"/>
  <c r="E30" i="2"/>
  <c r="L54" i="1"/>
  <c r="B132" i="6"/>
  <c r="F132" i="6" s="1"/>
  <c r="D132" i="6"/>
  <c r="A133" i="6"/>
  <c r="D142" i="6"/>
  <c r="B142" i="6"/>
  <c r="F142" i="6" s="1"/>
  <c r="A143" i="6"/>
  <c r="D114" i="6"/>
  <c r="B114" i="6"/>
  <c r="F114" i="6" s="1"/>
  <c r="K19" i="1" l="1"/>
  <c r="L19" i="1" s="1"/>
  <c r="D64" i="6"/>
  <c r="B64" i="6"/>
  <c r="F64" i="6" s="1"/>
  <c r="L16" i="4"/>
  <c r="A104" i="6"/>
  <c r="B103" i="6"/>
  <c r="F103" i="6" s="1"/>
  <c r="D103" i="6"/>
  <c r="D143" i="6"/>
  <c r="A144" i="6"/>
  <c r="B143" i="6"/>
  <c r="F143" i="6" s="1"/>
  <c r="D133" i="6"/>
  <c r="A134" i="6"/>
  <c r="B133" i="6"/>
  <c r="F133" i="6" s="1"/>
  <c r="E14" i="3"/>
  <c r="B123" i="6"/>
  <c r="F123" i="6" s="1"/>
  <c r="D123" i="6"/>
  <c r="A124" i="6"/>
  <c r="B74" i="6"/>
  <c r="F74" i="6" s="1"/>
  <c r="D74" i="6"/>
  <c r="D163" i="6"/>
  <c r="B163" i="6"/>
  <c r="F163" i="6" s="1"/>
  <c r="A164" i="6"/>
  <c r="E106" i="6"/>
  <c r="E47" i="1"/>
  <c r="E51" i="1"/>
  <c r="B134" i="6" l="1"/>
  <c r="F134" i="6" s="1"/>
  <c r="D134" i="6"/>
  <c r="E107" i="6"/>
  <c r="B164" i="6"/>
  <c r="D164" i="6"/>
  <c r="D124" i="6"/>
  <c r="B124" i="6"/>
  <c r="F124" i="6" s="1"/>
  <c r="B144" i="6"/>
  <c r="F144" i="6" s="1"/>
  <c r="D144" i="6"/>
  <c r="D104" i="6"/>
  <c r="B104" i="6"/>
  <c r="F104" i="6" s="1"/>
  <c r="E6" i="4"/>
  <c r="E30" i="1"/>
  <c r="E38" i="1"/>
  <c r="L14" i="2"/>
  <c r="E22" i="1"/>
  <c r="E6" i="3"/>
  <c r="F164" i="6" l="1"/>
  <c r="E14" i="2"/>
  <c r="E62" i="1"/>
  <c r="E6" i="1"/>
  <c r="E46" i="1"/>
  <c r="E108" i="6"/>
  <c r="E109" i="6" s="1"/>
  <c r="E110" i="6" s="1"/>
  <c r="E111" i="6" s="1"/>
  <c r="E112" i="6" s="1"/>
  <c r="E113" i="6" s="1"/>
  <c r="E114" i="6" s="1"/>
  <c r="E115" i="6" s="1"/>
  <c r="E116" i="6" s="1"/>
  <c r="E117" i="6" s="1"/>
  <c r="E118" i="6" s="1"/>
  <c r="E119" i="6" s="1"/>
  <c r="E120" i="6" s="1"/>
  <c r="E121" i="6" s="1"/>
  <c r="E122" i="6" s="1"/>
  <c r="E123" i="6" s="1"/>
  <c r="E124" i="6" s="1"/>
  <c r="E125" i="6" s="1"/>
  <c r="E126" i="6" s="1"/>
  <c r="E127" i="6" s="1"/>
  <c r="E128" i="6" s="1"/>
  <c r="E129" i="6" s="1"/>
  <c r="E130" i="6" s="1"/>
  <c r="E131" i="6" s="1"/>
  <c r="E132" i="6" s="1"/>
  <c r="E133" i="6" s="1"/>
  <c r="E134" i="6" s="1"/>
  <c r="E135" i="6" s="1"/>
  <c r="E136" i="6" s="1"/>
  <c r="E137" i="6" s="1"/>
  <c r="E138" i="6" s="1"/>
  <c r="E139" i="6" s="1"/>
  <c r="E140" i="6" s="1"/>
  <c r="E141" i="6" s="1"/>
  <c r="E142" i="6" s="1"/>
  <c r="E143" i="6" s="1"/>
  <c r="E144" i="6" s="1"/>
  <c r="E145" i="6" s="1"/>
  <c r="E146" i="6" s="1"/>
  <c r="E147" i="6" s="1"/>
  <c r="E148" i="6" s="1"/>
  <c r="E149" i="6" s="1"/>
  <c r="E150" i="6" s="1"/>
  <c r="E151" i="6" s="1"/>
  <c r="E152" i="6" s="1"/>
  <c r="E153" i="6" s="1"/>
  <c r="E154" i="6" s="1"/>
  <c r="E155" i="6" s="1"/>
  <c r="E156" i="6" s="1"/>
  <c r="E157" i="6" s="1"/>
  <c r="E158" i="6" s="1"/>
  <c r="E159" i="6" s="1"/>
  <c r="E160" i="6" s="1"/>
  <c r="E161" i="6" s="1"/>
  <c r="E162" i="6" s="1"/>
  <c r="E163" i="6" s="1"/>
  <c r="E164" i="6" s="1"/>
  <c r="E67" i="1" s="1"/>
  <c r="E11" i="1"/>
  <c r="L33" i="1"/>
  <c r="E63" i="1"/>
  <c r="E11" i="3"/>
  <c r="L8" i="3"/>
  <c r="L41" i="1"/>
  <c r="E34" i="1"/>
  <c r="L40" i="1"/>
  <c r="E31" i="1"/>
  <c r="E50" i="1"/>
  <c r="E35" i="1"/>
  <c r="E39" i="1"/>
  <c r="L9" i="1"/>
  <c r="E10" i="1"/>
  <c r="E26" i="1"/>
  <c r="L36" i="1"/>
  <c r="L44" i="1"/>
  <c r="E23" i="1"/>
  <c r="L32" i="1"/>
  <c r="L8" i="1"/>
  <c r="L64" i="1"/>
  <c r="E7" i="3"/>
  <c r="L68" i="1"/>
  <c r="E7" i="1"/>
  <c r="L48" i="1"/>
  <c r="L12" i="3"/>
  <c r="L52" i="1"/>
  <c r="L25" i="1"/>
  <c r="E42" i="1"/>
  <c r="E27" i="1"/>
  <c r="L28" i="1"/>
  <c r="E10" i="3"/>
  <c r="E66" i="1" l="1"/>
  <c r="L65" i="1"/>
  <c r="L24" i="1"/>
  <c r="L12" i="1"/>
  <c r="D19" i="1"/>
  <c r="E19" i="1" s="1"/>
  <c r="L49" i="1"/>
  <c r="E43" i="1"/>
  <c r="E19" i="2"/>
  <c r="E10" i="4"/>
  <c r="L19" i="2"/>
  <c r="L20" i="2"/>
  <c r="L15" i="2"/>
  <c r="E15" i="2"/>
  <c r="E11" i="4"/>
  <c r="L9" i="4"/>
  <c r="L18" i="2"/>
  <c r="L17" i="2"/>
  <c r="E17" i="2"/>
  <c r="E7" i="4"/>
  <c r="L12" i="4"/>
  <c r="L9" i="3"/>
  <c r="E16" i="2"/>
  <c r="L8" i="4"/>
  <c r="L16" i="2"/>
  <c r="E20" i="2"/>
  <c r="E18" i="2"/>
</calcChain>
</file>

<file path=xl/sharedStrings.xml><?xml version="1.0" encoding="utf-8"?>
<sst xmlns="http://schemas.openxmlformats.org/spreadsheetml/2006/main" count="474" uniqueCount="131">
  <si>
    <t>Start List- U16 Nationals- Team Event</t>
  </si>
  <si>
    <t>Number of Teams</t>
  </si>
  <si>
    <t>NOTE:After entering the Team Names, hit Data&gt;&gt;&gt;Sort&amp;Filter&gt;&gt;&gt;Reapply button</t>
  </si>
  <si>
    <t>L1</t>
  </si>
  <si>
    <t>M1</t>
  </si>
  <si>
    <t>L2</t>
  </si>
  <si>
    <t>M2</t>
  </si>
  <si>
    <t>L3</t>
  </si>
  <si>
    <t>M3</t>
  </si>
  <si>
    <t>Quarter Finals (Round Of 8) - U16 Nationals- Team Event</t>
  </si>
  <si>
    <t>Semi-Finals (Round Of 4) - U16 Nationals- Team Event</t>
  </si>
  <si>
    <t>Finals - U16 Nationals- Team Event</t>
  </si>
  <si>
    <t>Small Final - For 3rd and 4th places</t>
  </si>
  <si>
    <t>Big Final - For 1st and 2nd places</t>
  </si>
  <si>
    <t>Final Standings</t>
  </si>
  <si>
    <t>Gold</t>
  </si>
  <si>
    <t>Silver</t>
  </si>
  <si>
    <t>Bronze</t>
  </si>
  <si>
    <t>Fourth</t>
  </si>
  <si>
    <t>Fifth</t>
  </si>
  <si>
    <t>Sixth</t>
  </si>
  <si>
    <t>Seventh</t>
  </si>
  <si>
    <t>Eighth</t>
  </si>
  <si>
    <t>Ninth</t>
  </si>
  <si>
    <t>Tenth</t>
  </si>
  <si>
    <t>11</t>
  </si>
  <si>
    <t>12</t>
  </si>
  <si>
    <t>13</t>
  </si>
  <si>
    <t>14</t>
  </si>
  <si>
    <t>15</t>
  </si>
  <si>
    <t>16</t>
  </si>
  <si>
    <t>Teams</t>
  </si>
  <si>
    <t>Alberta1</t>
  </si>
  <si>
    <t>Alberta2</t>
  </si>
  <si>
    <t>Quebec1</t>
  </si>
  <si>
    <t>Ontario1</t>
  </si>
  <si>
    <t>BC1</t>
  </si>
  <si>
    <t>BC2</t>
  </si>
  <si>
    <t>Quebec2</t>
  </si>
  <si>
    <t>Ontario2</t>
  </si>
  <si>
    <t>Atlantic2</t>
  </si>
  <si>
    <t>Atlantic1</t>
  </si>
  <si>
    <t>NovaScotia1</t>
  </si>
  <si>
    <t>National1</t>
  </si>
  <si>
    <t>National2</t>
  </si>
  <si>
    <t>National3</t>
  </si>
  <si>
    <t>National4</t>
  </si>
  <si>
    <t>National5</t>
  </si>
  <si>
    <t>RANDBETWEEN(30000,46000)/1000</t>
  </si>
  <si>
    <t>Team No.</t>
  </si>
  <si>
    <t>Competitor</t>
  </si>
  <si>
    <t>Team Name</t>
  </si>
  <si>
    <t>Bib No.</t>
  </si>
  <si>
    <t>Family Name</t>
  </si>
  <si>
    <t>Given Name</t>
  </si>
  <si>
    <t>Round 16</t>
  </si>
  <si>
    <t>Quarters</t>
  </si>
  <si>
    <t>Semis</t>
  </si>
  <si>
    <t>Finals</t>
  </si>
  <si>
    <t>Bye</t>
  </si>
  <si>
    <t>GRAY Jacquelyn</t>
  </si>
  <si>
    <t>LEBSACK Makenna</t>
  </si>
  <si>
    <t>RYBARIK Zuzana</t>
  </si>
  <si>
    <t>PROFITT JD</t>
  </si>
  <si>
    <t>LAMOUREUX Cole</t>
  </si>
  <si>
    <t>MACAULAY Aidan</t>
  </si>
  <si>
    <t>A1</t>
  </si>
  <si>
    <t>A2</t>
  </si>
  <si>
    <t>A3</t>
  </si>
  <si>
    <t>A4</t>
  </si>
  <si>
    <t>SHARRAT Lauren</t>
  </si>
  <si>
    <t>FERGUSON Jessie</t>
  </si>
  <si>
    <t>GOOCH Ryan</t>
  </si>
  <si>
    <t>MACKENZIE Connor</t>
  </si>
  <si>
    <t>MEYNAN Noah</t>
  </si>
  <si>
    <t>OSHANYK Adam</t>
  </si>
  <si>
    <t>FORGET Arianne</t>
  </si>
  <si>
    <t>BONNEVILLE Jade</t>
  </si>
  <si>
    <t>BROWN Sarah</t>
  </si>
  <si>
    <t>MAHEUX Francois</t>
  </si>
  <si>
    <t>ROY Jacob</t>
  </si>
  <si>
    <t>GONEAU Jacob</t>
  </si>
  <si>
    <t>HUNTER Lauren</t>
  </si>
  <si>
    <t>CAMPBELL Ashley</t>
  </si>
  <si>
    <t>DEEKS Annie</t>
  </si>
  <si>
    <t>MOSJIAK Oleksa</t>
  </si>
  <si>
    <t>WOOD Mackenzie</t>
  </si>
  <si>
    <t>HYLAND Zach</t>
  </si>
  <si>
    <t>DAWSON Jaden</t>
  </si>
  <si>
    <t>APPLEGARTH Brynn</t>
  </si>
  <si>
    <t>CROSS Isabella</t>
  </si>
  <si>
    <t>IHNS Heiko</t>
  </si>
  <si>
    <t>JORDAN Tait</t>
  </si>
  <si>
    <t>SOLA Hemming</t>
  </si>
  <si>
    <t>JUMONVILLE Freya</t>
  </si>
  <si>
    <t>JENKINS Hallie</t>
  </si>
  <si>
    <t>GIBSON Charlotte</t>
  </si>
  <si>
    <t>ATHANS Isaac</t>
  </si>
  <si>
    <t>TIMM Dylan</t>
  </si>
  <si>
    <t>PANKE Kristof</t>
  </si>
  <si>
    <t>LAMBERT Mathilde</t>
  </si>
  <si>
    <t>LAMONTAGE  Justine</t>
  </si>
  <si>
    <t>BRUNET Marie-Pier</t>
  </si>
  <si>
    <t>LAFOND Mathis</t>
  </si>
  <si>
    <t>TURMEL Edouard</t>
  </si>
  <si>
    <t>LATULIPPE Louis</t>
  </si>
  <si>
    <t>FOOTE Tessa</t>
  </si>
  <si>
    <t>BRACKETT Lauren</t>
  </si>
  <si>
    <t>BROOKS Cassidy</t>
  </si>
  <si>
    <t>NEYLAN Ben</t>
  </si>
  <si>
    <t>BLANDFORD Kyle</t>
  </si>
  <si>
    <t>GATCLIFFE James</t>
  </si>
  <si>
    <t>PRICE Lauren</t>
  </si>
  <si>
    <t>CUDMORE Macy</t>
  </si>
  <si>
    <t>PIKE Madeleine</t>
  </si>
  <si>
    <t>SLATTERY Ryan</t>
  </si>
  <si>
    <t>ROY Simon Oliver</t>
  </si>
  <si>
    <t xml:space="preserve">DUNPHY Malcolm </t>
  </si>
  <si>
    <t>MCCAIN Kaitlyn</t>
  </si>
  <si>
    <t>HIEW  Sophia</t>
  </si>
  <si>
    <t>DAVIS Rachel</t>
  </si>
  <si>
    <t>BOSSE Samuel</t>
  </si>
  <si>
    <t>TANFARA Nathan</t>
  </si>
  <si>
    <t>RICE-WELLMAN Christopher</t>
  </si>
  <si>
    <t>TODD Emily</t>
  </si>
  <si>
    <t>HARMON Jessica</t>
  </si>
  <si>
    <t>HENDERSON Isabelle</t>
  </si>
  <si>
    <t>KEEFE Grant</t>
  </si>
  <si>
    <t>FRASER Cole</t>
  </si>
  <si>
    <t>GAUDET Hunter</t>
  </si>
  <si>
    <t>Number of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</si>
</sst>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0"/>
      <name val="Arial"/>
      <family val="2"/>
    </font>
    <font>
      <sz val="11"/>
      <color indexed="22"/>
      <name val="Calibri"/>
      <family val="2"/>
    </font>
    <font>
      <b/>
      <i/>
      <u/>
      <sz val="24"/>
      <color indexed="25"/>
      <name val="Calibri"/>
      <family val="2"/>
    </font>
    <font>
      <b/>
      <i/>
      <u/>
      <sz val="24"/>
      <color indexed="22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55"/>
      <name val="Calibri"/>
      <family val="2"/>
    </font>
    <font>
      <b/>
      <i/>
      <u/>
      <sz val="20"/>
      <color indexed="61"/>
      <name val="Calibri"/>
      <family val="2"/>
    </font>
    <font>
      <sz val="1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indexed="44"/>
        <bgColor indexed="55"/>
      </patternFill>
    </fill>
    <fill>
      <patternFill patternType="solid">
        <fgColor indexed="26"/>
        <bgColor indexed="9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/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2" fontId="0" fillId="2" borderId="0" xfId="0" applyNumberFormat="1" applyFill="1" applyAlignment="1" applyProtection="1">
      <alignment horizontal="center"/>
      <protection locked="0"/>
    </xf>
    <xf numFmtId="2" fontId="11" fillId="0" borderId="0" xfId="0" applyNumberFormat="1" applyFont="1"/>
    <xf numFmtId="2" fontId="0" fillId="0" borderId="0" xfId="0" applyNumberFormat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0" fontId="1" fillId="0" borderId="0" xfId="0" applyFont="1"/>
    <xf numFmtId="0" fontId="12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0" fillId="0" borderId="5" xfId="0" applyBorder="1"/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3" fillId="0" borderId="5" xfId="0" applyFont="1" applyBorder="1"/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/>
    <xf numFmtId="0" fontId="13" fillId="0" borderId="8" xfId="0" applyFont="1" applyBorder="1"/>
    <xf numFmtId="0" fontId="0" fillId="0" borderId="0" xfId="0" applyFont="1" applyProtection="1">
      <protection locked="0"/>
    </xf>
    <xf numFmtId="0" fontId="10" fillId="0" borderId="9" xfId="0" applyFont="1" applyBorder="1"/>
    <xf numFmtId="0" fontId="0" fillId="0" borderId="10" xfId="0" applyBorder="1"/>
    <xf numFmtId="0" fontId="1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0" xfId="0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0" xfId="0" applyFon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4" borderId="21" xfId="0" applyFill="1" applyBorder="1" applyAlignment="1" applyProtection="1">
      <alignment horizontal="center"/>
      <protection locked="0"/>
    </xf>
    <xf numFmtId="0" fontId="0" fillId="4" borderId="22" xfId="0" applyFont="1" applyFill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7" xfId="0" applyFill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64">
    <dxf>
      <font>
        <b/>
        <i/>
        <condense val="0"/>
        <extend val="0"/>
        <color indexed="57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/>
        <i/>
        <strike val="0"/>
        <condense val="0"/>
        <extend val="0"/>
        <color indexed="10"/>
      </font>
      <fill>
        <patternFill patternType="none">
          <fgColor indexed="64"/>
          <bgColor indexed="65"/>
        </patternFill>
      </fill>
    </dxf>
    <dxf>
      <font>
        <b/>
        <i/>
        <condense val="0"/>
        <extend val="0"/>
        <color indexed="57"/>
      </font>
    </dxf>
    <dxf>
      <font>
        <b/>
        <i/>
        <strike val="0"/>
        <condense val="0"/>
        <extend val="0"/>
        <color indexed="10"/>
      </font>
      <fill>
        <patternFill patternType="none">
          <fgColor indexed="64"/>
          <bgColor indexed="65"/>
        </patternFill>
      </fill>
    </dxf>
    <dxf>
      <font>
        <b/>
        <i/>
        <condense val="0"/>
        <extend val="0"/>
        <color indexed="57"/>
      </font>
    </dxf>
    <dxf>
      <font>
        <b/>
        <i/>
        <strike val="0"/>
        <condense val="0"/>
        <extend val="0"/>
        <color indexed="10"/>
      </font>
      <fill>
        <patternFill patternType="none">
          <fgColor indexed="64"/>
          <bgColor indexed="65"/>
        </patternFill>
      </fill>
    </dxf>
    <dxf>
      <font>
        <b/>
        <i/>
        <condense val="0"/>
        <extend val="0"/>
        <color indexed="57"/>
      </font>
    </dxf>
    <dxf>
      <font>
        <b/>
        <i/>
        <strike val="0"/>
        <condense val="0"/>
        <extend val="0"/>
        <color indexed="10"/>
      </font>
      <fill>
        <patternFill patternType="none">
          <fgColor indexed="64"/>
          <bgColor indexed="65"/>
        </patternFill>
      </fill>
    </dxf>
    <dxf>
      <font>
        <b/>
        <i/>
        <condense val="0"/>
        <extend val="0"/>
        <color indexed="57"/>
      </font>
    </dxf>
    <dxf>
      <font>
        <b/>
        <i/>
        <strike val="0"/>
        <condense val="0"/>
        <extend val="0"/>
        <color indexed="10"/>
      </font>
      <fill>
        <patternFill patternType="none">
          <fgColor indexed="64"/>
          <bgColor indexed="65"/>
        </patternFill>
      </fill>
    </dxf>
    <dxf>
      <font>
        <b/>
        <i/>
        <condense val="0"/>
        <extend val="0"/>
        <color indexed="57"/>
      </font>
    </dxf>
    <dxf>
      <font>
        <b/>
        <i/>
        <strike val="0"/>
        <condense val="0"/>
        <extend val="0"/>
        <color indexed="10"/>
      </font>
      <fill>
        <patternFill patternType="none">
          <fgColor indexed="64"/>
          <bgColor indexed="65"/>
        </patternFill>
      </fill>
    </dxf>
    <dxf>
      <font>
        <b/>
        <i/>
        <condense val="0"/>
        <extend val="0"/>
        <color indexed="57"/>
      </font>
    </dxf>
    <dxf>
      <font>
        <b/>
        <i/>
        <strike val="0"/>
        <condense val="0"/>
        <extend val="0"/>
        <color indexed="10"/>
      </font>
      <fill>
        <patternFill patternType="none">
          <fgColor indexed="64"/>
          <bgColor indexed="65"/>
        </patternFill>
      </fill>
    </dxf>
    <dxf>
      <font>
        <b/>
        <i/>
        <condense val="0"/>
        <extend val="0"/>
        <color indexed="57"/>
      </font>
    </dxf>
    <dxf>
      <font>
        <b/>
        <i/>
        <strike val="0"/>
        <condense val="0"/>
        <extend val="0"/>
        <color indexed="10"/>
      </font>
      <fill>
        <patternFill patternType="none">
          <fgColor indexed="64"/>
          <bgColor indexed="65"/>
        </patternFill>
      </fill>
    </dxf>
    <dxf>
      <font>
        <b/>
        <i/>
        <condense val="0"/>
        <extend val="0"/>
        <color indexed="57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 val="0"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53735"/>
      <rgbColor rgb="00FDEADA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00B050"/>
      <rgbColor rgb="00003300"/>
      <rgbColor rgb="00333300"/>
      <rgbColor rgb="00993300"/>
      <rgbColor rgb="00C0504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69"/>
  <sheetViews>
    <sheetView tabSelected="1" zoomScale="101" zoomScaleNormal="101" workbookViewId="0">
      <selection activeCell="F43" sqref="F43"/>
    </sheetView>
  </sheetViews>
  <sheetFormatPr defaultColWidth="8.7109375" defaultRowHeight="15" x14ac:dyDescent="0.25"/>
  <cols>
    <col min="1" max="1" width="5.42578125" style="1" customWidth="1"/>
    <col min="2" max="2" width="4.140625" style="1" customWidth="1"/>
    <col min="3" max="3" width="5.42578125" style="2" customWidth="1"/>
    <col min="4" max="4" width="5.28515625" style="2" customWidth="1"/>
    <col min="5" max="5" width="24.28515625" style="2" customWidth="1"/>
    <col min="6" max="6" width="9.28515625" style="2" customWidth="1"/>
    <col min="7" max="7" width="9.42578125" style="2" customWidth="1"/>
    <col min="8" max="8" width="3.7109375" style="1" customWidth="1"/>
    <col min="9" max="9" width="4.140625" style="1" customWidth="1"/>
    <col min="10" max="10" width="3" style="2" customWidth="1"/>
    <col min="11" max="11" width="5.28515625" customWidth="1"/>
    <col min="12" max="12" width="24.28515625" customWidth="1"/>
    <col min="13" max="13" width="9.28515625" customWidth="1"/>
    <col min="14" max="14" width="9.42578125" style="2" customWidth="1"/>
    <col min="15" max="15" width="17.7109375" customWidth="1"/>
    <col min="16" max="16" width="8.42578125" customWidth="1"/>
    <col min="17" max="17" width="8.28515625" customWidth="1"/>
    <col min="18" max="18" width="2.85546875" customWidth="1"/>
    <col min="19" max="19" width="7.85546875" customWidth="1"/>
    <col min="20" max="20" width="8" customWidth="1"/>
  </cols>
  <sheetData>
    <row r="1" spans="1:20" ht="31.5" x14ac:dyDescent="0.5">
      <c r="A1" s="3" t="s">
        <v>0</v>
      </c>
      <c r="B1" s="4"/>
    </row>
    <row r="2" spans="1:20" x14ac:dyDescent="0.25">
      <c r="H2" s="5"/>
      <c r="I2" s="5"/>
    </row>
    <row r="3" spans="1:20" x14ac:dyDescent="0.25">
      <c r="A3" s="6" t="s">
        <v>1</v>
      </c>
      <c r="B3" s="5"/>
      <c r="E3" s="2">
        <f>Teams!B1</f>
        <v>16</v>
      </c>
      <c r="F3" s="7" t="s">
        <v>2</v>
      </c>
    </row>
    <row r="4" spans="1:20" x14ac:dyDescent="0.25">
      <c r="A4" s="5"/>
      <c r="B4" s="8"/>
      <c r="H4" s="5"/>
      <c r="I4" s="8"/>
    </row>
    <row r="5" spans="1:20" hidden="1" x14ac:dyDescent="0.25"/>
    <row r="6" spans="1:20" ht="26.25" x14ac:dyDescent="0.4">
      <c r="A6" s="9">
        <v>16</v>
      </c>
      <c r="B6" s="10" t="str">
        <f>IF(C6="Bye","","vs.")</f>
        <v>vs.</v>
      </c>
      <c r="C6" s="9">
        <v>1</v>
      </c>
      <c r="E6" s="11" t="str">
        <f>VLOOKUP(A6,Competitors!$A$5:$B$164,2,0)</f>
        <v>National5</v>
      </c>
      <c r="F6" s="12">
        <f>IF(C6="Bye","",SUM(G7,G10,G11,N8,N9,N12))</f>
        <v>3</v>
      </c>
      <c r="G6" s="13" t="str">
        <f>IF(C6="Bye","",("("&amp;(IF(P6=S6,("2nd-"&amp;Q6),P6))&amp;")"))</f>
        <v>(44.465)</v>
      </c>
      <c r="I6" s="14" t="str">
        <f>IF(C6="Bye","","vs.")</f>
        <v>vs.</v>
      </c>
      <c r="L6" s="11" t="str">
        <f>VLOOKUP(C6,Competitors!$A$4:$B$164,2,0)</f>
        <v>Alberta1</v>
      </c>
      <c r="M6" s="12">
        <f>IF(C6="Bye","",SUM(G8,G9,G12,N7,N10,N11))</f>
        <v>3</v>
      </c>
      <c r="N6" s="13" t="str">
        <f>IF(C6="Bye","",("("&amp;(IF(P6=S6,("2nd-"&amp;T6),S6))&amp;")"))</f>
        <v>(44.265)</v>
      </c>
      <c r="P6" s="15">
        <f>(IF(P7=1,Q7,IF(P8=1,Q8,Q9)))+(IF(P10=1,Q10,IF(P11=1,Q11,Q12)))</f>
        <v>44.465000000000003</v>
      </c>
      <c r="Q6" s="15">
        <f>(IF(P7=2,Q7,IF(P8=2,Q8,Q9)))+(IF(P10=2,Q10,IF(P11=2,Q11,Q12)))</f>
        <v>45.402999999999999</v>
      </c>
      <c r="R6" s="15"/>
      <c r="S6" s="15">
        <f>(IF(S7=1,T7,IF(S8=1,T8,T9)))+(IF(S10=1,T10,IF(S11=1,T11,T12)))</f>
        <v>44.265000000000001</v>
      </c>
      <c r="T6" s="15">
        <f>(IF(S7=2,T7,IF(S8=2,T8,T9)))+(IF(S10=2,T10,IF(S11=2,T11,T12)))</f>
        <v>44.798000000000002</v>
      </c>
    </row>
    <row r="7" spans="1:20" x14ac:dyDescent="0.25">
      <c r="A7" s="1">
        <f>A6</f>
        <v>16</v>
      </c>
      <c r="B7" s="16" t="s">
        <v>3</v>
      </c>
      <c r="D7" s="17">
        <v>163</v>
      </c>
      <c r="E7" s="18" t="str">
        <f>VLOOKUP((D7),Competitors!$E$5:$H$164,2,0)</f>
        <v>National5-L3</v>
      </c>
      <c r="F7" s="19">
        <v>22.931999999999999</v>
      </c>
      <c r="G7" s="17">
        <f t="shared" ref="G7:G12" si="0">IF(AND(F7=999,M7=999),"???",IF(F7=0,0,IF(F7&lt;=M7,1,0)))</f>
        <v>1</v>
      </c>
      <c r="H7" s="1">
        <f>C6</f>
        <v>1</v>
      </c>
      <c r="I7" s="16" t="s">
        <v>3</v>
      </c>
      <c r="K7" s="17">
        <v>11</v>
      </c>
      <c r="L7" s="18" t="str">
        <f>VLOOKUP((K7),Competitors!$E$5:$H$164,2,0)</f>
        <v>GRAY Jacquelyn</v>
      </c>
      <c r="M7" s="17">
        <v>23.059000000000001</v>
      </c>
      <c r="N7" s="17">
        <f t="shared" ref="N7:N12" si="1">IF(AND(F7=999,M7=999),"???",IF(M7=0,0,IF(M7&lt;=F7,1,0)))</f>
        <v>0</v>
      </c>
      <c r="P7" s="15">
        <f>RANK(Q7,Q7:Q9,1)</f>
        <v>1</v>
      </c>
      <c r="Q7" s="20">
        <f>F7</f>
        <v>22.931999999999999</v>
      </c>
      <c r="R7" s="15"/>
      <c r="S7" s="15">
        <f>RANK(T7,T7:T9,1)</f>
        <v>2</v>
      </c>
      <c r="T7" s="15">
        <f>M7</f>
        <v>23.059000000000001</v>
      </c>
    </row>
    <row r="8" spans="1:20" x14ac:dyDescent="0.25">
      <c r="A8" s="1">
        <f>C6</f>
        <v>1</v>
      </c>
      <c r="B8" s="16" t="s">
        <v>4</v>
      </c>
      <c r="D8" s="17">
        <v>15</v>
      </c>
      <c r="E8" s="18" t="str">
        <f>VLOOKUP((D8),Competitors!$E$5:$H$164,2,0)</f>
        <v>LAMOUREUX Cole</v>
      </c>
      <c r="F8" s="21">
        <v>21.739000000000001</v>
      </c>
      <c r="G8" s="17">
        <f t="shared" si="0"/>
        <v>1</v>
      </c>
      <c r="H8" s="1">
        <f>A6</f>
        <v>16</v>
      </c>
      <c r="I8" s="16" t="s">
        <v>4</v>
      </c>
      <c r="K8" s="17">
        <v>165</v>
      </c>
      <c r="L8" s="18" t="str">
        <f>VLOOKUP((K8),Competitors!$E$5:$H$164,2,0)</f>
        <v>National5-M2</v>
      </c>
      <c r="M8" s="22">
        <v>22.567</v>
      </c>
      <c r="N8" s="17">
        <f t="shared" si="1"/>
        <v>0</v>
      </c>
      <c r="P8" s="15">
        <f>RANK(Q8,Q7:Q9,1)</f>
        <v>3</v>
      </c>
      <c r="Q8" s="15">
        <f>M9</f>
        <v>999</v>
      </c>
      <c r="R8" s="15"/>
      <c r="S8" s="15">
        <f>RANK(T8,T7:T9,1)</f>
        <v>1</v>
      </c>
      <c r="T8" s="20">
        <f>F9</f>
        <v>22.829000000000001</v>
      </c>
    </row>
    <row r="9" spans="1:20" x14ac:dyDescent="0.25">
      <c r="A9" s="1">
        <f>C6</f>
        <v>1</v>
      </c>
      <c r="B9" s="16" t="s">
        <v>5</v>
      </c>
      <c r="D9" s="17">
        <v>13</v>
      </c>
      <c r="E9" s="18" t="str">
        <f>VLOOKUP((D9),Competitors!$E$5:$H$164,2,0)</f>
        <v>RYBARIK Zuzana</v>
      </c>
      <c r="F9" s="21">
        <v>22.829000000000001</v>
      </c>
      <c r="G9" s="17">
        <f t="shared" si="0"/>
        <v>1</v>
      </c>
      <c r="H9" s="1">
        <f>A6</f>
        <v>16</v>
      </c>
      <c r="I9" s="16" t="s">
        <v>5</v>
      </c>
      <c r="K9" s="17">
        <v>161</v>
      </c>
      <c r="L9" s="18" t="str">
        <f>VLOOKUP((K9),Competitors!$E$5:$H$164,2,0)</f>
        <v>National5-L1</v>
      </c>
      <c r="M9" s="23">
        <v>999</v>
      </c>
      <c r="N9" s="17">
        <f t="shared" si="1"/>
        <v>0</v>
      </c>
      <c r="P9" s="15">
        <f>RANK(Q9,Q7:Q9,1)</f>
        <v>2</v>
      </c>
      <c r="Q9" s="20">
        <f>F11</f>
        <v>23.684999999999999</v>
      </c>
      <c r="R9" s="15"/>
      <c r="S9" s="15">
        <f>RANK(T9,T7:T9,1)</f>
        <v>3</v>
      </c>
      <c r="T9" s="20">
        <f>M11</f>
        <v>23.734999999999999</v>
      </c>
    </row>
    <row r="10" spans="1:20" x14ac:dyDescent="0.25">
      <c r="A10" s="1">
        <f>A6</f>
        <v>16</v>
      </c>
      <c r="B10" s="16" t="s">
        <v>6</v>
      </c>
      <c r="D10" s="17">
        <v>164</v>
      </c>
      <c r="E10" s="18" t="str">
        <f>VLOOKUP((D10),Competitors!$E$5:$H$164,2,0)</f>
        <v>National5-M1</v>
      </c>
      <c r="F10" s="24">
        <v>21.718</v>
      </c>
      <c r="G10" s="17">
        <f t="shared" si="0"/>
        <v>1</v>
      </c>
      <c r="H10" s="1">
        <f>C6</f>
        <v>1</v>
      </c>
      <c r="I10" s="16" t="s">
        <v>6</v>
      </c>
      <c r="K10" s="17">
        <v>16</v>
      </c>
      <c r="L10" s="18" t="str">
        <f>VLOOKUP((K10),Competitors!$E$5:$H$164,2,0)</f>
        <v>MACAULAY Aidan</v>
      </c>
      <c r="M10" s="17">
        <v>22.754000000000001</v>
      </c>
      <c r="N10" s="17">
        <f t="shared" si="1"/>
        <v>0</v>
      </c>
      <c r="P10" s="15">
        <f>RANK(Q10,Q10:Q12,1)</f>
        <v>3</v>
      </c>
      <c r="Q10" s="15">
        <f>M8</f>
        <v>22.567</v>
      </c>
      <c r="R10" s="15"/>
      <c r="S10" s="15">
        <f>RANK(T10,T10:T12,1)</f>
        <v>2</v>
      </c>
      <c r="T10" s="20">
        <f>F8</f>
        <v>21.739000000000001</v>
      </c>
    </row>
    <row r="11" spans="1:20" x14ac:dyDescent="0.25">
      <c r="A11" s="1">
        <f>A6</f>
        <v>16</v>
      </c>
      <c r="B11" s="16" t="s">
        <v>7</v>
      </c>
      <c r="D11" s="17">
        <v>162</v>
      </c>
      <c r="E11" s="18" t="str">
        <f>VLOOKUP((D11),Competitors!$E$5:$H$164,2,0)</f>
        <v>National5-L2</v>
      </c>
      <c r="F11" s="19">
        <v>23.684999999999999</v>
      </c>
      <c r="G11" s="17">
        <f t="shared" si="0"/>
        <v>1</v>
      </c>
      <c r="H11" s="1">
        <f>C6</f>
        <v>1</v>
      </c>
      <c r="I11" s="16" t="s">
        <v>7</v>
      </c>
      <c r="K11" s="17">
        <v>12</v>
      </c>
      <c r="L11" s="18" t="str">
        <f>VLOOKUP((K11),Competitors!$E$5:$H$164,2,0)</f>
        <v>LEBSACK Makenna</v>
      </c>
      <c r="M11" s="17">
        <v>23.734999999999999</v>
      </c>
      <c r="N11" s="17">
        <f t="shared" si="1"/>
        <v>0</v>
      </c>
      <c r="P11" s="15">
        <f>RANK(Q11,Q10:Q12,1)</f>
        <v>2</v>
      </c>
      <c r="Q11" s="20">
        <f>F10</f>
        <v>21.718</v>
      </c>
      <c r="R11" s="15"/>
      <c r="S11" s="15">
        <f>RANK(T11,T10:T12,1)</f>
        <v>3</v>
      </c>
      <c r="T11" s="15">
        <f>M10</f>
        <v>22.754000000000001</v>
      </c>
    </row>
    <row r="12" spans="1:20" x14ac:dyDescent="0.25">
      <c r="A12" s="1">
        <f>C6</f>
        <v>1</v>
      </c>
      <c r="B12" s="16" t="s">
        <v>8</v>
      </c>
      <c r="D12" s="17">
        <v>14</v>
      </c>
      <c r="E12" s="18" t="str">
        <f>VLOOKUP((D12),Competitors!$E$5:$H$164,2,0)</f>
        <v>PROFITT JD</v>
      </c>
      <c r="F12" s="21">
        <v>21.436</v>
      </c>
      <c r="G12" s="17">
        <f t="shared" si="0"/>
        <v>1</v>
      </c>
      <c r="H12" s="1">
        <f>A6</f>
        <v>16</v>
      </c>
      <c r="I12" s="16" t="s">
        <v>8</v>
      </c>
      <c r="K12" s="17">
        <v>166</v>
      </c>
      <c r="L12" s="18" t="str">
        <f>VLOOKUP((K12),Competitors!$E$5:$H$164,2,0)</f>
        <v>National5-M3</v>
      </c>
      <c r="M12" s="22">
        <v>21.533000000000001</v>
      </c>
      <c r="N12" s="17">
        <f t="shared" si="1"/>
        <v>0</v>
      </c>
      <c r="P12" s="15">
        <f>RANK(Q12,Q10:Q12,1)</f>
        <v>1</v>
      </c>
      <c r="Q12" s="15">
        <f>M12</f>
        <v>21.533000000000001</v>
      </c>
      <c r="R12" s="15"/>
      <c r="S12" s="15">
        <f>RANK(T12,T10:T12,1)</f>
        <v>1</v>
      </c>
      <c r="T12" s="20">
        <f>F12</f>
        <v>21.436</v>
      </c>
    </row>
    <row r="13" spans="1:20" x14ac:dyDescent="0.25">
      <c r="B13" s="8"/>
      <c r="I13" s="8"/>
      <c r="P13" s="15"/>
      <c r="Q13" s="15"/>
      <c r="R13" s="15"/>
      <c r="S13" s="15"/>
      <c r="T13" s="15"/>
    </row>
    <row r="14" spans="1:20" ht="26.25" x14ac:dyDescent="0.4">
      <c r="A14" s="9">
        <v>9</v>
      </c>
      <c r="B14" s="10" t="str">
        <f>IF(C14="Bye","","vs.")</f>
        <v>vs.</v>
      </c>
      <c r="C14" s="9">
        <v>8</v>
      </c>
      <c r="E14" s="11" t="str">
        <f>VLOOKUP(A14,Competitors!$A$5:$B$164,2,0)</f>
        <v>Atlantic2</v>
      </c>
      <c r="F14" s="12">
        <f>IF(C14="Bye","",SUM(G15,G18,G19,N16,N17,N20))</f>
        <v>0</v>
      </c>
      <c r="G14" s="13" t="str">
        <f>IF(C14="Bye","",("("&amp;(IF(P14=S14,("2nd-"&amp;Q14),P14))&amp;")"))</f>
        <v>(47.071)</v>
      </c>
      <c r="I14" s="14" t="str">
        <f>IF(C14="Bye","","vs.")</f>
        <v>vs.</v>
      </c>
      <c r="L14" s="11" t="str">
        <f>VLOOKUP(C14,Competitors!$A$4:$B$164,2,0)</f>
        <v>Ontario2</v>
      </c>
      <c r="M14" s="12">
        <f>IF(C14="Bye","",SUM(G16,G17,G20,N15,N18,N19))</f>
        <v>6</v>
      </c>
      <c r="N14" s="13" t="str">
        <f>IF(C14="Bye","",("("&amp;(IF(P14=S14,("2nd-"&amp;T14),S14))&amp;")"))</f>
        <v>(44.87)</v>
      </c>
      <c r="P14" s="15">
        <f>(IF(P15=1,Q15,IF(P16=1,Q16,Q17)))+(IF(P18=1,Q18,IF(P19=1,Q19,Q20)))</f>
        <v>47.070999999999998</v>
      </c>
      <c r="Q14" s="15">
        <f>(IF(P15=2,Q15,IF(P16=2,Q16,Q17)))+(IF(P18=2,Q18,IF(P19=2,Q19,Q20)))</f>
        <v>52.113</v>
      </c>
      <c r="R14" s="15"/>
      <c r="S14" s="15">
        <f>(IF(S15=1,T15,IF(S16=1,T16,T17)))+(IF(S18=1,T18,IF(S19=1,T19,T20)))</f>
        <v>44.87</v>
      </c>
      <c r="T14" s="15">
        <f>(IF(S15=2,T15,IF(S16=2,T16,T17)))+(IF(S18=2,T18,IF(S19=2,T19,T20)))</f>
        <v>46.620000000000005</v>
      </c>
    </row>
    <row r="15" spans="1:20" x14ac:dyDescent="0.25">
      <c r="A15" s="1">
        <f>A14</f>
        <v>9</v>
      </c>
      <c r="B15" s="16" t="s">
        <v>3</v>
      </c>
      <c r="D15" s="17">
        <v>91</v>
      </c>
      <c r="E15" s="18" t="str">
        <f>VLOOKUP((D15),Competitors!$E$5:$H$164,2,0)</f>
        <v>PRICE Lauren</v>
      </c>
      <c r="F15" s="19">
        <v>25.262</v>
      </c>
      <c r="G15" s="17">
        <f t="shared" ref="G15:G20" si="2">IF(AND(F15=999,M15=999),"???",IF(F15=0,0,IF(F15&lt;=M15,1,0)))</f>
        <v>0</v>
      </c>
      <c r="H15" s="1">
        <f>C14</f>
        <v>8</v>
      </c>
      <c r="I15" s="16" t="s">
        <v>3</v>
      </c>
      <c r="K15" s="17">
        <v>81</v>
      </c>
      <c r="L15" s="18" t="str">
        <f>VLOOKUP((K15),Competitors!$E$5:$H$164,2,0)</f>
        <v>FOOTE Tessa</v>
      </c>
      <c r="M15" s="17">
        <v>23.286999999999999</v>
      </c>
      <c r="N15" s="17">
        <f t="shared" ref="N15:N20" si="3">IF(AND(F15=999,M15=999),"???",IF(M15=0,0,IF(M15&lt;=F15,1,0)))</f>
        <v>1</v>
      </c>
      <c r="P15" s="15">
        <f>RANK(Q15,Q15:Q17,1)</f>
        <v>2</v>
      </c>
      <c r="Q15" s="20">
        <f>F15</f>
        <v>25.262</v>
      </c>
      <c r="R15" s="15"/>
      <c r="S15" s="15">
        <f>RANK(T15,T15:T17,1)</f>
        <v>1</v>
      </c>
      <c r="T15" s="15">
        <f>M15</f>
        <v>23.286999999999999</v>
      </c>
    </row>
    <row r="16" spans="1:20" x14ac:dyDescent="0.25">
      <c r="A16" s="1">
        <f>C14</f>
        <v>8</v>
      </c>
      <c r="B16" s="16" t="s">
        <v>4</v>
      </c>
      <c r="D16" s="17">
        <v>84</v>
      </c>
      <c r="E16" s="18" t="str">
        <f>VLOOKUP((D16),Competitors!$E$5:$H$164,2,0)</f>
        <v>NEYLAN Ben</v>
      </c>
      <c r="F16" s="21">
        <v>23.07</v>
      </c>
      <c r="G16" s="17">
        <f t="shared" si="2"/>
        <v>1</v>
      </c>
      <c r="H16" s="1">
        <f>A14</f>
        <v>9</v>
      </c>
      <c r="I16" s="16" t="s">
        <v>4</v>
      </c>
      <c r="K16" s="17">
        <v>94</v>
      </c>
      <c r="L16" s="18" t="str">
        <f>VLOOKUP((K16),Competitors!$E$5:$H$164,2,0)</f>
        <v>SLATTERY Ryan</v>
      </c>
      <c r="M16" s="22">
        <v>999</v>
      </c>
      <c r="N16" s="17">
        <f t="shared" si="3"/>
        <v>0</v>
      </c>
      <c r="P16" s="15">
        <f>RANK(Q16,Q15:Q17,1)</f>
        <v>3</v>
      </c>
      <c r="Q16" s="15">
        <f>M17</f>
        <v>27.61</v>
      </c>
      <c r="R16" s="15"/>
      <c r="S16" s="15">
        <f>RANK(T16,T15:T17,1)</f>
        <v>3</v>
      </c>
      <c r="T16" s="20">
        <f>F17</f>
        <v>26.850999999999999</v>
      </c>
    </row>
    <row r="17" spans="1:20" x14ac:dyDescent="0.25">
      <c r="A17" s="1">
        <f>C14</f>
        <v>8</v>
      </c>
      <c r="B17" s="16" t="s">
        <v>5</v>
      </c>
      <c r="D17" s="17">
        <v>82</v>
      </c>
      <c r="E17" s="18" t="str">
        <f>VLOOKUP((D17),Competitors!$E$5:$H$164,2,0)</f>
        <v>BRACKETT Lauren</v>
      </c>
      <c r="F17" s="21">
        <v>26.850999999999999</v>
      </c>
      <c r="G17" s="17">
        <f t="shared" si="2"/>
        <v>1</v>
      </c>
      <c r="H17" s="1">
        <f>A14</f>
        <v>9</v>
      </c>
      <c r="I17" s="16" t="s">
        <v>5</v>
      </c>
      <c r="K17" s="17">
        <v>92</v>
      </c>
      <c r="L17" s="18" t="str">
        <f>VLOOKUP((K17),Competitors!$E$5:$H$164,2,0)</f>
        <v>CUDMORE Macy</v>
      </c>
      <c r="M17" s="23">
        <v>27.61</v>
      </c>
      <c r="N17" s="17">
        <f t="shared" si="3"/>
        <v>0</v>
      </c>
      <c r="P17" s="15">
        <f>RANK(Q17,Q15:Q17,1)</f>
        <v>1</v>
      </c>
      <c r="Q17" s="20">
        <f>F19</f>
        <v>24.957000000000001</v>
      </c>
      <c r="R17" s="15"/>
      <c r="S17" s="15">
        <f>RANK(T17,T15:T17,1)</f>
        <v>2</v>
      </c>
      <c r="T17" s="20">
        <f>M19</f>
        <v>23.55</v>
      </c>
    </row>
    <row r="18" spans="1:20" x14ac:dyDescent="0.25">
      <c r="A18" s="1">
        <f>A14</f>
        <v>9</v>
      </c>
      <c r="B18" s="16" t="s">
        <v>6</v>
      </c>
      <c r="D18" s="17">
        <v>95</v>
      </c>
      <c r="E18" s="18" t="str">
        <f>VLOOKUP((D18),Competitors!$E$5:$H$164,2,0)</f>
        <v>ROY Simon Oliver</v>
      </c>
      <c r="F18" s="24">
        <v>26.850999999999999</v>
      </c>
      <c r="G18" s="17">
        <f t="shared" si="2"/>
        <v>0</v>
      </c>
      <c r="H18" s="1">
        <f>C14</f>
        <v>8</v>
      </c>
      <c r="I18" s="16" t="s">
        <v>6</v>
      </c>
      <c r="K18" s="17">
        <v>85</v>
      </c>
      <c r="L18" s="18" t="str">
        <f>VLOOKUP((K18),Competitors!$E$5:$H$164,2,0)</f>
        <v>BLANDFORD Kyle</v>
      </c>
      <c r="M18" s="17">
        <v>23.268000000000001</v>
      </c>
      <c r="N18" s="17">
        <f t="shared" si="3"/>
        <v>1</v>
      </c>
      <c r="P18" s="15">
        <f>RANK(Q18,Q18:Q20,1)</f>
        <v>3</v>
      </c>
      <c r="Q18" s="15">
        <f>M16</f>
        <v>999</v>
      </c>
      <c r="R18" s="15"/>
      <c r="S18" s="15">
        <f>RANK(T18,T18:T20,1)</f>
        <v>2</v>
      </c>
      <c r="T18" s="20">
        <f>F16</f>
        <v>23.07</v>
      </c>
    </row>
    <row r="19" spans="1:20" x14ac:dyDescent="0.25">
      <c r="A19" s="1">
        <f>A14</f>
        <v>9</v>
      </c>
      <c r="B19" s="16" t="s">
        <v>7</v>
      </c>
      <c r="D19" s="17">
        <f>VLOOKUP((A19&amp;B19),Competitors!$D$5:$H$164,2,0)</f>
        <v>93</v>
      </c>
      <c r="E19" s="18" t="str">
        <f>VLOOKUP((D19),Competitors!$E$5:$H$164,2,0)</f>
        <v>PIKE Madeleine</v>
      </c>
      <c r="F19" s="19">
        <v>24.957000000000001</v>
      </c>
      <c r="G19" s="17">
        <f t="shared" si="2"/>
        <v>0</v>
      </c>
      <c r="H19" s="1">
        <f>C14</f>
        <v>8</v>
      </c>
      <c r="I19" s="16" t="s">
        <v>7</v>
      </c>
      <c r="K19" s="17">
        <f>VLOOKUP((H19&amp;I19),Competitors!$D$5:$H$164,2,0)</f>
        <v>83</v>
      </c>
      <c r="L19" s="18" t="str">
        <f>VLOOKUP((K19),Competitors!$E$5:$H$164,2,0)</f>
        <v>BROOKS Cassidy</v>
      </c>
      <c r="M19" s="17">
        <v>23.55</v>
      </c>
      <c r="N19" s="17">
        <f t="shared" si="3"/>
        <v>1</v>
      </c>
      <c r="P19" s="15">
        <f>RANK(Q19,Q18:Q20,1)</f>
        <v>2</v>
      </c>
      <c r="Q19" s="20">
        <f>F18</f>
        <v>26.850999999999999</v>
      </c>
      <c r="R19" s="15"/>
      <c r="S19" s="15">
        <f>RANK(T19,T18:T20,1)</f>
        <v>3</v>
      </c>
      <c r="T19" s="15">
        <f>M18</f>
        <v>23.268000000000001</v>
      </c>
    </row>
    <row r="20" spans="1:20" x14ac:dyDescent="0.25">
      <c r="A20" s="1">
        <f>C14</f>
        <v>8</v>
      </c>
      <c r="B20" s="16" t="s">
        <v>8</v>
      </c>
      <c r="D20" s="17">
        <v>86</v>
      </c>
      <c r="E20" s="18" t="str">
        <f>VLOOKUP((D20),Competitors!$E$5:$H$164,2,0)</f>
        <v>GATCLIFFE James</v>
      </c>
      <c r="F20" s="21">
        <v>21.582999999999998</v>
      </c>
      <c r="G20" s="17">
        <f t="shared" si="2"/>
        <v>1</v>
      </c>
      <c r="H20" s="1">
        <f>A14</f>
        <v>9</v>
      </c>
      <c r="I20" s="16" t="s">
        <v>8</v>
      </c>
      <c r="K20" s="17">
        <v>96</v>
      </c>
      <c r="L20" s="18" t="str">
        <f>VLOOKUP((K20),Competitors!$E$5:$H$164,2,0)</f>
        <v xml:space="preserve">DUNPHY Malcolm </v>
      </c>
      <c r="M20" s="22">
        <v>22.114000000000001</v>
      </c>
      <c r="N20" s="17">
        <f t="shared" si="3"/>
        <v>0</v>
      </c>
      <c r="P20" s="15">
        <f>RANK(Q20,Q18:Q20,1)</f>
        <v>1</v>
      </c>
      <c r="Q20" s="15">
        <f>M20</f>
        <v>22.114000000000001</v>
      </c>
      <c r="R20" s="15"/>
      <c r="S20" s="15">
        <f>RANK(T20,T18:T20,1)</f>
        <v>1</v>
      </c>
      <c r="T20" s="20">
        <f>F20</f>
        <v>21.582999999999998</v>
      </c>
    </row>
    <row r="21" spans="1:20" x14ac:dyDescent="0.25">
      <c r="B21" s="8"/>
      <c r="I21" s="8"/>
      <c r="P21" s="15"/>
      <c r="Q21" s="15"/>
      <c r="R21" s="15"/>
      <c r="S21" s="15"/>
      <c r="T21" s="15"/>
    </row>
    <row r="22" spans="1:20" ht="26.25" x14ac:dyDescent="0.4">
      <c r="A22" s="9">
        <v>12</v>
      </c>
      <c r="B22" s="10" t="str">
        <f>IF(C22="Bye","","vs.")</f>
        <v>vs.</v>
      </c>
      <c r="C22" s="9">
        <v>5</v>
      </c>
      <c r="E22" s="11" t="str">
        <f>VLOOKUP(A22,Competitors!$A$5:$B$164,2,0)</f>
        <v>National1</v>
      </c>
      <c r="F22" s="12">
        <f>IF(C22="Bye","",SUM(G23,G26,G27,N24,N25,N28))</f>
        <v>4</v>
      </c>
      <c r="G22" s="13" t="str">
        <f>IF(C22="Bye","",("("&amp;(IF(P22=S22,("2nd-"&amp;Q22),P22))&amp;")"))</f>
        <v>(43.561)</v>
      </c>
      <c r="I22" s="14" t="str">
        <f>IF(C22="Bye","","vs.")</f>
        <v>vs.</v>
      </c>
      <c r="L22" s="11" t="str">
        <f>VLOOKUP(C22,Competitors!$A$4:$B$164,2,0)</f>
        <v>BC1</v>
      </c>
      <c r="M22" s="12">
        <f>IF(C22="Bye","",SUM(G24,G25,G28,N23,N26,N27))</f>
        <v>2</v>
      </c>
      <c r="N22" s="13" t="str">
        <f>IF(C22="Bye","",("("&amp;(IF(P22=S22,("2nd-"&amp;T22),S22))&amp;")"))</f>
        <v>(44.853)</v>
      </c>
      <c r="P22" s="15">
        <f>(IF(P23=1,Q23,IF(P24=1,Q24,Q25)))+(IF(P26=1,Q26,IF(P27=1,Q27,Q28)))</f>
        <v>43.561</v>
      </c>
      <c r="Q22" s="15">
        <f>(IF(P23=2,Q23,IF(P24=2,Q24,Q25)))+(IF(P26=2,Q26,IF(P27=2,Q27,Q28)))</f>
        <v>45.076999999999998</v>
      </c>
      <c r="R22" s="15"/>
      <c r="S22" s="15">
        <f>(IF(S23=1,T23,IF(S24=1,T24,T25)))+(IF(S26=1,T26,IF(S27=1,T27,T28)))</f>
        <v>44.852999999999994</v>
      </c>
      <c r="T22" s="15">
        <f>(IF(S23=2,T23,IF(S24=2,T24,T25)))+(IF(S26=2,T26,IF(S27=2,T27,T28)))</f>
        <v>45.423000000000002</v>
      </c>
    </row>
    <row r="23" spans="1:20" x14ac:dyDescent="0.25">
      <c r="A23" s="1">
        <f>A22</f>
        <v>12</v>
      </c>
      <c r="B23" s="16" t="s">
        <v>3</v>
      </c>
      <c r="D23" s="17">
        <v>121</v>
      </c>
      <c r="E23" s="18" t="str">
        <f>VLOOKUP((D23),Competitors!$E$5:$H$164,2,0)</f>
        <v>National1-L1</v>
      </c>
      <c r="F23" s="19">
        <v>22.640999999999998</v>
      </c>
      <c r="G23" s="17">
        <f t="shared" ref="G23:G28" si="4">IF(AND(F23=999,M23=999),"???",IF(F23=0,0,IF(F23&lt;=M23,1,0)))</f>
        <v>1</v>
      </c>
      <c r="H23" s="1">
        <f>C22</f>
        <v>5</v>
      </c>
      <c r="I23" s="16" t="s">
        <v>3</v>
      </c>
      <c r="K23" s="17">
        <v>51</v>
      </c>
      <c r="L23" s="18" t="str">
        <f>VLOOKUP((K23),Competitors!$E$5:$H$164,2,0)</f>
        <v>DAWSON Jaden</v>
      </c>
      <c r="M23" s="17">
        <v>23.736999999999998</v>
      </c>
      <c r="N23" s="17">
        <f t="shared" ref="N23:N28" si="5">IF(AND(F23=999,M23=999),"???",IF(M23=0,0,IF(M23&lt;=F23,1,0)))</f>
        <v>0</v>
      </c>
      <c r="P23" s="15">
        <f>RANK(Q23,Q23:Q25,1)</f>
        <v>2</v>
      </c>
      <c r="Q23" s="20">
        <f>F23</f>
        <v>22.640999999999998</v>
      </c>
      <c r="R23" s="15"/>
      <c r="S23" s="15">
        <f>RANK(T23,T23:T25,1)</f>
        <v>2</v>
      </c>
      <c r="T23" s="15">
        <f>M23</f>
        <v>23.736999999999998</v>
      </c>
    </row>
    <row r="24" spans="1:20" x14ac:dyDescent="0.25">
      <c r="A24" s="1">
        <f>C22</f>
        <v>5</v>
      </c>
      <c r="B24" s="16" t="s">
        <v>4</v>
      </c>
      <c r="D24" s="17">
        <v>54</v>
      </c>
      <c r="E24" s="18" t="str">
        <f>VLOOKUP((D24),Competitors!$E$5:$H$164,2,0)</f>
        <v>IHNS Heiko</v>
      </c>
      <c r="F24" s="21">
        <v>21.54</v>
      </c>
      <c r="G24" s="17">
        <f t="shared" si="4"/>
        <v>1</v>
      </c>
      <c r="H24" s="1">
        <f>A22</f>
        <v>12</v>
      </c>
      <c r="I24" s="16" t="s">
        <v>4</v>
      </c>
      <c r="K24" s="17">
        <v>124</v>
      </c>
      <c r="L24" s="18" t="str">
        <f>VLOOKUP((K24),Competitors!$E$5:$H$164,2,0)</f>
        <v>National1-M1</v>
      </c>
      <c r="M24" s="22">
        <v>22.65</v>
      </c>
      <c r="N24" s="17">
        <f t="shared" si="5"/>
        <v>0</v>
      </c>
      <c r="P24" s="15">
        <f>RANK(Q24,Q23:Q25,1)</f>
        <v>3</v>
      </c>
      <c r="Q24" s="15">
        <f>M25</f>
        <v>22.998000000000001</v>
      </c>
      <c r="R24" s="15"/>
      <c r="S24" s="15">
        <f>RANK(T24,T23:T25,1)</f>
        <v>1</v>
      </c>
      <c r="T24" s="20">
        <f>F25</f>
        <v>23.312999999999999</v>
      </c>
    </row>
    <row r="25" spans="1:20" x14ac:dyDescent="0.25">
      <c r="A25" s="1">
        <f>C22</f>
        <v>5</v>
      </c>
      <c r="B25" s="16" t="s">
        <v>5</v>
      </c>
      <c r="D25" s="17">
        <v>52</v>
      </c>
      <c r="E25" s="18" t="str">
        <f>VLOOKUP((D25),Competitors!$E$5:$H$164,2,0)</f>
        <v>APPLEGARTH Brynn</v>
      </c>
      <c r="F25" s="21">
        <v>23.312999999999999</v>
      </c>
      <c r="G25" s="17">
        <f t="shared" si="4"/>
        <v>0</v>
      </c>
      <c r="H25" s="1">
        <f>A22</f>
        <v>12</v>
      </c>
      <c r="I25" s="16" t="s">
        <v>5</v>
      </c>
      <c r="K25" s="17">
        <v>122</v>
      </c>
      <c r="L25" s="18" t="str">
        <f>VLOOKUP((K25),Competitors!$E$5:$H$164,2,0)</f>
        <v>National1-L2</v>
      </c>
      <c r="M25" s="23">
        <v>22.998000000000001</v>
      </c>
      <c r="N25" s="17">
        <f t="shared" si="5"/>
        <v>1</v>
      </c>
      <c r="P25" s="15">
        <f>RANK(Q25,Q23:Q25,1)</f>
        <v>1</v>
      </c>
      <c r="Q25" s="20">
        <f>F27</f>
        <v>22.225999999999999</v>
      </c>
      <c r="R25" s="15"/>
      <c r="S25" s="15">
        <f>RANK(T25,T23:T25,1)</f>
        <v>3</v>
      </c>
      <c r="T25" s="20">
        <f>M27</f>
        <v>25.268999999999998</v>
      </c>
    </row>
    <row r="26" spans="1:20" x14ac:dyDescent="0.25">
      <c r="A26" s="1">
        <f>A22</f>
        <v>12</v>
      </c>
      <c r="B26" s="16" t="s">
        <v>6</v>
      </c>
      <c r="D26" s="17">
        <v>126</v>
      </c>
      <c r="E26" s="18" t="str">
        <f>VLOOKUP((D26),Competitors!$E$5:$H$164,2,0)</f>
        <v>National1-M3</v>
      </c>
      <c r="F26" s="24">
        <v>21.335000000000001</v>
      </c>
      <c r="G26" s="17">
        <f t="shared" si="4"/>
        <v>1</v>
      </c>
      <c r="H26" s="1">
        <f>C22</f>
        <v>5</v>
      </c>
      <c r="I26" s="16" t="s">
        <v>6</v>
      </c>
      <c r="K26" s="17">
        <v>55</v>
      </c>
      <c r="L26" s="18" t="str">
        <f>VLOOKUP((K26),Competitors!$E$5:$H$164,2,0)</f>
        <v>JORDAN Tait</v>
      </c>
      <c r="M26" s="17">
        <v>21.686</v>
      </c>
      <c r="N26" s="17">
        <f t="shared" si="5"/>
        <v>0</v>
      </c>
      <c r="P26" s="15">
        <f>RANK(Q26,Q26:Q28,1)</f>
        <v>3</v>
      </c>
      <c r="Q26" s="15">
        <f>M24</f>
        <v>22.65</v>
      </c>
      <c r="R26" s="15"/>
      <c r="S26" s="15">
        <f>RANK(T26,T26:T28,1)</f>
        <v>1</v>
      </c>
      <c r="T26" s="20">
        <f>F24</f>
        <v>21.54</v>
      </c>
    </row>
    <row r="27" spans="1:20" x14ac:dyDescent="0.25">
      <c r="A27" s="1">
        <f>A22</f>
        <v>12</v>
      </c>
      <c r="B27" s="16" t="s">
        <v>7</v>
      </c>
      <c r="D27" s="17">
        <v>123</v>
      </c>
      <c r="E27" s="18" t="str">
        <f>VLOOKUP((D27),Competitors!$E$5:$H$164,2,0)</f>
        <v>National1-L3</v>
      </c>
      <c r="F27" s="19">
        <v>22.225999999999999</v>
      </c>
      <c r="G27" s="17">
        <f t="shared" si="4"/>
        <v>1</v>
      </c>
      <c r="H27" s="1">
        <f>C22</f>
        <v>5</v>
      </c>
      <c r="I27" s="16" t="s">
        <v>7</v>
      </c>
      <c r="K27" s="17">
        <v>53</v>
      </c>
      <c r="L27" s="18" t="str">
        <f>VLOOKUP((K27),Competitors!$E$5:$H$164,2,0)</f>
        <v>CROSS Isabella</v>
      </c>
      <c r="M27" s="17">
        <v>25.268999999999998</v>
      </c>
      <c r="N27" s="17">
        <f t="shared" si="5"/>
        <v>0</v>
      </c>
      <c r="P27" s="15">
        <f>RANK(Q27,Q26:Q28,1)</f>
        <v>1</v>
      </c>
      <c r="Q27" s="20">
        <f>F26</f>
        <v>21.335000000000001</v>
      </c>
      <c r="R27" s="15"/>
      <c r="S27" s="15">
        <f>RANK(T27,T26:T28,1)</f>
        <v>2</v>
      </c>
      <c r="T27" s="15">
        <f>M26</f>
        <v>21.686</v>
      </c>
    </row>
    <row r="28" spans="1:20" x14ac:dyDescent="0.25">
      <c r="A28" s="1">
        <f>C22</f>
        <v>5</v>
      </c>
      <c r="B28" s="16" t="s">
        <v>8</v>
      </c>
      <c r="D28" s="17">
        <v>56</v>
      </c>
      <c r="E28" s="18" t="str">
        <f>VLOOKUP((D28),Competitors!$E$5:$H$164,2,0)</f>
        <v>SOLA Hemming</v>
      </c>
      <c r="F28" s="21">
        <v>21.948</v>
      </c>
      <c r="G28" s="17">
        <f t="shared" si="4"/>
        <v>1</v>
      </c>
      <c r="H28" s="1">
        <f>A22</f>
        <v>12</v>
      </c>
      <c r="I28" s="16" t="s">
        <v>8</v>
      </c>
      <c r="K28" s="17">
        <v>125</v>
      </c>
      <c r="L28" s="18" t="str">
        <f>VLOOKUP((K28),Competitors!$E$5:$H$164,2,0)</f>
        <v>National1-M2</v>
      </c>
      <c r="M28" s="22">
        <v>22.436</v>
      </c>
      <c r="N28" s="17">
        <f t="shared" si="5"/>
        <v>0</v>
      </c>
      <c r="P28" s="15">
        <f>RANK(Q28,Q26:Q28,1)</f>
        <v>2</v>
      </c>
      <c r="Q28" s="15">
        <f>M28</f>
        <v>22.436</v>
      </c>
      <c r="R28" s="15"/>
      <c r="S28" s="15">
        <f>RANK(T28,T26:T28,1)</f>
        <v>3</v>
      </c>
      <c r="T28" s="20">
        <f>F28</f>
        <v>21.948</v>
      </c>
    </row>
    <row r="29" spans="1:20" x14ac:dyDescent="0.25">
      <c r="B29" s="8"/>
      <c r="I29" s="8"/>
      <c r="P29" s="15"/>
      <c r="Q29" s="15"/>
      <c r="R29" s="15"/>
      <c r="S29" s="15"/>
      <c r="T29" s="15"/>
    </row>
    <row r="30" spans="1:20" ht="26.25" x14ac:dyDescent="0.4">
      <c r="A30" s="9">
        <v>13</v>
      </c>
      <c r="B30" s="10" t="str">
        <f>IF(C30="Bye","","vs.")</f>
        <v>vs.</v>
      </c>
      <c r="C30" s="9">
        <v>4</v>
      </c>
      <c r="E30" s="11" t="str">
        <f>VLOOKUP(A30,Competitors!$A$5:$B$164,2,0)</f>
        <v>National2</v>
      </c>
      <c r="F30" s="12">
        <f>IF(C30="Bye","",SUM(G31,G34,G35,N32,N33,N36))</f>
        <v>4</v>
      </c>
      <c r="G30" s="13" t="str">
        <f>IF(C30="Bye","",("("&amp;(IF(P30=S30,("2nd-"&amp;Q30),P30))&amp;")"))</f>
        <v>(44.338)</v>
      </c>
      <c r="I30" s="14" t="str">
        <f>IF(C30="Bye","","vs.")</f>
        <v>vs.</v>
      </c>
      <c r="L30" s="11" t="str">
        <f>VLOOKUP(C30,Competitors!$A$4:$B$164,2,0)</f>
        <v>Ontario1</v>
      </c>
      <c r="M30" s="12">
        <f>IF(C30="Bye","",SUM(G32,G33,G36,N31,N34,N35))</f>
        <v>2</v>
      </c>
      <c r="N30" s="13" t="str">
        <f>IF(C30="Bye","",("("&amp;(IF(P30=S30,("2nd-"&amp;T30),S30))&amp;")"))</f>
        <v>(44.641)</v>
      </c>
      <c r="P30" s="15">
        <f>(IF(P31=1,Q31,IF(P32=1,Q32,Q33)))+(IF(P34=1,Q34,IF(P35=1,Q35,Q36)))</f>
        <v>44.338000000000001</v>
      </c>
      <c r="Q30" s="15">
        <f>(IF(P31=2,Q31,IF(P32=2,Q32,Q33)))+(IF(P34=2,Q34,IF(P35=2,Q35,Q36)))</f>
        <v>53.489000000000004</v>
      </c>
      <c r="R30" s="15"/>
      <c r="S30" s="15">
        <f>(IF(S31=1,T31,IF(S32=1,T32,T33)))+(IF(S34=1,T34,IF(S35=1,T35,T36)))</f>
        <v>44.640999999999998</v>
      </c>
      <c r="T30" s="15">
        <f>(IF(S31=2,T31,IF(S32=2,T32,T33)))+(IF(S34=2,T34,IF(S35=2,T35,T36)))</f>
        <v>48.534000000000006</v>
      </c>
    </row>
    <row r="31" spans="1:20" x14ac:dyDescent="0.25">
      <c r="A31" s="1">
        <f>A30</f>
        <v>13</v>
      </c>
      <c r="B31" s="16" t="s">
        <v>3</v>
      </c>
      <c r="D31" s="17">
        <v>131</v>
      </c>
      <c r="E31" s="18" t="str">
        <f>VLOOKUP((D31),Competitors!$E$5:$H$164,2,0)</f>
        <v>National2-L1</v>
      </c>
      <c r="F31" s="19">
        <v>22.605</v>
      </c>
      <c r="G31" s="17">
        <f t="shared" ref="G31:G36" si="6">IF(AND(F31=999,M31=999),"???",IF(F31=0,0,IF(F31&lt;=M31,1,0)))</f>
        <v>1</v>
      </c>
      <c r="H31" s="1">
        <f>C30</f>
        <v>4</v>
      </c>
      <c r="I31" s="16" t="s">
        <v>3</v>
      </c>
      <c r="K31" s="17">
        <v>41</v>
      </c>
      <c r="L31" s="18" t="str">
        <f>VLOOKUP((K31),Competitors!$E$5:$H$164,2,0)</f>
        <v>HUNTER Lauren</v>
      </c>
      <c r="M31" s="17">
        <v>26.67</v>
      </c>
      <c r="N31" s="17">
        <f t="shared" ref="N31:N36" si="7">IF(AND(F31=999,M31=999),"???",IF(M31=0,0,IF(M31&lt;=F31,1,0)))</f>
        <v>0</v>
      </c>
      <c r="P31" s="15">
        <f>RANK(Q31,Q31:Q33,1)</f>
        <v>1</v>
      </c>
      <c r="Q31" s="20">
        <f>F31</f>
        <v>22.605</v>
      </c>
      <c r="R31" s="15"/>
      <c r="S31" s="15">
        <f>RANK(T31,T31:T33,1)</f>
        <v>2</v>
      </c>
      <c r="T31" s="15">
        <f>M31</f>
        <v>26.67</v>
      </c>
    </row>
    <row r="32" spans="1:20" x14ac:dyDescent="0.25">
      <c r="A32" s="1">
        <f>C30</f>
        <v>4</v>
      </c>
      <c r="B32" s="16" t="s">
        <v>4</v>
      </c>
      <c r="D32" s="17">
        <v>44</v>
      </c>
      <c r="E32" s="18" t="str">
        <f>VLOOKUP((D32),Competitors!$E$5:$H$164,2,0)</f>
        <v>MOSJIAK Oleksa</v>
      </c>
      <c r="F32" s="21">
        <v>21.864000000000001</v>
      </c>
      <c r="G32" s="17">
        <f t="shared" si="6"/>
        <v>0</v>
      </c>
      <c r="H32" s="1">
        <f>A30</f>
        <v>13</v>
      </c>
      <c r="I32" s="16" t="s">
        <v>4</v>
      </c>
      <c r="K32" s="17">
        <v>134</v>
      </c>
      <c r="L32" s="18" t="str">
        <f>VLOOKUP((K32),Competitors!$E$5:$H$164,2,0)</f>
        <v>National2-M1</v>
      </c>
      <c r="M32" s="22">
        <v>21.733000000000001</v>
      </c>
      <c r="N32" s="17">
        <f t="shared" si="7"/>
        <v>1</v>
      </c>
      <c r="P32" s="15">
        <f>RANK(Q32,Q31:Q33,1)</f>
        <v>3</v>
      </c>
      <c r="Q32" s="15">
        <f>M33</f>
        <v>997</v>
      </c>
      <c r="R32" s="15"/>
      <c r="S32" s="15">
        <f>RANK(T32,T31:T33,1)</f>
        <v>3</v>
      </c>
      <c r="T32" s="20">
        <f>F33</f>
        <v>998</v>
      </c>
    </row>
    <row r="33" spans="1:20" x14ac:dyDescent="0.25">
      <c r="A33" s="1">
        <f>C30</f>
        <v>4</v>
      </c>
      <c r="B33" s="16" t="s">
        <v>5</v>
      </c>
      <c r="D33" s="17">
        <v>43</v>
      </c>
      <c r="E33" s="18" t="str">
        <f>VLOOKUP((D33),Competitors!$E$5:$H$164,2,0)</f>
        <v>DEEKS Annie</v>
      </c>
      <c r="F33" s="21">
        <v>998</v>
      </c>
      <c r="G33" s="17">
        <f t="shared" si="6"/>
        <v>0</v>
      </c>
      <c r="H33" s="1">
        <f>A30</f>
        <v>13</v>
      </c>
      <c r="I33" s="16" t="s">
        <v>5</v>
      </c>
      <c r="K33" s="17">
        <v>132</v>
      </c>
      <c r="L33" s="18" t="str">
        <f>VLOOKUP((K33),Competitors!$E$5:$H$164,2,0)</f>
        <v>National2-L2</v>
      </c>
      <c r="M33" s="23">
        <v>997</v>
      </c>
      <c r="N33" s="17">
        <f t="shared" si="7"/>
        <v>1</v>
      </c>
      <c r="P33" s="15">
        <f>RANK(Q33,Q31:Q33,1)</f>
        <v>2</v>
      </c>
      <c r="Q33" s="20">
        <f>F35</f>
        <v>31.265000000000001</v>
      </c>
      <c r="R33" s="15"/>
      <c r="S33" s="15">
        <f>RANK(T33,T31:T33,1)</f>
        <v>1</v>
      </c>
      <c r="T33" s="20">
        <f>M35</f>
        <v>23.061</v>
      </c>
    </row>
    <row r="34" spans="1:20" x14ac:dyDescent="0.25">
      <c r="A34" s="1">
        <f>A30</f>
        <v>13</v>
      </c>
      <c r="B34" s="16" t="s">
        <v>6</v>
      </c>
      <c r="D34" s="17">
        <v>135</v>
      </c>
      <c r="E34" s="18" t="str">
        <f>VLOOKUP((D34),Competitors!$E$5:$H$164,2,0)</f>
        <v>National2-M2</v>
      </c>
      <c r="F34" s="24">
        <v>999</v>
      </c>
      <c r="G34" s="17">
        <f t="shared" si="6"/>
        <v>0</v>
      </c>
      <c r="H34" s="1">
        <f>C30</f>
        <v>4</v>
      </c>
      <c r="I34" s="16" t="s">
        <v>6</v>
      </c>
      <c r="K34" s="17">
        <v>45</v>
      </c>
      <c r="L34" s="18" t="str">
        <f>VLOOKUP((K34),Competitors!$E$5:$H$164,2,0)</f>
        <v>WOOD Mackenzie</v>
      </c>
      <c r="M34" s="17">
        <v>21.58</v>
      </c>
      <c r="N34" s="17">
        <f t="shared" si="7"/>
        <v>1</v>
      </c>
      <c r="P34" s="15">
        <f>RANK(Q34,Q34:Q36,1)</f>
        <v>1</v>
      </c>
      <c r="Q34" s="15">
        <f>M32</f>
        <v>21.733000000000001</v>
      </c>
      <c r="R34" s="15"/>
      <c r="S34" s="15">
        <f>RANK(T34,T34:T36,1)</f>
        <v>2</v>
      </c>
      <c r="T34" s="20">
        <f>F32</f>
        <v>21.864000000000001</v>
      </c>
    </row>
    <row r="35" spans="1:20" x14ac:dyDescent="0.25">
      <c r="A35" s="1">
        <f>A30</f>
        <v>13</v>
      </c>
      <c r="B35" s="16" t="s">
        <v>7</v>
      </c>
      <c r="D35" s="17">
        <v>133</v>
      </c>
      <c r="E35" s="18" t="str">
        <f>VLOOKUP((D35),Competitors!$E$5:$H$164,2,0)</f>
        <v>National2-L3</v>
      </c>
      <c r="F35" s="19">
        <v>31.265000000000001</v>
      </c>
      <c r="G35" s="17">
        <f t="shared" si="6"/>
        <v>0</v>
      </c>
      <c r="H35" s="1">
        <f>C30</f>
        <v>4</v>
      </c>
      <c r="I35" s="16" t="s">
        <v>7</v>
      </c>
      <c r="K35" s="17">
        <v>42</v>
      </c>
      <c r="L35" s="18" t="str">
        <f>VLOOKUP((K35),Competitors!$E$5:$H$164,2,0)</f>
        <v>CAMPBELL Ashley</v>
      </c>
      <c r="M35" s="17">
        <v>23.061</v>
      </c>
      <c r="N35" s="17">
        <f t="shared" si="7"/>
        <v>1</v>
      </c>
      <c r="P35" s="15">
        <f>RANK(Q35,Q34:Q36,1)</f>
        <v>3</v>
      </c>
      <c r="Q35" s="20">
        <f>F34</f>
        <v>999</v>
      </c>
      <c r="R35" s="15"/>
      <c r="S35" s="15">
        <f>RANK(T35,T34:T36,1)</f>
        <v>1</v>
      </c>
      <c r="T35" s="15">
        <f>M34</f>
        <v>21.58</v>
      </c>
    </row>
    <row r="36" spans="1:20" x14ac:dyDescent="0.25">
      <c r="A36" s="1">
        <f>C30</f>
        <v>4</v>
      </c>
      <c r="B36" s="16" t="s">
        <v>8</v>
      </c>
      <c r="D36" s="17">
        <v>46</v>
      </c>
      <c r="E36" s="18" t="str">
        <f>VLOOKUP((D36),Competitors!$E$5:$H$164,2,0)</f>
        <v>HYLAND Zach</v>
      </c>
      <c r="F36" s="21">
        <v>22.263999999999999</v>
      </c>
      <c r="G36" s="17">
        <f t="shared" si="6"/>
        <v>0</v>
      </c>
      <c r="H36" s="1">
        <f>A30</f>
        <v>13</v>
      </c>
      <c r="I36" s="16" t="s">
        <v>8</v>
      </c>
      <c r="K36" s="17">
        <v>136</v>
      </c>
      <c r="L36" s="18" t="str">
        <f>VLOOKUP((K36),Competitors!$E$5:$H$164,2,0)</f>
        <v>National2-M3</v>
      </c>
      <c r="M36" s="22">
        <v>22.224</v>
      </c>
      <c r="N36" s="17">
        <f t="shared" si="7"/>
        <v>1</v>
      </c>
      <c r="P36" s="15">
        <f>RANK(Q36,Q34:Q36,1)</f>
        <v>2</v>
      </c>
      <c r="Q36" s="15">
        <f>M36</f>
        <v>22.224</v>
      </c>
      <c r="R36" s="15"/>
      <c r="S36" s="15">
        <f>RANK(T36,T34:T36,1)</f>
        <v>3</v>
      </c>
      <c r="T36" s="20">
        <f>F36</f>
        <v>22.263999999999999</v>
      </c>
    </row>
    <row r="37" spans="1:20" x14ac:dyDescent="0.25">
      <c r="B37" s="8"/>
      <c r="I37" s="8"/>
      <c r="P37" s="15"/>
      <c r="Q37" s="15"/>
      <c r="R37" s="15"/>
      <c r="S37" s="15"/>
      <c r="T37" s="15"/>
    </row>
    <row r="38" spans="1:20" ht="26.25" x14ac:dyDescent="0.4">
      <c r="A38" s="9">
        <v>14</v>
      </c>
      <c r="B38" s="10" t="str">
        <f>IF(C38="Bye","","vs.")</f>
        <v>vs.</v>
      </c>
      <c r="C38" s="9">
        <v>3</v>
      </c>
      <c r="E38" s="11" t="str">
        <f>VLOOKUP(A38,Competitors!$A$5:$B$164,2,0)</f>
        <v>National3</v>
      </c>
      <c r="F38" s="12">
        <f>IF(C38="Bye","",SUM(G39,G42,G43,N40,N41,N44))</f>
        <v>1</v>
      </c>
      <c r="G38" s="13" t="str">
        <f>IF(C38="Bye","",("("&amp;(IF(P38=S38,("2nd-"&amp;Q38),P38))&amp;")"))</f>
        <v>(44.704)</v>
      </c>
      <c r="I38" s="14" t="str">
        <f>IF(C38="Bye","","vs.")</f>
        <v>vs.</v>
      </c>
      <c r="L38" s="11" t="str">
        <f>VLOOKUP(C38,Competitors!$A$4:$B$164,2,0)</f>
        <v>Quebec1</v>
      </c>
      <c r="M38" s="12">
        <f>IF(C38="Bye","",SUM(G40,G41,G44,N39,N42,N43))</f>
        <v>5</v>
      </c>
      <c r="N38" s="13" t="str">
        <f>IF(C38="Bye","",("("&amp;(IF(P38=S38,("2nd-"&amp;T38),S38))&amp;")"))</f>
        <v>(43.88)</v>
      </c>
      <c r="P38" s="15">
        <f>(IF(P39=1,Q39,IF(P40=1,Q40,Q41)))+(IF(P42=1,Q42,IF(P43=1,Q43,Q44)))</f>
        <v>44.704000000000001</v>
      </c>
      <c r="Q38" s="15">
        <f>(IF(P39=2,Q39,IF(P40=2,Q40,Q41)))+(IF(P42=2,Q42,IF(P43=2,Q43,Q44)))</f>
        <v>46.317999999999998</v>
      </c>
      <c r="R38" s="15"/>
      <c r="S38" s="15">
        <f>(IF(S39=1,T39,IF(S40=1,T40,T41)))+(IF(S42=1,T42,IF(S43=1,T43,T44)))</f>
        <v>43.879999999999995</v>
      </c>
      <c r="T38" s="15">
        <f>(IF(S39=2,T39,IF(S40=2,T40,T41)))+(IF(S42=2,T42,IF(S43=2,T43,T44)))</f>
        <v>44.524000000000001</v>
      </c>
    </row>
    <row r="39" spans="1:20" x14ac:dyDescent="0.25">
      <c r="A39" s="1">
        <f>A38</f>
        <v>14</v>
      </c>
      <c r="B39" s="16" t="s">
        <v>3</v>
      </c>
      <c r="D39" s="17">
        <v>141</v>
      </c>
      <c r="E39" s="18" t="str">
        <f>VLOOKUP((D39),Competitors!$E$5:$H$164,2,0)</f>
        <v>National3-L1</v>
      </c>
      <c r="F39" s="19">
        <v>999</v>
      </c>
      <c r="G39" s="17">
        <f t="shared" ref="G39:G44" si="8">IF(AND(F39=999,M39=999),"???",IF(F39=0,0,IF(F39&lt;=M39,1,0)))</f>
        <v>0</v>
      </c>
      <c r="H39" s="1">
        <f>C38</f>
        <v>3</v>
      </c>
      <c r="I39" s="16" t="s">
        <v>3</v>
      </c>
      <c r="K39" s="17">
        <v>31</v>
      </c>
      <c r="L39" s="18" t="str">
        <f>VLOOKUP((K39),Competitors!$E$5:$H$164,2,0)</f>
        <v>FORGET Arianne</v>
      </c>
      <c r="M39" s="17">
        <v>22.539000000000001</v>
      </c>
      <c r="N39" s="17">
        <f t="shared" ref="N39:N44" si="9">IF(AND(F39=999,M39=999),"???",IF(M39=0,0,IF(M39&lt;=F39,1,0)))</f>
        <v>1</v>
      </c>
      <c r="P39" s="15">
        <f>RANK(Q39,Q39:Q41,1)</f>
        <v>3</v>
      </c>
      <c r="Q39" s="20">
        <f>F39</f>
        <v>999</v>
      </c>
      <c r="R39" s="15"/>
      <c r="S39" s="15">
        <f>RANK(T39,T39:T41,1)</f>
        <v>2</v>
      </c>
      <c r="T39" s="15">
        <f>M39</f>
        <v>22.539000000000001</v>
      </c>
    </row>
    <row r="40" spans="1:20" x14ac:dyDescent="0.25">
      <c r="A40" s="1">
        <f>C38</f>
        <v>3</v>
      </c>
      <c r="B40" s="16" t="s">
        <v>4</v>
      </c>
      <c r="D40" s="17">
        <v>34</v>
      </c>
      <c r="E40" s="18" t="str">
        <f>VLOOKUP((D40),Competitors!$E$5:$H$164,2,0)</f>
        <v>MAHEUX Francois</v>
      </c>
      <c r="F40" s="21">
        <v>22.013000000000002</v>
      </c>
      <c r="G40" s="17">
        <f t="shared" si="8"/>
        <v>0</v>
      </c>
      <c r="H40" s="1">
        <f>A38</f>
        <v>14</v>
      </c>
      <c r="I40" s="16" t="s">
        <v>4</v>
      </c>
      <c r="K40" s="17">
        <v>144</v>
      </c>
      <c r="L40" s="18" t="str">
        <f>VLOOKUP((K40),Competitors!$E$5:$H$164,2,0)</f>
        <v>National3-M1</v>
      </c>
      <c r="M40" s="22">
        <v>21.783000000000001</v>
      </c>
      <c r="N40" s="17">
        <f t="shared" si="9"/>
        <v>1</v>
      </c>
      <c r="P40" s="15">
        <f>RANK(Q40,Q39:Q41,1)</f>
        <v>2</v>
      </c>
      <c r="Q40" s="15">
        <f>M41</f>
        <v>23.843</v>
      </c>
      <c r="R40" s="15"/>
      <c r="S40" s="15">
        <f>RANK(T40,T39:T41,1)</f>
        <v>1</v>
      </c>
      <c r="T40" s="20">
        <f>F41</f>
        <v>22.472999999999999</v>
      </c>
    </row>
    <row r="41" spans="1:20" x14ac:dyDescent="0.25">
      <c r="A41" s="1">
        <f>C38</f>
        <v>3</v>
      </c>
      <c r="B41" s="16" t="s">
        <v>5</v>
      </c>
      <c r="D41" s="17">
        <v>32</v>
      </c>
      <c r="E41" s="18" t="str">
        <f>VLOOKUP((D41),Competitors!$E$5:$H$164,2,0)</f>
        <v>BONNEVILLE Jade</v>
      </c>
      <c r="F41" s="21">
        <v>22.472999999999999</v>
      </c>
      <c r="G41" s="17">
        <f t="shared" si="8"/>
        <v>1</v>
      </c>
      <c r="H41" s="1">
        <f>A38</f>
        <v>14</v>
      </c>
      <c r="I41" s="16" t="s">
        <v>5</v>
      </c>
      <c r="K41" s="17">
        <v>142</v>
      </c>
      <c r="L41" s="18" t="str">
        <f>VLOOKUP((K41),Competitors!$E$5:$H$164,2,0)</f>
        <v>National3-L2</v>
      </c>
      <c r="M41" s="23">
        <v>23.843</v>
      </c>
      <c r="N41" s="17">
        <f t="shared" si="9"/>
        <v>0</v>
      </c>
      <c r="P41" s="15">
        <f>RANK(Q41,Q39:Q41,1)</f>
        <v>1</v>
      </c>
      <c r="Q41" s="20">
        <f>F43</f>
        <v>22.920999999999999</v>
      </c>
      <c r="R41" s="15"/>
      <c r="S41" s="15">
        <f>RANK(T41,T39:T41,1)</f>
        <v>3</v>
      </c>
      <c r="T41" s="20">
        <f>M43</f>
        <v>22.611999999999998</v>
      </c>
    </row>
    <row r="42" spans="1:20" x14ac:dyDescent="0.25">
      <c r="A42" s="1">
        <f>A38</f>
        <v>14</v>
      </c>
      <c r="B42" s="16" t="s">
        <v>6</v>
      </c>
      <c r="D42" s="17">
        <v>145</v>
      </c>
      <c r="E42" s="18" t="str">
        <f>VLOOKUP((D42),Competitors!$E$5:$H$164,2,0)</f>
        <v>National3-M2</v>
      </c>
      <c r="F42" s="24">
        <v>29.48</v>
      </c>
      <c r="G42" s="17">
        <f t="shared" si="8"/>
        <v>0</v>
      </c>
      <c r="H42" s="1">
        <f>C38</f>
        <v>3</v>
      </c>
      <c r="I42" s="16" t="s">
        <v>6</v>
      </c>
      <c r="K42" s="17">
        <v>35</v>
      </c>
      <c r="L42" s="18" t="str">
        <f>VLOOKUP((K42),Competitors!$E$5:$H$164,2,0)</f>
        <v>ROY Jacob</v>
      </c>
      <c r="M42" s="17">
        <v>21.984999999999999</v>
      </c>
      <c r="N42" s="17">
        <f t="shared" si="9"/>
        <v>1</v>
      </c>
      <c r="P42" s="15">
        <f>RANK(Q42,Q42:Q44,1)</f>
        <v>1</v>
      </c>
      <c r="Q42" s="15">
        <f>M40</f>
        <v>21.783000000000001</v>
      </c>
      <c r="R42" s="15"/>
      <c r="S42" s="15">
        <f>RANK(T42,T42:T44,1)</f>
        <v>3</v>
      </c>
      <c r="T42" s="20">
        <f>F40</f>
        <v>22.013000000000002</v>
      </c>
    </row>
    <row r="43" spans="1:20" x14ac:dyDescent="0.25">
      <c r="A43" s="1">
        <f>A38</f>
        <v>14</v>
      </c>
      <c r="B43" s="16" t="s">
        <v>7</v>
      </c>
      <c r="D43" s="17">
        <v>143</v>
      </c>
      <c r="E43" s="18" t="str">
        <f>VLOOKUP((D43),Competitors!$E$5:$H$164,2,0)</f>
        <v>National3-L3</v>
      </c>
      <c r="F43" s="19">
        <v>22.920999999999999</v>
      </c>
      <c r="G43" s="17">
        <f t="shared" si="8"/>
        <v>0</v>
      </c>
      <c r="H43" s="1">
        <f>C38</f>
        <v>3</v>
      </c>
      <c r="I43" s="16" t="s">
        <v>7</v>
      </c>
      <c r="K43" s="17">
        <v>33</v>
      </c>
      <c r="L43" s="18" t="str">
        <f>VLOOKUP((K43),Competitors!$E$5:$H$164,2,0)</f>
        <v>BROWN Sarah</v>
      </c>
      <c r="M43" s="17">
        <v>22.611999999999998</v>
      </c>
      <c r="N43" s="17">
        <f t="shared" si="9"/>
        <v>1</v>
      </c>
      <c r="P43" s="15">
        <f>RANK(Q43,Q42:Q44,1)</f>
        <v>3</v>
      </c>
      <c r="Q43" s="20">
        <f>F42</f>
        <v>29.48</v>
      </c>
      <c r="R43" s="15"/>
      <c r="S43" s="15">
        <f>RANK(T43,T42:T44,1)</f>
        <v>2</v>
      </c>
      <c r="T43" s="15">
        <f>M42</f>
        <v>21.984999999999999</v>
      </c>
    </row>
    <row r="44" spans="1:20" x14ac:dyDescent="0.25">
      <c r="A44" s="1">
        <f>C38</f>
        <v>3</v>
      </c>
      <c r="B44" s="16" t="s">
        <v>8</v>
      </c>
      <c r="D44" s="17">
        <v>36</v>
      </c>
      <c r="E44" s="18" t="str">
        <f>VLOOKUP((D44),Competitors!$E$5:$H$164,2,0)</f>
        <v>GONEAU Jacob</v>
      </c>
      <c r="F44" s="21">
        <v>21.407</v>
      </c>
      <c r="G44" s="17">
        <f t="shared" si="8"/>
        <v>1</v>
      </c>
      <c r="H44" s="1">
        <f>A38</f>
        <v>14</v>
      </c>
      <c r="I44" s="16" t="s">
        <v>8</v>
      </c>
      <c r="K44" s="17">
        <v>146</v>
      </c>
      <c r="L44" s="18" t="str">
        <f>VLOOKUP((K44),Competitors!$E$5:$H$164,2,0)</f>
        <v>National3-M3</v>
      </c>
      <c r="M44" s="22">
        <v>22.475000000000001</v>
      </c>
      <c r="N44" s="17">
        <f t="shared" si="9"/>
        <v>0</v>
      </c>
      <c r="P44" s="15">
        <f>RANK(Q44,Q42:Q44,1)</f>
        <v>2</v>
      </c>
      <c r="Q44" s="15">
        <f>M44</f>
        <v>22.475000000000001</v>
      </c>
      <c r="R44" s="15"/>
      <c r="S44" s="15">
        <f>RANK(T44,T42:T44,1)</f>
        <v>1</v>
      </c>
      <c r="T44" s="20">
        <f>F44</f>
        <v>21.407</v>
      </c>
    </row>
    <row r="45" spans="1:20" x14ac:dyDescent="0.25">
      <c r="B45" s="8"/>
      <c r="I45" s="8"/>
      <c r="P45" s="15"/>
      <c r="Q45" s="15"/>
      <c r="R45" s="15"/>
      <c r="S45" s="15"/>
      <c r="T45" s="15"/>
    </row>
    <row r="46" spans="1:20" ht="26.25" x14ac:dyDescent="0.4">
      <c r="A46" s="9">
        <v>11</v>
      </c>
      <c r="B46" s="10" t="str">
        <f>IF(C46="Bye","","vs.")</f>
        <v>vs.</v>
      </c>
      <c r="C46" s="9">
        <v>6</v>
      </c>
      <c r="E46" s="11" t="str">
        <f>VLOOKUP(A46,Competitors!$A$5:$B$164,2,0)</f>
        <v>NovaScotia1</v>
      </c>
      <c r="F46" s="12">
        <f>IF(C46="Bye","",SUM(G47,G50,G51,N48,N49,N52))</f>
        <v>0</v>
      </c>
      <c r="G46" s="13" t="str">
        <f>IF(C46="Bye","",("("&amp;(IF(P46=S46,("2nd-"&amp;Q46),P46))&amp;")"))</f>
        <v>(47.638)</v>
      </c>
      <c r="I46" s="14" t="str">
        <f>IF(C46="Bye","","vs.")</f>
        <v>vs.</v>
      </c>
      <c r="L46" s="11" t="str">
        <f>VLOOKUP(C46,Competitors!$A$4:$B$164,2,0)</f>
        <v>BC2</v>
      </c>
      <c r="M46" s="12">
        <f>IF(C46="Bye","",SUM(G48,G49,G52,N47,N50,N51))</f>
        <v>6</v>
      </c>
      <c r="N46" s="13" t="str">
        <f>IF(C46="Bye","",("("&amp;(IF(P46=S46,("2nd-"&amp;T46),S46))&amp;")"))</f>
        <v>(45.194)</v>
      </c>
      <c r="P46" s="15">
        <f>(IF(P47=1,Q47,IF(P48=1,Q48,Q49)))+(IF(P50=1,Q50,IF(P51=1,Q51,Q52)))</f>
        <v>47.637999999999998</v>
      </c>
      <c r="Q46" s="15">
        <f>(IF(P47=2,Q47,IF(P48=2,Q48,Q49)))+(IF(P50=2,Q50,IF(P51=2,Q51,Q52)))</f>
        <v>55.061</v>
      </c>
      <c r="R46" s="15"/>
      <c r="S46" s="15">
        <f>(IF(S47=1,T47,IF(S48=1,T48,T49)))+(IF(S50=1,T50,IF(S51=1,T51,T52)))</f>
        <v>45.194000000000003</v>
      </c>
      <c r="T46" s="15">
        <f>(IF(S47=2,T47,IF(S48=2,T48,T49)))+(IF(S50=2,T50,IF(S51=2,T51,T52)))</f>
        <v>46.756</v>
      </c>
    </row>
    <row r="47" spans="1:20" x14ac:dyDescent="0.25">
      <c r="A47" s="1">
        <f>A46</f>
        <v>11</v>
      </c>
      <c r="B47" s="16" t="s">
        <v>3</v>
      </c>
      <c r="D47" s="17">
        <v>112</v>
      </c>
      <c r="E47" s="18" t="str">
        <f>VLOOKUP((D47),Competitors!$E$5:$H$164,2,0)</f>
        <v>HARMON Jessica</v>
      </c>
      <c r="F47" s="19">
        <v>24.92</v>
      </c>
      <c r="G47" s="17">
        <f t="shared" ref="G47:G52" si="10">IF(AND(F47=999,M47=999),"???",IF(F47=0,0,IF(F47&lt;=M47,1,0)))</f>
        <v>0</v>
      </c>
      <c r="H47" s="1">
        <f>C46</f>
        <v>6</v>
      </c>
      <c r="I47" s="16" t="s">
        <v>3</v>
      </c>
      <c r="K47" s="17">
        <v>61</v>
      </c>
      <c r="L47" s="18" t="str">
        <f>VLOOKUP((K47),Competitors!$E$5:$H$164,2,0)</f>
        <v>JUMONVILLE Freya</v>
      </c>
      <c r="M47" s="17">
        <v>23.523</v>
      </c>
      <c r="N47" s="17">
        <f t="shared" ref="N47:N52" si="11">IF(AND(F47=999,M47=999),"???",IF(M47=0,0,IF(M47&lt;=F47,1,0)))</f>
        <v>1</v>
      </c>
      <c r="P47" s="15">
        <f>RANK(Q47,Q47:Q49,1)</f>
        <v>2</v>
      </c>
      <c r="Q47" s="20">
        <f>F47</f>
        <v>24.92</v>
      </c>
      <c r="R47" s="15"/>
      <c r="S47" s="15">
        <f>RANK(T47,T47:T49,1)</f>
        <v>1</v>
      </c>
      <c r="T47" s="15">
        <f>M47</f>
        <v>23.523</v>
      </c>
    </row>
    <row r="48" spans="1:20" x14ac:dyDescent="0.25">
      <c r="A48" s="1">
        <f>C46</f>
        <v>6</v>
      </c>
      <c r="B48" s="16" t="s">
        <v>4</v>
      </c>
      <c r="D48" s="17">
        <v>64</v>
      </c>
      <c r="E48" s="18" t="str">
        <f>VLOOKUP((D48),Competitors!$E$5:$H$164,2,0)</f>
        <v>ATHANS Isaac</v>
      </c>
      <c r="F48" s="21">
        <v>21.670999999999999</v>
      </c>
      <c r="G48" s="17">
        <f t="shared" si="10"/>
        <v>1</v>
      </c>
      <c r="H48" s="1">
        <f>A46</f>
        <v>11</v>
      </c>
      <c r="I48" s="16" t="s">
        <v>4</v>
      </c>
      <c r="K48" s="17">
        <v>115</v>
      </c>
      <c r="L48" s="18" t="str">
        <f>VLOOKUP((K48),Competitors!$E$5:$H$164,2,0)</f>
        <v>FRASER Cole</v>
      </c>
      <c r="M48" s="22">
        <v>23.058</v>
      </c>
      <c r="N48" s="17">
        <f t="shared" si="11"/>
        <v>0</v>
      </c>
      <c r="P48" s="15">
        <f>RANK(Q48,Q47:Q49,1)</f>
        <v>1</v>
      </c>
      <c r="Q48" s="15">
        <f>M49</f>
        <v>24.58</v>
      </c>
      <c r="R48" s="15"/>
      <c r="S48" s="15">
        <f>RANK(T48,T47:T49,1)</f>
        <v>3</v>
      </c>
      <c r="T48" s="20">
        <f>F49</f>
        <v>24.318000000000001</v>
      </c>
    </row>
    <row r="49" spans="1:20" x14ac:dyDescent="0.25">
      <c r="A49" s="1">
        <f>C46</f>
        <v>6</v>
      </c>
      <c r="B49" s="16" t="s">
        <v>5</v>
      </c>
      <c r="D49" s="17">
        <v>62</v>
      </c>
      <c r="E49" s="18" t="str">
        <f>VLOOKUP((D49),Competitors!$E$5:$H$164,2,0)</f>
        <v>JENKINS Hallie</v>
      </c>
      <c r="F49" s="21">
        <v>24.318000000000001</v>
      </c>
      <c r="G49" s="17">
        <f t="shared" si="10"/>
        <v>1</v>
      </c>
      <c r="H49" s="1">
        <f>A46</f>
        <v>11</v>
      </c>
      <c r="I49" s="16" t="s">
        <v>5</v>
      </c>
      <c r="K49" s="17">
        <v>113</v>
      </c>
      <c r="L49" s="18" t="str">
        <f>VLOOKUP((K49),Competitors!$E$5:$H$164,2,0)</f>
        <v>HENDERSON Isabelle</v>
      </c>
      <c r="M49" s="23">
        <v>24.58</v>
      </c>
      <c r="N49" s="17">
        <f t="shared" si="11"/>
        <v>0</v>
      </c>
      <c r="P49" s="15">
        <f>RANK(Q49,Q47:Q49,1)</f>
        <v>3</v>
      </c>
      <c r="Q49" s="20">
        <f>F51</f>
        <v>25.047999999999998</v>
      </c>
      <c r="R49" s="15"/>
      <c r="S49" s="15">
        <f>RANK(T49,T47:T49,1)</f>
        <v>2</v>
      </c>
      <c r="T49" s="20">
        <f>M51</f>
        <v>24.052</v>
      </c>
    </row>
    <row r="50" spans="1:20" x14ac:dyDescent="0.25">
      <c r="A50" s="1">
        <f>A46</f>
        <v>11</v>
      </c>
      <c r="B50" s="16" t="s">
        <v>6</v>
      </c>
      <c r="D50" s="17">
        <v>114</v>
      </c>
      <c r="E50" s="18" t="str">
        <f>VLOOKUP((D50),Competitors!$E$5:$H$164,2,0)</f>
        <v>KEEFE Grant</v>
      </c>
      <c r="F50" s="24">
        <v>999</v>
      </c>
      <c r="G50" s="17">
        <f t="shared" si="10"/>
        <v>0</v>
      </c>
      <c r="H50" s="1">
        <f>C46</f>
        <v>6</v>
      </c>
      <c r="I50" s="16" t="s">
        <v>6</v>
      </c>
      <c r="K50" s="17">
        <v>66</v>
      </c>
      <c r="L50" s="18" t="str">
        <f>VLOOKUP((K50),Competitors!$E$5:$H$164,2,0)</f>
        <v>PANKE Kristof</v>
      </c>
      <c r="M50" s="17">
        <v>22.704000000000001</v>
      </c>
      <c r="N50" s="17">
        <f t="shared" si="11"/>
        <v>1</v>
      </c>
      <c r="P50" s="15">
        <f>RANK(Q50,Q50:Q52,1)</f>
        <v>1</v>
      </c>
      <c r="Q50" s="15">
        <f>M48</f>
        <v>23.058</v>
      </c>
      <c r="R50" s="15"/>
      <c r="S50" s="15">
        <f>RANK(T50,T50:T52,1)</f>
        <v>1</v>
      </c>
      <c r="T50" s="20">
        <f>F48</f>
        <v>21.670999999999999</v>
      </c>
    </row>
    <row r="51" spans="1:20" x14ac:dyDescent="0.25">
      <c r="A51" s="1">
        <f>A46</f>
        <v>11</v>
      </c>
      <c r="B51" s="16" t="s">
        <v>7</v>
      </c>
      <c r="D51" s="17">
        <v>111</v>
      </c>
      <c r="E51" s="18" t="str">
        <f>VLOOKUP((D51),Competitors!$E$5:$H$164,2,0)</f>
        <v>TODD Emily</v>
      </c>
      <c r="F51" s="19">
        <v>25.047999999999998</v>
      </c>
      <c r="G51" s="17">
        <f t="shared" si="10"/>
        <v>0</v>
      </c>
      <c r="H51" s="1">
        <f>C46</f>
        <v>6</v>
      </c>
      <c r="I51" s="16" t="s">
        <v>7</v>
      </c>
      <c r="K51" s="17">
        <v>63</v>
      </c>
      <c r="L51" s="18" t="str">
        <f>VLOOKUP((K51),Competitors!$E$5:$H$164,2,0)</f>
        <v>GIBSON Charlotte</v>
      </c>
      <c r="M51" s="17">
        <v>24.052</v>
      </c>
      <c r="N51" s="17">
        <f t="shared" si="11"/>
        <v>1</v>
      </c>
      <c r="P51" s="15">
        <f>RANK(Q51,Q50:Q52,1)</f>
        <v>3</v>
      </c>
      <c r="Q51" s="20">
        <f>F50</f>
        <v>999</v>
      </c>
      <c r="R51" s="15"/>
      <c r="S51" s="15">
        <f>RANK(T51,T50:T52,1)</f>
        <v>2</v>
      </c>
      <c r="T51" s="15">
        <f>M50</f>
        <v>22.704000000000001</v>
      </c>
    </row>
    <row r="52" spans="1:20" x14ac:dyDescent="0.25">
      <c r="A52" s="1">
        <f>C46</f>
        <v>6</v>
      </c>
      <c r="B52" s="16" t="s">
        <v>8</v>
      </c>
      <c r="D52" s="17">
        <v>65</v>
      </c>
      <c r="E52" s="18" t="str">
        <f>VLOOKUP((D52),Competitors!$E$5:$H$164,2,0)</f>
        <v>TIMM Dylan</v>
      </c>
      <c r="F52" s="21">
        <v>23.306999999999999</v>
      </c>
      <c r="G52" s="17">
        <f t="shared" si="10"/>
        <v>1</v>
      </c>
      <c r="H52" s="1">
        <f>A46</f>
        <v>11</v>
      </c>
      <c r="I52" s="16" t="s">
        <v>8</v>
      </c>
      <c r="K52" s="17">
        <v>116</v>
      </c>
      <c r="L52" s="18" t="str">
        <f>VLOOKUP((K52),Competitors!$E$5:$H$164,2,0)</f>
        <v>GAUDET Hunter</v>
      </c>
      <c r="M52" s="22">
        <v>30.140999999999998</v>
      </c>
      <c r="N52" s="17">
        <f t="shared" si="11"/>
        <v>0</v>
      </c>
      <c r="P52" s="15">
        <f>RANK(Q52,Q50:Q52,1)</f>
        <v>2</v>
      </c>
      <c r="Q52" s="15">
        <f>M52</f>
        <v>30.140999999999998</v>
      </c>
      <c r="R52" s="15"/>
      <c r="S52" s="15">
        <f>RANK(T52,T50:T52,1)</f>
        <v>3</v>
      </c>
      <c r="T52" s="20">
        <f>F52</f>
        <v>23.306999999999999</v>
      </c>
    </row>
    <row r="53" spans="1:20" x14ac:dyDescent="0.25">
      <c r="B53" s="8"/>
      <c r="I53" s="8"/>
      <c r="P53" s="15"/>
      <c r="Q53" s="15"/>
      <c r="R53" s="15"/>
      <c r="S53" s="15"/>
      <c r="T53" s="15"/>
    </row>
    <row r="54" spans="1:20" ht="26.25" x14ac:dyDescent="0.4">
      <c r="A54" s="9">
        <v>10</v>
      </c>
      <c r="B54" s="10" t="str">
        <f>IF(C54="Bye","","vs.")</f>
        <v>vs.</v>
      </c>
      <c r="C54" s="9">
        <v>7</v>
      </c>
      <c r="E54" s="11" t="str">
        <f>VLOOKUP(A54,Competitors!$A$5:$B$164,2,0)</f>
        <v>Atlantic1</v>
      </c>
      <c r="F54" s="12">
        <f>IF(C54="Bye","",SUM(G55,G58,G59,N56,N57,N60))</f>
        <v>0</v>
      </c>
      <c r="G54" s="13" t="str">
        <f>IF(C54="Bye","",("("&amp;(IF(P54=S54,("2nd-"&amp;Q54),P54))&amp;")"))</f>
        <v>(48.348)</v>
      </c>
      <c r="I54" s="14" t="str">
        <f>IF(C54="Bye","","vs.")</f>
        <v>vs.</v>
      </c>
      <c r="L54" s="11" t="str">
        <f>VLOOKUP(C54,Competitors!$A$4:$B$164,2,0)</f>
        <v>Quebec2</v>
      </c>
      <c r="M54" s="12">
        <f>IF(C54="Bye","",SUM(G56,G57,G60,N55,N58,N59))</f>
        <v>6</v>
      </c>
      <c r="N54" s="13" t="str">
        <f>IF(C54="Bye","",("("&amp;(IF(P54=S54,("2nd-"&amp;T54),S54))&amp;")"))</f>
        <v>(43.911)</v>
      </c>
      <c r="P54" s="15">
        <f>(IF(P55=1,Q55,IF(P56=1,Q56,Q57)))+(IF(P58=1,Q58,IF(P59=1,Q59,Q60)))</f>
        <v>48.347999999999999</v>
      </c>
      <c r="Q54" s="15">
        <f>(IF(P55=2,Q55,IF(P56=2,Q56,Q57)))+(IF(P58=2,Q58,IF(P59=2,Q59,Q60)))</f>
        <v>1026.24</v>
      </c>
      <c r="R54" s="15"/>
      <c r="S54" s="15">
        <f>(IF(S55=1,T55,IF(S56=1,T56,T57)))+(IF(S58=1,T58,IF(S59=1,T59,T60)))</f>
        <v>43.911000000000001</v>
      </c>
      <c r="T54" s="15">
        <f>(IF(S55=2,T55,IF(S56=2,T56,T57)))+(IF(S58=2,T58,IF(S59=2,T59,T60)))</f>
        <v>45.183999999999997</v>
      </c>
    </row>
    <row r="55" spans="1:20" x14ac:dyDescent="0.25">
      <c r="A55" s="1">
        <f>A54</f>
        <v>10</v>
      </c>
      <c r="B55" s="16" t="s">
        <v>3</v>
      </c>
      <c r="D55" s="17">
        <v>102</v>
      </c>
      <c r="E55" s="18" t="str">
        <f>VLOOKUP((D55),Competitors!$E$5:$H$164,2,0)</f>
        <v>HIEW  Sophia</v>
      </c>
      <c r="F55" s="19">
        <v>25.178999999999998</v>
      </c>
      <c r="G55" s="17">
        <f t="shared" ref="G55:G60" si="12">IF(AND(F55=999,M55=999),"???",IF(F55=0,0,IF(F55&lt;=M55,1,0)))</f>
        <v>0</v>
      </c>
      <c r="H55" s="1">
        <f>C54</f>
        <v>7</v>
      </c>
      <c r="I55" s="16" t="s">
        <v>3</v>
      </c>
      <c r="K55" s="17">
        <v>71</v>
      </c>
      <c r="L55" s="18" t="str">
        <f>VLOOKUP((K55),Competitors!$E$5:$H$164,2,0)</f>
        <v>LAMBERT Mathilde</v>
      </c>
      <c r="M55" s="17">
        <v>22.385000000000002</v>
      </c>
      <c r="N55" s="17">
        <f t="shared" ref="N55:N60" si="13">IF(AND(F55=999,M55=999),"???",IF(M55=0,0,IF(M55&lt;=F55,1,0)))</f>
        <v>1</v>
      </c>
      <c r="P55" s="15">
        <f>RANK(Q55,Q55:Q57,1)</f>
        <v>1</v>
      </c>
      <c r="Q55" s="20">
        <f>F55</f>
        <v>25.178999999999998</v>
      </c>
      <c r="R55" s="15"/>
      <c r="S55" s="15">
        <f>RANK(T55,T55:T57,1)</f>
        <v>1</v>
      </c>
      <c r="T55" s="15">
        <f>M55</f>
        <v>22.385000000000002</v>
      </c>
    </row>
    <row r="56" spans="1:20" x14ac:dyDescent="0.25">
      <c r="A56" s="1">
        <f>C54</f>
        <v>7</v>
      </c>
      <c r="B56" s="16" t="s">
        <v>4</v>
      </c>
      <c r="D56" s="17">
        <v>74</v>
      </c>
      <c r="E56" s="18" t="str">
        <f>VLOOKUP((D56),Competitors!$E$5:$H$164,2,0)</f>
        <v>LAFOND Mathis</v>
      </c>
      <c r="F56" s="21">
        <v>22.408000000000001</v>
      </c>
      <c r="G56" s="17">
        <f t="shared" si="12"/>
        <v>1</v>
      </c>
      <c r="H56" s="1">
        <f>A54</f>
        <v>10</v>
      </c>
      <c r="I56" s="16" t="s">
        <v>4</v>
      </c>
      <c r="K56" s="17">
        <v>105</v>
      </c>
      <c r="L56" s="18" t="str">
        <f>VLOOKUP((K56),Competitors!$E$5:$H$164,2,0)</f>
        <v>TANFARA Nathan</v>
      </c>
      <c r="M56" s="22">
        <v>999</v>
      </c>
      <c r="N56" s="17">
        <f t="shared" si="13"/>
        <v>0</v>
      </c>
      <c r="P56" s="15">
        <f>RANK(Q56,Q55:Q57,1)</f>
        <v>3</v>
      </c>
      <c r="Q56" s="15">
        <f>M57</f>
        <v>29.617999999999999</v>
      </c>
      <c r="R56" s="15"/>
      <c r="S56" s="15">
        <f>RANK(T56,T55:T57,1)</f>
        <v>2</v>
      </c>
      <c r="T56" s="20">
        <f>F57</f>
        <v>23.132999999999999</v>
      </c>
    </row>
    <row r="57" spans="1:20" x14ac:dyDescent="0.25">
      <c r="A57" s="1">
        <f>C54</f>
        <v>7</v>
      </c>
      <c r="B57" s="16" t="s">
        <v>5</v>
      </c>
      <c r="D57" s="17">
        <v>72</v>
      </c>
      <c r="E57" s="18" t="str">
        <f>VLOOKUP((D57),Competitors!$E$5:$H$164,2,0)</f>
        <v>LAMONTAGE  Justine</v>
      </c>
      <c r="F57" s="21">
        <v>23.132999999999999</v>
      </c>
      <c r="G57" s="17">
        <f t="shared" si="12"/>
        <v>1</v>
      </c>
      <c r="H57" s="1">
        <f>A54</f>
        <v>10</v>
      </c>
      <c r="I57" s="16" t="s">
        <v>5</v>
      </c>
      <c r="K57" s="17">
        <v>101</v>
      </c>
      <c r="L57" s="18" t="str">
        <f>VLOOKUP((K57),Competitors!$E$5:$H$164,2,0)</f>
        <v>MCCAIN Kaitlyn</v>
      </c>
      <c r="M57" s="23">
        <v>29.617999999999999</v>
      </c>
      <c r="N57" s="17">
        <f t="shared" si="13"/>
        <v>0</v>
      </c>
      <c r="P57" s="15">
        <f>RANK(Q57,Q55:Q57,1)</f>
        <v>2</v>
      </c>
      <c r="Q57" s="20">
        <f>F59</f>
        <v>27.24</v>
      </c>
      <c r="R57" s="15"/>
      <c r="S57" s="15">
        <f>RANK(T57,T55:T57,1)</f>
        <v>3</v>
      </c>
      <c r="T57" s="20">
        <f>M59</f>
        <v>23.184999999999999</v>
      </c>
    </row>
    <row r="58" spans="1:20" x14ac:dyDescent="0.25">
      <c r="A58" s="1">
        <f>A54</f>
        <v>10</v>
      </c>
      <c r="B58" s="16" t="s">
        <v>6</v>
      </c>
      <c r="D58" s="17">
        <v>104</v>
      </c>
      <c r="E58" s="18" t="str">
        <f>VLOOKUP((D58),Competitors!$E$5:$H$164,2,0)</f>
        <v>BOSSE Samuel</v>
      </c>
      <c r="F58" s="24">
        <v>23.169</v>
      </c>
      <c r="G58" s="17">
        <f t="shared" si="12"/>
        <v>0</v>
      </c>
      <c r="H58" s="1">
        <f>C54</f>
        <v>7</v>
      </c>
      <c r="I58" s="16" t="s">
        <v>6</v>
      </c>
      <c r="K58" s="17">
        <v>75</v>
      </c>
      <c r="L58" s="18" t="str">
        <f>VLOOKUP((K58),Competitors!$E$5:$H$164,2,0)</f>
        <v>TURMEL Edouard</v>
      </c>
      <c r="M58" s="17">
        <v>22.050999999999998</v>
      </c>
      <c r="N58" s="17">
        <f t="shared" si="13"/>
        <v>1</v>
      </c>
      <c r="P58" s="15">
        <f>RANK(Q58,Q58:Q60,1)</f>
        <v>2</v>
      </c>
      <c r="Q58" s="15">
        <f>M56</f>
        <v>999</v>
      </c>
      <c r="R58" s="15"/>
      <c r="S58" s="15">
        <f>RANK(T58,T58:T60,1)</f>
        <v>3</v>
      </c>
      <c r="T58" s="20">
        <f>F56</f>
        <v>22.408000000000001</v>
      </c>
    </row>
    <row r="59" spans="1:20" x14ac:dyDescent="0.25">
      <c r="A59" s="1">
        <f>A54</f>
        <v>10</v>
      </c>
      <c r="B59" s="16" t="s">
        <v>7</v>
      </c>
      <c r="D59" s="17">
        <v>103</v>
      </c>
      <c r="E59" s="18" t="str">
        <f>VLOOKUP((D59),Competitors!$E$5:$H$164,2,0)</f>
        <v>DAVIS Rachel</v>
      </c>
      <c r="F59" s="19">
        <v>27.24</v>
      </c>
      <c r="G59" s="17">
        <f t="shared" si="12"/>
        <v>0</v>
      </c>
      <c r="H59" s="1">
        <f>C54</f>
        <v>7</v>
      </c>
      <c r="I59" s="16" t="s">
        <v>7</v>
      </c>
      <c r="K59" s="17">
        <v>73</v>
      </c>
      <c r="L59" s="18" t="str">
        <f>VLOOKUP((K59),Competitors!$E$5:$H$164,2,0)</f>
        <v>BRUNET Marie-Pier</v>
      </c>
      <c r="M59" s="17">
        <v>23.184999999999999</v>
      </c>
      <c r="N59" s="17">
        <f t="shared" si="13"/>
        <v>1</v>
      </c>
      <c r="P59" s="15">
        <f>RANK(Q59,Q58:Q60,1)</f>
        <v>1</v>
      </c>
      <c r="Q59" s="20">
        <f>F58</f>
        <v>23.169</v>
      </c>
      <c r="R59" s="15"/>
      <c r="S59" s="15">
        <f>RANK(T59,T58:T60,1)</f>
        <v>2</v>
      </c>
      <c r="T59" s="15">
        <f>M58</f>
        <v>22.050999999999998</v>
      </c>
    </row>
    <row r="60" spans="1:20" x14ac:dyDescent="0.25">
      <c r="A60" s="1">
        <f>C54</f>
        <v>7</v>
      </c>
      <c r="B60" s="16" t="s">
        <v>8</v>
      </c>
      <c r="D60" s="17">
        <v>76</v>
      </c>
      <c r="E60" s="18" t="str">
        <f>VLOOKUP((D60),Competitors!$E$5:$H$164,2,0)</f>
        <v>LATULIPPE Louis</v>
      </c>
      <c r="F60" s="21">
        <v>21.526</v>
      </c>
      <c r="G60" s="17">
        <f t="shared" si="12"/>
        <v>1</v>
      </c>
      <c r="H60" s="1">
        <f>A54</f>
        <v>10</v>
      </c>
      <c r="I60" s="16" t="s">
        <v>8</v>
      </c>
      <c r="K60" s="17">
        <v>106</v>
      </c>
      <c r="L60" s="18" t="str">
        <f>VLOOKUP((K60),Competitors!$E$5:$H$164,2,0)</f>
        <v>RICE-WELLMAN Christopher</v>
      </c>
      <c r="M60" s="22">
        <v>999</v>
      </c>
      <c r="N60" s="17">
        <f t="shared" si="13"/>
        <v>0</v>
      </c>
      <c r="P60" s="15">
        <f>RANK(Q60,Q58:Q60,1)</f>
        <v>2</v>
      </c>
      <c r="Q60" s="15">
        <f>M60</f>
        <v>999</v>
      </c>
      <c r="R60" s="15"/>
      <c r="S60" s="15">
        <f>RANK(T60,T58:T60,1)</f>
        <v>1</v>
      </c>
      <c r="T60" s="20">
        <f>F60</f>
        <v>21.526</v>
      </c>
    </row>
    <row r="61" spans="1:20" x14ac:dyDescent="0.25">
      <c r="B61" s="8"/>
      <c r="I61" s="8"/>
      <c r="P61" s="15"/>
      <c r="Q61" s="15"/>
      <c r="R61" s="15"/>
      <c r="S61" s="15"/>
      <c r="T61" s="15"/>
    </row>
    <row r="62" spans="1:20" ht="26.25" x14ac:dyDescent="0.4">
      <c r="A62" s="9">
        <v>15</v>
      </c>
      <c r="B62" s="10" t="str">
        <f>IF(C62="Bye","","vs.")</f>
        <v>vs.</v>
      </c>
      <c r="C62" s="9">
        <v>2</v>
      </c>
      <c r="E62" s="11" t="str">
        <f>VLOOKUP(A62,Competitors!$A$5:$B$164,2,0)</f>
        <v>National4</v>
      </c>
      <c r="F62" s="12">
        <f>IF(C62="Bye","",SUM(G63,G66,G67,N64,N65,N68))</f>
        <v>2</v>
      </c>
      <c r="G62" s="13" t="str">
        <f>IF(C62="Bye","",("("&amp;(IF(P62=S62,("2nd-"&amp;Q62),P62))&amp;")"))</f>
        <v>(45.4565)</v>
      </c>
      <c r="I62" s="14" t="str">
        <f>IF(C62="Bye","","vs.")</f>
        <v>vs.</v>
      </c>
      <c r="L62" s="11" t="str">
        <f>VLOOKUP(C62,Competitors!$A$4:$B$164,2,0)</f>
        <v>Alberta2</v>
      </c>
      <c r="M62" s="12">
        <f>IF(C62="Bye","",SUM(G64,G65,G68,N63,N66,N67))</f>
        <v>4</v>
      </c>
      <c r="N62" s="13" t="str">
        <f>IF(C62="Bye","",("("&amp;(IF(P62=S62,("2nd-"&amp;T62),S62))&amp;")"))</f>
        <v>(44.8262)</v>
      </c>
      <c r="P62" s="15">
        <f>(IF(P63=1,Q63,IF(P64=1,Q64,Q65)))+(IF(P66=1,Q66,IF(P67=1,Q67,Q68)))</f>
        <v>45.456500000000005</v>
      </c>
      <c r="Q62" s="15">
        <f>(IF(P63=2,Q63,IF(P64=2,Q64,Q65)))+(IF(P66=2,Q66,IF(P67=2,Q67,Q68)))</f>
        <v>47.471000000000004</v>
      </c>
      <c r="R62" s="15"/>
      <c r="S62" s="15">
        <f>(IF(S63=1,T63,IF(S64=1,T64,T65)))+(IF(S66=1,T66,IF(S67=1,T67,T68)))</f>
        <v>44.8262</v>
      </c>
      <c r="T62" s="15">
        <f>(IF(S63=2,T63,IF(S64=2,T64,T65)))+(IF(S66=2,T66,IF(S67=2,T67,T68)))</f>
        <v>46.457000000000001</v>
      </c>
    </row>
    <row r="63" spans="1:20" x14ac:dyDescent="0.25">
      <c r="A63" s="1">
        <f>A62</f>
        <v>15</v>
      </c>
      <c r="B63" s="16" t="s">
        <v>3</v>
      </c>
      <c r="D63" s="17">
        <v>151</v>
      </c>
      <c r="E63" s="18" t="str">
        <f>VLOOKUP((D63),Competitors!$E$5:$H$164,2,0)</f>
        <v>National4-L1</v>
      </c>
      <c r="F63" s="19">
        <v>23.757000000000001</v>
      </c>
      <c r="G63" s="17">
        <f t="shared" ref="G63:G68" si="14">IF(AND(F63=999,M63=999),"???",IF(F63=0,0,IF(F63&lt;=M63,1,0)))</f>
        <v>0</v>
      </c>
      <c r="H63" s="1">
        <f>C62</f>
        <v>2</v>
      </c>
      <c r="I63" s="16" t="s">
        <v>3</v>
      </c>
      <c r="K63" s="17">
        <v>22</v>
      </c>
      <c r="L63" s="18" t="str">
        <f>VLOOKUP((K63),Competitors!$E$5:$H$164,2,0)</f>
        <v>FERGUSON Jessie</v>
      </c>
      <c r="M63" s="17">
        <v>23.381</v>
      </c>
      <c r="N63" s="17">
        <f t="shared" ref="N63:N68" si="15">IF(AND(F63=999,M63=999),"???",IF(M63=0,0,IF(M63&lt;=F63,1,0)))</f>
        <v>1</v>
      </c>
      <c r="P63" s="15">
        <f>RANK(Q63,Q63:Q65,1)</f>
        <v>2</v>
      </c>
      <c r="Q63" s="20">
        <f>F63</f>
        <v>23.757000000000001</v>
      </c>
      <c r="R63" s="15"/>
      <c r="S63" s="15">
        <f>RANK(T63,T63:T65,1)</f>
        <v>2</v>
      </c>
      <c r="T63" s="15">
        <f>M63</f>
        <v>23.381</v>
      </c>
    </row>
    <row r="64" spans="1:20" x14ac:dyDescent="0.25">
      <c r="A64" s="1">
        <f>C62</f>
        <v>2</v>
      </c>
      <c r="B64" s="16" t="s">
        <v>4</v>
      </c>
      <c r="D64" s="17">
        <v>24</v>
      </c>
      <c r="E64" s="18" t="str">
        <f>VLOOKUP((D64),Competitors!$E$5:$H$164,2,0)</f>
        <v>MACKENZIE Connor</v>
      </c>
      <c r="F64" s="21">
        <v>23.326000000000001</v>
      </c>
      <c r="G64" s="17">
        <f t="shared" si="14"/>
        <v>0</v>
      </c>
      <c r="H64" s="1">
        <f>A62</f>
        <v>15</v>
      </c>
      <c r="I64" s="16" t="s">
        <v>4</v>
      </c>
      <c r="K64" s="17">
        <v>156</v>
      </c>
      <c r="L64" s="18" t="str">
        <f>VLOOKUP((K64),Competitors!$E$5:$H$164,2,0)</f>
        <v>National4-M3</v>
      </c>
      <c r="M64" s="22">
        <v>21.714500000000001</v>
      </c>
      <c r="N64" s="17">
        <f t="shared" si="15"/>
        <v>1</v>
      </c>
      <c r="P64" s="15">
        <f>RANK(Q64,Q63:Q65,1)</f>
        <v>1</v>
      </c>
      <c r="Q64" s="15">
        <f>M65</f>
        <v>23.742000000000001</v>
      </c>
      <c r="R64" s="15"/>
      <c r="S64" s="15">
        <f>RANK(T64,T63:T65,1)</f>
        <v>3</v>
      </c>
      <c r="T64" s="20">
        <f>F65</f>
        <v>999</v>
      </c>
    </row>
    <row r="65" spans="1:20" x14ac:dyDescent="0.25">
      <c r="A65" s="1">
        <f>C62</f>
        <v>2</v>
      </c>
      <c r="B65" s="16" t="s">
        <v>5</v>
      </c>
      <c r="D65" s="17">
        <v>23</v>
      </c>
      <c r="E65" s="18" t="str">
        <f>VLOOKUP((D65),Competitors!$E$5:$H$164,2,0)</f>
        <v>GOOCH Ryan</v>
      </c>
      <c r="F65" s="21">
        <v>999</v>
      </c>
      <c r="G65" s="17">
        <f t="shared" si="14"/>
        <v>0</v>
      </c>
      <c r="H65" s="1">
        <f>A62</f>
        <v>15</v>
      </c>
      <c r="I65" s="16" t="s">
        <v>5</v>
      </c>
      <c r="K65" s="17">
        <v>152</v>
      </c>
      <c r="L65" s="18" t="str">
        <f>VLOOKUP((K65),Competitors!$E$5:$H$164,2,0)</f>
        <v>National4-L2</v>
      </c>
      <c r="M65" s="23">
        <v>23.742000000000001</v>
      </c>
      <c r="N65" s="17">
        <f t="shared" si="15"/>
        <v>1</v>
      </c>
      <c r="P65" s="15">
        <f>RANK(Q65,Q63:Q65,1)</f>
        <v>3</v>
      </c>
      <c r="Q65" s="20">
        <f>F67</f>
        <v>24.934999999999999</v>
      </c>
      <c r="R65" s="15"/>
      <c r="S65" s="15">
        <f>RANK(T65,T63:T65,1)</f>
        <v>1</v>
      </c>
      <c r="T65" s="20">
        <f>M67</f>
        <v>22.222999999999999</v>
      </c>
    </row>
    <row r="66" spans="1:20" x14ac:dyDescent="0.25">
      <c r="A66" s="1">
        <f>A62</f>
        <v>15</v>
      </c>
      <c r="B66" s="16" t="s">
        <v>6</v>
      </c>
      <c r="D66" s="17">
        <v>155</v>
      </c>
      <c r="E66" s="18" t="str">
        <f>VLOOKUP((D66),Competitors!$E$5:$H$164,2,0)</f>
        <v>National4-M2</v>
      </c>
      <c r="F66" s="24">
        <v>999</v>
      </c>
      <c r="G66" s="17">
        <f t="shared" si="14"/>
        <v>0</v>
      </c>
      <c r="H66" s="1">
        <f>C62</f>
        <v>2</v>
      </c>
      <c r="I66" s="16" t="s">
        <v>6</v>
      </c>
      <c r="K66" s="17">
        <v>25</v>
      </c>
      <c r="L66" s="18" t="str">
        <f>VLOOKUP((K66),Competitors!$E$5:$H$164,2,0)</f>
        <v>MEYNAN Noah</v>
      </c>
      <c r="M66" s="17">
        <v>22.603200000000001</v>
      </c>
      <c r="N66" s="17">
        <f t="shared" si="15"/>
        <v>1</v>
      </c>
      <c r="P66" s="15">
        <f>RANK(Q66,Q66:Q68,1)</f>
        <v>1</v>
      </c>
      <c r="Q66" s="15">
        <f>M64</f>
        <v>21.714500000000001</v>
      </c>
      <c r="R66" s="15"/>
      <c r="S66" s="15">
        <f>RANK(T66,T66:T68,1)</f>
        <v>3</v>
      </c>
      <c r="T66" s="20">
        <f>F64</f>
        <v>23.326000000000001</v>
      </c>
    </row>
    <row r="67" spans="1:20" x14ac:dyDescent="0.25">
      <c r="A67" s="1">
        <f>A62</f>
        <v>15</v>
      </c>
      <c r="B67" s="16" t="s">
        <v>7</v>
      </c>
      <c r="D67" s="17">
        <v>153</v>
      </c>
      <c r="E67" s="18" t="str">
        <f>VLOOKUP((D67),Competitors!$E$5:$H$164,2,0)</f>
        <v>National4-L3</v>
      </c>
      <c r="F67" s="19">
        <v>24.934999999999999</v>
      </c>
      <c r="G67" s="17">
        <f t="shared" si="14"/>
        <v>0</v>
      </c>
      <c r="H67" s="1">
        <f>C62</f>
        <v>2</v>
      </c>
      <c r="I67" s="16" t="s">
        <v>7</v>
      </c>
      <c r="K67" s="17">
        <v>21</v>
      </c>
      <c r="L67" s="18" t="str">
        <f>VLOOKUP((K67),Competitors!$E$5:$H$164,2,0)</f>
        <v>SHARRAT Lauren</v>
      </c>
      <c r="M67" s="17">
        <v>22.222999999999999</v>
      </c>
      <c r="N67" s="17">
        <f t="shared" si="15"/>
        <v>1</v>
      </c>
      <c r="P67" s="15">
        <f>RANK(Q67,Q66:Q68,1)</f>
        <v>3</v>
      </c>
      <c r="Q67" s="20">
        <f>F66</f>
        <v>999</v>
      </c>
      <c r="R67" s="15"/>
      <c r="S67" s="15">
        <f>RANK(T67,T66:T68,1)</f>
        <v>1</v>
      </c>
      <c r="T67" s="15">
        <f>M66</f>
        <v>22.603200000000001</v>
      </c>
    </row>
    <row r="68" spans="1:20" x14ac:dyDescent="0.25">
      <c r="A68" s="1">
        <f>C62</f>
        <v>2</v>
      </c>
      <c r="B68" s="16" t="s">
        <v>8</v>
      </c>
      <c r="D68" s="17">
        <v>26</v>
      </c>
      <c r="E68" s="18" t="str">
        <f>VLOOKUP((D68),Competitors!$E$5:$H$164,2,0)</f>
        <v>OSHANYK Adam</v>
      </c>
      <c r="F68" s="21">
        <v>23.076000000000001</v>
      </c>
      <c r="G68" s="17">
        <f t="shared" si="14"/>
        <v>1</v>
      </c>
      <c r="H68" s="1">
        <f>A62</f>
        <v>15</v>
      </c>
      <c r="I68" s="16" t="s">
        <v>8</v>
      </c>
      <c r="K68" s="17">
        <v>154</v>
      </c>
      <c r="L68" s="18" t="str">
        <f>VLOOKUP((K68),Competitors!$E$5:$H$164,2,0)</f>
        <v>National4-M1</v>
      </c>
      <c r="M68" s="22">
        <v>23.713999999999999</v>
      </c>
      <c r="N68" s="17">
        <f t="shared" si="15"/>
        <v>0</v>
      </c>
      <c r="P68" s="15">
        <f>RANK(Q68,Q66:Q68,1)</f>
        <v>2</v>
      </c>
      <c r="Q68" s="15">
        <f>M68</f>
        <v>23.713999999999999</v>
      </c>
      <c r="R68" s="15"/>
      <c r="S68" s="15">
        <f>RANK(T68,T66:T68,1)</f>
        <v>2</v>
      </c>
      <c r="T68" s="20">
        <f>F68</f>
        <v>23.076000000000001</v>
      </c>
    </row>
    <row r="69" spans="1:20" x14ac:dyDescent="0.25">
      <c r="P69" s="15"/>
      <c r="Q69" s="15"/>
      <c r="R69" s="15"/>
      <c r="S69" s="15"/>
      <c r="T69" s="15"/>
    </row>
  </sheetData>
  <sheetProtection selectLockedCells="1" selectUnlockedCells="1"/>
  <autoFilter ref="A5:J68">
    <filterColumn colId="0">
      <customFilters and="1">
        <customFilter operator="notEqual" val="Bye"/>
      </customFilters>
    </filterColumn>
    <filterColumn colId="7">
      <customFilters and="1">
        <customFilter operator="notEqual" val="Bye"/>
      </customFilters>
    </filterColumn>
  </autoFilter>
  <conditionalFormatting sqref="F6">
    <cfRule type="expression" dxfId="63" priority="1" stopIfTrue="1">
      <formula>F6&lt;=M6</formula>
    </cfRule>
    <cfRule type="expression" dxfId="62" priority="2" stopIfTrue="1">
      <formula>F6&gt;M6</formula>
    </cfRule>
  </conditionalFormatting>
  <conditionalFormatting sqref="F14">
    <cfRule type="expression" dxfId="61" priority="3" stopIfTrue="1">
      <formula>F14&lt;=M14</formula>
    </cfRule>
    <cfRule type="expression" dxfId="60" priority="4" stopIfTrue="1">
      <formula>F14&gt;M14</formula>
    </cfRule>
  </conditionalFormatting>
  <conditionalFormatting sqref="F22">
    <cfRule type="expression" dxfId="59" priority="5" stopIfTrue="1">
      <formula>F22&lt;=M22</formula>
    </cfRule>
    <cfRule type="expression" dxfId="58" priority="6" stopIfTrue="1">
      <formula>F22&gt;M22</formula>
    </cfRule>
  </conditionalFormatting>
  <conditionalFormatting sqref="F30">
    <cfRule type="expression" dxfId="57" priority="7" stopIfTrue="1">
      <formula>F30&lt;=M30</formula>
    </cfRule>
    <cfRule type="expression" dxfId="56" priority="8" stopIfTrue="1">
      <formula>F30&gt;M30</formula>
    </cfRule>
  </conditionalFormatting>
  <conditionalFormatting sqref="F38">
    <cfRule type="expression" dxfId="55" priority="9" stopIfTrue="1">
      <formula>F38&lt;=M38</formula>
    </cfRule>
    <cfRule type="expression" dxfId="54" priority="10" stopIfTrue="1">
      <formula>F38&gt;M38</formula>
    </cfRule>
  </conditionalFormatting>
  <conditionalFormatting sqref="F46">
    <cfRule type="expression" dxfId="53" priority="11" stopIfTrue="1">
      <formula>F46&lt;=M46</formula>
    </cfRule>
    <cfRule type="expression" dxfId="52" priority="12" stopIfTrue="1">
      <formula>F46&gt;M46</formula>
    </cfRule>
  </conditionalFormatting>
  <conditionalFormatting sqref="F54">
    <cfRule type="expression" dxfId="51" priority="13" stopIfTrue="1">
      <formula>F54&lt;=M54</formula>
    </cfRule>
    <cfRule type="expression" dxfId="50" priority="14" stopIfTrue="1">
      <formula>F54&gt;M54</formula>
    </cfRule>
  </conditionalFormatting>
  <conditionalFormatting sqref="F62">
    <cfRule type="expression" dxfId="49" priority="15" stopIfTrue="1">
      <formula>F62&lt;=M62</formula>
    </cfRule>
    <cfRule type="expression" dxfId="48" priority="16" stopIfTrue="1">
      <formula>F62&gt;M62</formula>
    </cfRule>
  </conditionalFormatting>
  <conditionalFormatting sqref="G6">
    <cfRule type="expression" dxfId="47" priority="17" stopIfTrue="1">
      <formula>AND(("#REF!1"=M6),(G6&gt;N6))</formula>
    </cfRule>
    <cfRule type="expression" dxfId="46" priority="18" stopIfTrue="1">
      <formula>AND(("#REF!1"=M6),(G6&lt;=N6))</formula>
    </cfRule>
  </conditionalFormatting>
  <conditionalFormatting sqref="G14">
    <cfRule type="expression" dxfId="45" priority="19" stopIfTrue="1">
      <formula>AND(("#REF!1"=M14),(G14&gt;N14))</formula>
    </cfRule>
    <cfRule type="expression" dxfId="44" priority="20" stopIfTrue="1">
      <formula>AND(("#REF!1"=M14),(G14&lt;=N14))</formula>
    </cfRule>
  </conditionalFormatting>
  <conditionalFormatting sqref="G22">
    <cfRule type="expression" dxfId="43" priority="21" stopIfTrue="1">
      <formula>AND(("#REF!1"=M22),(G22&gt;N22))</formula>
    </cfRule>
    <cfRule type="expression" dxfId="42" priority="22" stopIfTrue="1">
      <formula>AND(("#REF!1"=M22),(G22&lt;=N22))</formula>
    </cfRule>
  </conditionalFormatting>
  <conditionalFormatting sqref="G30">
    <cfRule type="expression" dxfId="41" priority="23" stopIfTrue="1">
      <formula>AND(("#REF!1"=M30),(G30&gt;N30))</formula>
    </cfRule>
    <cfRule type="expression" dxfId="40" priority="24" stopIfTrue="1">
      <formula>AND(("#REF!1"=M30),(G30&lt;=N30))</formula>
    </cfRule>
  </conditionalFormatting>
  <conditionalFormatting sqref="G38">
    <cfRule type="expression" dxfId="39" priority="25" stopIfTrue="1">
      <formula>AND(("#REF!1"=M38),(G38&gt;N38))</formula>
    </cfRule>
    <cfRule type="expression" dxfId="38" priority="26" stopIfTrue="1">
      <formula>AND(("#REF!1"=M38),(G38&lt;=N38))</formula>
    </cfRule>
  </conditionalFormatting>
  <conditionalFormatting sqref="G46">
    <cfRule type="expression" dxfId="37" priority="27" stopIfTrue="1">
      <formula>AND(("#REF!1"=M46),(G46&gt;N46))</formula>
    </cfRule>
    <cfRule type="expression" dxfId="36" priority="28" stopIfTrue="1">
      <formula>AND(("#REF!1"=M46),(G46&lt;=N46))</formula>
    </cfRule>
  </conditionalFormatting>
  <conditionalFormatting sqref="G54">
    <cfRule type="expression" dxfId="35" priority="29" stopIfTrue="1">
      <formula>AND(("#REF!1"=M54),(G54&gt;N54))</formula>
    </cfRule>
    <cfRule type="expression" dxfId="34" priority="30" stopIfTrue="1">
      <formula>AND(("#REF!1"=M54),(G54&lt;=N54))</formula>
    </cfRule>
  </conditionalFormatting>
  <conditionalFormatting sqref="G62">
    <cfRule type="expression" dxfId="33" priority="31" stopIfTrue="1">
      <formula>AND(("#REF!1"=M62),(G62&gt;N62))</formula>
    </cfRule>
    <cfRule type="expression" dxfId="32" priority="32" stopIfTrue="1">
      <formula>AND(("#REF!1"=M62),(G62&lt;=N62))</formula>
    </cfRule>
  </conditionalFormatting>
  <conditionalFormatting sqref="M6">
    <cfRule type="expression" dxfId="31" priority="33" stopIfTrue="1">
      <formula>M6&lt;="#REF!1"</formula>
    </cfRule>
    <cfRule type="expression" dxfId="30" priority="34" stopIfTrue="1">
      <formula>M6&gt;"#REF!1"</formula>
    </cfRule>
  </conditionalFormatting>
  <conditionalFormatting sqref="M14">
    <cfRule type="expression" dxfId="29" priority="35" stopIfTrue="1">
      <formula>M14&lt;="#REF!1"</formula>
    </cfRule>
    <cfRule type="expression" dxfId="28" priority="36" stopIfTrue="1">
      <formula>M14&gt;"#REF!1"</formula>
    </cfRule>
  </conditionalFormatting>
  <conditionalFormatting sqref="M22">
    <cfRule type="expression" dxfId="27" priority="37" stopIfTrue="1">
      <formula>M22&lt;="#REF!1"</formula>
    </cfRule>
    <cfRule type="expression" dxfId="26" priority="38" stopIfTrue="1">
      <formula>M22&gt;"#REF!1"</formula>
    </cfRule>
  </conditionalFormatting>
  <conditionalFormatting sqref="M30">
    <cfRule type="expression" dxfId="25" priority="39" stopIfTrue="1">
      <formula>M30&lt;="#REF!1"</formula>
    </cfRule>
    <cfRule type="expression" dxfId="24" priority="40" stopIfTrue="1">
      <formula>M30&gt;"#REF!1"</formula>
    </cfRule>
  </conditionalFormatting>
  <conditionalFormatting sqref="M38">
    <cfRule type="expression" dxfId="23" priority="41" stopIfTrue="1">
      <formula>M38&lt;="#REF!1"</formula>
    </cfRule>
    <cfRule type="expression" dxfId="22" priority="42" stopIfTrue="1">
      <formula>M38&gt;"#REF!1"</formula>
    </cfRule>
  </conditionalFormatting>
  <conditionalFormatting sqref="M46">
    <cfRule type="expression" dxfId="21" priority="43" stopIfTrue="1">
      <formula>M46&lt;="#REF!1"</formula>
    </cfRule>
    <cfRule type="expression" dxfId="20" priority="44" stopIfTrue="1">
      <formula>M46&gt;"#REF!1"</formula>
    </cfRule>
  </conditionalFormatting>
  <conditionalFormatting sqref="M54">
    <cfRule type="expression" dxfId="19" priority="45" stopIfTrue="1">
      <formula>M54&lt;="#REF!1"</formula>
    </cfRule>
    <cfRule type="expression" dxfId="18" priority="46" stopIfTrue="1">
      <formula>M54&gt;"#REF!1"</formula>
    </cfRule>
  </conditionalFormatting>
  <conditionalFormatting sqref="M62">
    <cfRule type="expression" dxfId="17" priority="47" stopIfTrue="1">
      <formula>M62&lt;="#REF!1"</formula>
    </cfRule>
    <cfRule type="expression" dxfId="16" priority="48" stopIfTrue="1">
      <formula>M62&gt;"#REF!1"</formula>
    </cfRule>
  </conditionalFormatting>
  <conditionalFormatting sqref="N6">
    <cfRule type="expression" dxfId="15" priority="49" stopIfTrue="1">
      <formula>AND(("#REF!1"="#REF!1"),(N6&gt;"#REF!1"))</formula>
    </cfRule>
    <cfRule type="expression" dxfId="14" priority="50" stopIfTrue="1">
      <formula>AND(("#REF!1"="#REF!1"),(N6&lt;="#REF!1"))</formula>
    </cfRule>
  </conditionalFormatting>
  <conditionalFormatting sqref="N14">
    <cfRule type="expression" dxfId="13" priority="51" stopIfTrue="1">
      <formula>AND(("#REF!1"="#REF!1"),(N14&gt;"#REF!1"))</formula>
    </cfRule>
    <cfRule type="expression" dxfId="12" priority="52" stopIfTrue="1">
      <formula>AND(("#REF!1"="#REF!1"),(N14&lt;="#REF!1"))</formula>
    </cfRule>
  </conditionalFormatting>
  <conditionalFormatting sqref="N22">
    <cfRule type="expression" dxfId="11" priority="53" stopIfTrue="1">
      <formula>AND(("#REF!1"="#REF!1"),(N22&gt;"#REF!1"))</formula>
    </cfRule>
    <cfRule type="expression" dxfId="10" priority="54" stopIfTrue="1">
      <formula>AND(("#REF!1"="#REF!1"),(N22&lt;="#REF!1"))</formula>
    </cfRule>
  </conditionalFormatting>
  <conditionalFormatting sqref="N30">
    <cfRule type="expression" dxfId="9" priority="55" stopIfTrue="1">
      <formula>AND(("#REF!1"="#REF!1"),(N30&gt;"#REF!1"))</formula>
    </cfRule>
    <cfRule type="expression" dxfId="8" priority="56" stopIfTrue="1">
      <formula>AND(("#REF!1"="#REF!1"),(N30&lt;="#REF!1"))</formula>
    </cfRule>
  </conditionalFormatting>
  <conditionalFormatting sqref="N38">
    <cfRule type="expression" dxfId="7" priority="57" stopIfTrue="1">
      <formula>AND(("#REF!1"="#REF!1"),(N38&gt;"#REF!1"))</formula>
    </cfRule>
    <cfRule type="expression" dxfId="6" priority="58" stopIfTrue="1">
      <formula>AND(("#REF!1"="#REF!1"),(N38&lt;="#REF!1"))</formula>
    </cfRule>
  </conditionalFormatting>
  <conditionalFormatting sqref="N46">
    <cfRule type="expression" dxfId="5" priority="59" stopIfTrue="1">
      <formula>AND(("#REF!1"="#REF!1"),(N46&gt;"#REF!1"))</formula>
    </cfRule>
    <cfRule type="expression" dxfId="4" priority="60" stopIfTrue="1">
      <formula>AND(("#REF!1"="#REF!1"),(N46&lt;="#REF!1"))</formula>
    </cfRule>
  </conditionalFormatting>
  <conditionalFormatting sqref="N54">
    <cfRule type="expression" dxfId="3" priority="61" stopIfTrue="1">
      <formula>AND(("#REF!1"="#REF!1"),(N54&gt;"#REF!1"))</formula>
    </cfRule>
    <cfRule type="expression" dxfId="2" priority="62" stopIfTrue="1">
      <formula>AND(("#REF!1"="#REF!1"),(N54&lt;="#REF!1"))</formula>
    </cfRule>
  </conditionalFormatting>
  <conditionalFormatting sqref="N62">
    <cfRule type="expression" dxfId="1" priority="63" stopIfTrue="1">
      <formula>AND(("#REF!1"="#REF!1"),(N62&gt;"#REF!1"))</formula>
    </cfRule>
    <cfRule type="expression" dxfId="0" priority="64" stopIfTrue="1">
      <formula>AND(("#REF!1"="#REF!1"),(N62&lt;="#REF!1"))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opLeftCell="A13" zoomScale="101" zoomScaleNormal="101" workbookViewId="0">
      <selection activeCell="F8" sqref="F8"/>
    </sheetView>
  </sheetViews>
  <sheetFormatPr defaultColWidth="8.7109375" defaultRowHeight="12.75" x14ac:dyDescent="0.2"/>
  <cols>
    <col min="1" max="1" width="5.42578125" customWidth="1"/>
    <col min="2" max="2" width="4.140625" customWidth="1"/>
    <col min="3" max="3" width="5.42578125" customWidth="1"/>
    <col min="4" max="4" width="5.28515625" customWidth="1"/>
    <col min="5" max="5" width="24.28515625" customWidth="1"/>
    <col min="6" max="6" width="9.42578125" customWidth="1"/>
    <col min="7" max="7" width="12.7109375" customWidth="1"/>
    <col min="8" max="8" width="3.7109375" customWidth="1"/>
    <col min="9" max="9" width="4.140625" customWidth="1"/>
    <col min="10" max="10" width="3.140625" customWidth="1"/>
    <col min="11" max="11" width="5.28515625" customWidth="1"/>
    <col min="12" max="12" width="24.28515625" customWidth="1"/>
    <col min="13" max="13" width="9.42578125" customWidth="1"/>
    <col min="14" max="14" width="12.7109375" customWidth="1"/>
    <col min="15" max="15" width="17.7109375" customWidth="1"/>
    <col min="16" max="16" width="8.28515625" customWidth="1"/>
    <col min="17" max="17" width="8" customWidth="1"/>
    <col min="18" max="18" width="3.28515625" customWidth="1"/>
    <col min="19" max="19" width="7.5703125" customWidth="1"/>
    <col min="20" max="20" width="8.28515625" customWidth="1"/>
  </cols>
  <sheetData>
    <row r="1" spans="1:20" ht="31.5" x14ac:dyDescent="0.5">
      <c r="A1" s="3" t="s">
        <v>9</v>
      </c>
      <c r="B1" s="4"/>
      <c r="H1" s="25"/>
      <c r="I1" s="25"/>
      <c r="N1" s="2"/>
      <c r="O1">
        <v>5</v>
      </c>
    </row>
    <row r="2" spans="1:20" ht="6" customHeight="1" x14ac:dyDescent="0.5">
      <c r="A2" s="3"/>
      <c r="B2" s="4"/>
      <c r="H2" s="25"/>
      <c r="I2" s="25"/>
      <c r="N2" s="2"/>
    </row>
    <row r="3" spans="1:20" ht="6" customHeight="1" x14ac:dyDescent="0.5">
      <c r="A3" s="3"/>
      <c r="B3" s="4"/>
      <c r="H3" s="25"/>
      <c r="I3" s="25"/>
      <c r="N3" s="2"/>
    </row>
    <row r="4" spans="1:20" ht="6" customHeight="1" x14ac:dyDescent="0.5">
      <c r="A4" s="3"/>
      <c r="B4" s="4"/>
      <c r="H4" s="25"/>
      <c r="I4" s="25"/>
      <c r="N4" s="2"/>
    </row>
    <row r="5" spans="1:20" ht="6" customHeight="1" x14ac:dyDescent="0.2"/>
    <row r="6" spans="1:20" ht="26.25" x14ac:dyDescent="0.4">
      <c r="A6" s="9">
        <v>8</v>
      </c>
      <c r="B6" s="10" t="str">
        <f>IF(C6="Bye","","vs.")</f>
        <v>vs.</v>
      </c>
      <c r="C6" s="9">
        <v>1</v>
      </c>
      <c r="D6" s="2"/>
      <c r="E6" s="11" t="str">
        <f>VLOOKUP(A6,Competitors!$A$5:$B$164,2,0)</f>
        <v>Ontario2</v>
      </c>
      <c r="F6" s="12">
        <f>IF(C6="Bye","",SUM(G7,G10,G11,N8,N9,N12))</f>
        <v>2</v>
      </c>
      <c r="G6" s="2" t="str">
        <f>"("&amp;(IF(P6=S6,("2nd-"&amp;Q6),P6))&amp;")"</f>
        <v>(44.9594)</v>
      </c>
      <c r="H6" s="1"/>
      <c r="I6" s="14" t="str">
        <f>IF(C6="Bye","","vs.")</f>
        <v>vs.</v>
      </c>
      <c r="J6" s="2"/>
      <c r="L6" s="11" t="str">
        <f>VLOOKUP(C6,Competitors!$A$4:$B$164,2,0)</f>
        <v>Alberta1</v>
      </c>
      <c r="M6" s="12">
        <f>IF(C6="Bye","",SUM(G8,G9,G12,N7,N10,N11))</f>
        <v>4</v>
      </c>
      <c r="N6" s="2" t="str">
        <f>"("&amp;(IF(P6=S6,("2nd-"&amp;T6),S6))&amp;")"</f>
        <v>(44.5615)</v>
      </c>
      <c r="P6" s="15">
        <f>(IF(P7=1,Q7,IF(P8=1,Q8,Q9)))+(IF(P10=1,Q10,IF(P11=1,Q11,Q12)))</f>
        <v>44.959400000000002</v>
      </c>
      <c r="Q6" s="15">
        <f>(IF(P7=2,Q7,IF(P8=2,Q8,Q9)))+(IF(P10=2,Q10,IF(P11=2,Q11,Q12)))</f>
        <v>45.864999999999995</v>
      </c>
      <c r="R6" s="15"/>
      <c r="S6" s="15">
        <f>(IF(S7=1,T7,IF(S8=1,T8,T9)))+(IF(S10=1,T10,IF(S11=1,T11,T12)))</f>
        <v>44.561499999999995</v>
      </c>
      <c r="T6" s="15">
        <f>(IF(S7=2,T7,IF(S8=2,T8,T9)))+(IF(S10=2,T10,IF(S11=2,T11,T12)))</f>
        <v>45.783999999999999</v>
      </c>
    </row>
    <row r="7" spans="1:20" ht="15" x14ac:dyDescent="0.25">
      <c r="A7" s="1">
        <f>A6</f>
        <v>8</v>
      </c>
      <c r="B7" s="16" t="s">
        <v>3</v>
      </c>
      <c r="C7" s="2"/>
      <c r="D7" s="17">
        <v>82</v>
      </c>
      <c r="E7" s="18" t="str">
        <f>VLOOKUP((D7),Competitors!$E$5:$H$164,2,0)</f>
        <v>BRACKETT Lauren</v>
      </c>
      <c r="F7" s="19">
        <v>23.163399999999999</v>
      </c>
      <c r="G7" s="17">
        <f t="shared" ref="G7:G12" si="0">IF(AND(F7=999,M7=999),"???",IF(F7=0,0,IF(F7&lt;=M7,1,0)))</f>
        <v>0</v>
      </c>
      <c r="H7" s="1">
        <f>C6</f>
        <v>1</v>
      </c>
      <c r="I7" s="16" t="s">
        <v>3</v>
      </c>
      <c r="J7" s="2"/>
      <c r="K7" s="17">
        <v>12</v>
      </c>
      <c r="L7" s="18" t="str">
        <f>VLOOKUP((K7),Competitors!$E$5:$H$164,2,0)</f>
        <v>LEBSACK Makenna</v>
      </c>
      <c r="M7" s="17">
        <v>22.529499999999999</v>
      </c>
      <c r="N7" s="17">
        <v>1</v>
      </c>
      <c r="P7" s="15">
        <f>RANK(Q7,Q7:Q9,1)</f>
        <v>1</v>
      </c>
      <c r="Q7" s="20">
        <f>F7</f>
        <v>23.163399999999999</v>
      </c>
      <c r="R7" s="15"/>
      <c r="S7" s="15">
        <f>RANK(T7,T7:T9,1)</f>
        <v>1</v>
      </c>
      <c r="T7" s="15">
        <f>M7</f>
        <v>22.529499999999999</v>
      </c>
    </row>
    <row r="8" spans="1:20" ht="15" x14ac:dyDescent="0.25">
      <c r="A8" s="1">
        <f>C6</f>
        <v>1</v>
      </c>
      <c r="B8" s="16" t="s">
        <v>4</v>
      </c>
      <c r="C8" s="2"/>
      <c r="D8" s="17">
        <v>14</v>
      </c>
      <c r="E8" s="18" t="str">
        <f>VLOOKUP((D8),Competitors!$E$5:$H$164,2,0)</f>
        <v>PROFITT JD</v>
      </c>
      <c r="F8" s="21">
        <v>999</v>
      </c>
      <c r="G8" s="17">
        <f t="shared" si="0"/>
        <v>0</v>
      </c>
      <c r="H8" s="1">
        <f>A6</f>
        <v>8</v>
      </c>
      <c r="I8" s="16" t="s">
        <v>4</v>
      </c>
      <c r="J8" s="2"/>
      <c r="K8" s="17">
        <v>86</v>
      </c>
      <c r="L8" s="18" t="str">
        <f>VLOOKUP((K8),Competitors!$E$5:$H$164,2,0)</f>
        <v>GATCLIFFE James</v>
      </c>
      <c r="M8" s="22">
        <v>21.795999999999999</v>
      </c>
      <c r="N8" s="17">
        <f>IF(AND(F8=999,M8=999),"???",IF(M8=0,0,IF(M8&lt;=F8,1,0)))</f>
        <v>1</v>
      </c>
      <c r="P8" s="15">
        <f>RANK(Q8,Q7:Q9,1)</f>
        <v>3</v>
      </c>
      <c r="Q8" s="15">
        <f>M9</f>
        <v>999</v>
      </c>
      <c r="R8" s="15"/>
      <c r="S8" s="15">
        <f>RANK(T8,T7:T9,1)</f>
        <v>2</v>
      </c>
      <c r="T8" s="20">
        <f>F9</f>
        <v>22.942</v>
      </c>
    </row>
    <row r="9" spans="1:20" ht="15" x14ac:dyDescent="0.25">
      <c r="A9" s="1">
        <f>C6</f>
        <v>1</v>
      </c>
      <c r="B9" s="16" t="s">
        <v>5</v>
      </c>
      <c r="C9" s="2"/>
      <c r="D9" s="17">
        <v>11</v>
      </c>
      <c r="E9" s="18" t="str">
        <f>VLOOKUP((D9),Competitors!$E$5:$H$164,2,0)</f>
        <v>GRAY Jacquelyn</v>
      </c>
      <c r="F9" s="21">
        <v>22.942</v>
      </c>
      <c r="G9" s="17">
        <f t="shared" si="0"/>
        <v>1</v>
      </c>
      <c r="H9" s="1">
        <f>A6</f>
        <v>8</v>
      </c>
      <c r="I9" s="16" t="s">
        <v>5</v>
      </c>
      <c r="J9" s="2"/>
      <c r="K9" s="17">
        <v>83</v>
      </c>
      <c r="L9" s="18" t="str">
        <f>VLOOKUP((K9),Competitors!$E$5:$H$164,2,0)</f>
        <v>BROOKS Cassidy</v>
      </c>
      <c r="M9" s="23">
        <v>999</v>
      </c>
      <c r="N9" s="17">
        <f>IF(AND(F9=999,M9=999),"???",IF(M9=0,0,IF(M9&lt;=F9,1,0)))</f>
        <v>0</v>
      </c>
      <c r="P9" s="15">
        <f>RANK(Q9,Q7:Q9,1)</f>
        <v>2</v>
      </c>
      <c r="Q9" s="20">
        <f>F11</f>
        <v>23.439</v>
      </c>
      <c r="R9" s="15"/>
      <c r="S9" s="15">
        <f>RANK(T9,T7:T9,1)</f>
        <v>3</v>
      </c>
      <c r="T9" s="20">
        <f>M11</f>
        <v>23.172999999999998</v>
      </c>
    </row>
    <row r="10" spans="1:20" ht="15" x14ac:dyDescent="0.25">
      <c r="A10" s="1">
        <f>A6</f>
        <v>8</v>
      </c>
      <c r="B10" s="16" t="s">
        <v>6</v>
      </c>
      <c r="C10" s="2"/>
      <c r="D10" s="17">
        <v>84</v>
      </c>
      <c r="E10" s="18" t="str">
        <f>VLOOKUP((D10),Competitors!$E$5:$H$164,2,0)</f>
        <v>NEYLAN Ben</v>
      </c>
      <c r="F10" s="24">
        <v>22.724</v>
      </c>
      <c r="G10" s="17">
        <f t="shared" si="0"/>
        <v>0</v>
      </c>
      <c r="H10" s="1">
        <f>C6</f>
        <v>1</v>
      </c>
      <c r="I10" s="16" t="s">
        <v>6</v>
      </c>
      <c r="J10" s="2"/>
      <c r="K10" s="17">
        <v>15</v>
      </c>
      <c r="L10" s="18" t="str">
        <f>VLOOKUP((K10),Competitors!$E$5:$H$164,2,0)</f>
        <v>LAMOUREUX Cole</v>
      </c>
      <c r="M10" s="17">
        <v>22.032</v>
      </c>
      <c r="N10" s="17">
        <f>IF(AND(F10=999,M10=999),"???",IF(M10=0,0,IF(M10&lt;=F10,1,0)))</f>
        <v>1</v>
      </c>
      <c r="P10" s="15">
        <f>RANK(Q10,Q10:Q12,1)</f>
        <v>1</v>
      </c>
      <c r="Q10" s="15">
        <f>M8</f>
        <v>21.795999999999999</v>
      </c>
      <c r="R10" s="15"/>
      <c r="S10" s="15">
        <f>RANK(T10,T10:T12,1)</f>
        <v>3</v>
      </c>
      <c r="T10" s="20">
        <f>F8</f>
        <v>999</v>
      </c>
    </row>
    <row r="11" spans="1:20" ht="15" x14ac:dyDescent="0.25">
      <c r="A11" s="1">
        <f>A6</f>
        <v>8</v>
      </c>
      <c r="B11" s="16" t="s">
        <v>7</v>
      </c>
      <c r="C11" s="2"/>
      <c r="D11" s="17">
        <v>81</v>
      </c>
      <c r="E11" s="18" t="str">
        <f>VLOOKUP((D11),Competitors!$E$5:$H$164,2,0)</f>
        <v>FOOTE Tessa</v>
      </c>
      <c r="F11" s="19">
        <v>23.439</v>
      </c>
      <c r="G11" s="17">
        <f t="shared" si="0"/>
        <v>0</v>
      </c>
      <c r="H11" s="1">
        <f>C6</f>
        <v>1</v>
      </c>
      <c r="I11" s="16" t="s">
        <v>7</v>
      </c>
      <c r="J11" s="2"/>
      <c r="K11" s="17">
        <v>13</v>
      </c>
      <c r="L11" s="18" t="str">
        <f>VLOOKUP((K11),Competitors!$E$5:$H$164,2,0)</f>
        <v>RYBARIK Zuzana</v>
      </c>
      <c r="M11" s="17">
        <v>23.172999999999998</v>
      </c>
      <c r="N11" s="17">
        <f>IF(AND(F11=999,M11=999),"???",IF(M11=0,0,IF(M11&lt;=F11,1,0)))</f>
        <v>1</v>
      </c>
      <c r="P11" s="15">
        <f>RANK(Q11,Q10:Q12,1)</f>
        <v>3</v>
      </c>
      <c r="Q11" s="20">
        <f>F10</f>
        <v>22.724</v>
      </c>
      <c r="R11" s="15"/>
      <c r="S11" s="15">
        <f>RANK(T11,T10:T12,1)</f>
        <v>1</v>
      </c>
      <c r="T11" s="15">
        <f>M10</f>
        <v>22.032</v>
      </c>
    </row>
    <row r="12" spans="1:20" ht="15" x14ac:dyDescent="0.25">
      <c r="A12" s="1">
        <f>C6</f>
        <v>1</v>
      </c>
      <c r="B12" s="16" t="s">
        <v>8</v>
      </c>
      <c r="C12" s="2"/>
      <c r="D12" s="17">
        <v>16</v>
      </c>
      <c r="E12" s="18" t="str">
        <f>VLOOKUP((D12),Competitors!$E$5:$H$164,2,0)</f>
        <v>MACAULAY Aidan</v>
      </c>
      <c r="F12" s="21">
        <v>22.841999999999999</v>
      </c>
      <c r="G12" s="17">
        <f t="shared" si="0"/>
        <v>0</v>
      </c>
      <c r="H12" s="1">
        <f>A6</f>
        <v>8</v>
      </c>
      <c r="I12" s="16" t="s">
        <v>8</v>
      </c>
      <c r="J12" s="2"/>
      <c r="K12" s="17">
        <v>85</v>
      </c>
      <c r="L12" s="18" t="str">
        <f>VLOOKUP((K12),Competitors!$E$5:$H$164,2,0)</f>
        <v>BLANDFORD Kyle</v>
      </c>
      <c r="M12" s="22">
        <v>22.425999999999998</v>
      </c>
      <c r="N12" s="17">
        <f>IF(AND(F12=999,M12=999),"???",IF(M12=0,0,IF(M12&lt;=F12,1,0)))</f>
        <v>1</v>
      </c>
      <c r="P12" s="15">
        <f>RANK(Q12,Q10:Q12,1)</f>
        <v>2</v>
      </c>
      <c r="Q12" s="15">
        <f>M12</f>
        <v>22.425999999999998</v>
      </c>
      <c r="R12" s="15"/>
      <c r="S12" s="15">
        <f>RANK(T12,T10:T12,1)</f>
        <v>2</v>
      </c>
      <c r="T12" s="20">
        <f>F12</f>
        <v>22.841999999999999</v>
      </c>
    </row>
    <row r="13" spans="1:20" ht="15" x14ac:dyDescent="0.25">
      <c r="A13" s="1"/>
      <c r="B13" s="1"/>
      <c r="C13" s="2"/>
      <c r="D13" s="2"/>
      <c r="E13" s="2"/>
      <c r="F13" s="2"/>
      <c r="G13" s="2"/>
      <c r="H13" s="1"/>
      <c r="I13" s="1"/>
      <c r="J13" s="2"/>
      <c r="N13" s="2"/>
      <c r="P13" s="15"/>
      <c r="Q13" s="15"/>
      <c r="R13" s="15"/>
      <c r="S13" s="15"/>
      <c r="T13" s="15"/>
    </row>
    <row r="14" spans="1:20" ht="26.25" x14ac:dyDescent="0.4">
      <c r="A14" s="9">
        <v>12</v>
      </c>
      <c r="B14" s="10" t="str">
        <f>IF(C14="Bye","","vs.")</f>
        <v>vs.</v>
      </c>
      <c r="C14" s="9">
        <f>IF(StartList!C30="Bye",StartList!A30,IF(StartList!F30&gt;StartList!M30,StartList!A30,IF(StartList!M30&gt;StartList!F30,StartList!C30,IF(StartList!G30&gt;StartList!N30,StartList!A30,IF(StartList!N30&gt;StartList!G30,StartList!C30,"TIE")))))</f>
        <v>13</v>
      </c>
      <c r="D14" s="2"/>
      <c r="E14" s="11" t="str">
        <f>VLOOKUP(A14,Competitors!$A$5:$B$164,2,0)</f>
        <v>National1</v>
      </c>
      <c r="F14" s="12">
        <f>IF(C14="Bye","",SUM(G15,G18,G19,N16,N17,N20))</f>
        <v>3</v>
      </c>
      <c r="G14" s="2" t="str">
        <f>"("&amp;(IF(P14=S14,("2nd-"&amp;Q14),P14))&amp;")"</f>
        <v>(43.823)</v>
      </c>
      <c r="H14" s="1"/>
      <c r="I14" s="14" t="str">
        <f>IF(C14="Bye","","vs.")</f>
        <v>vs.</v>
      </c>
      <c r="J14" s="2"/>
      <c r="L14" s="11" t="str">
        <f>VLOOKUP(C14,Competitors!$A$4:$B$164,2,0)</f>
        <v>National2</v>
      </c>
      <c r="M14" s="12">
        <f>IF(C14="Bye","",SUM(G16,G17,G20,N15,N18,N19))</f>
        <v>3</v>
      </c>
      <c r="N14" s="2" t="str">
        <f>"("&amp;(IF(P14=S14,("2nd-"&amp;T14),S14))&amp;")"</f>
        <v>(44.781)</v>
      </c>
      <c r="P14" s="15">
        <f>(IF(P15=1,Q15,IF(P16=1,Q16,Q17)))+(IF(P18=1,Q18,IF(P19=1,Q19,Q20)))</f>
        <v>43.823</v>
      </c>
      <c r="Q14" s="15">
        <f>(IF(P15=2,Q15,IF(P16=2,Q16,Q17)))+(IF(P18=2,Q18,IF(P19=2,Q19,Q20)))</f>
        <v>44.647999999999996</v>
      </c>
      <c r="R14" s="15"/>
      <c r="S14" s="15">
        <f>(IF(S15=1,T15,IF(S16=1,T16,T17)))+(IF(S18=1,T18,IF(S19=1,T19,T20)))</f>
        <v>44.781000000000006</v>
      </c>
      <c r="T14" s="15">
        <f>(IF(S15=2,T15,IF(S16=2,T16,T17)))+(IF(S18=2,T18,IF(S19=2,T19,T20)))</f>
        <v>45.036000000000001</v>
      </c>
    </row>
    <row r="15" spans="1:20" ht="15" x14ac:dyDescent="0.25">
      <c r="A15" s="1">
        <f>A14</f>
        <v>12</v>
      </c>
      <c r="B15" s="16" t="s">
        <v>3</v>
      </c>
      <c r="C15" s="2"/>
      <c r="D15" s="17">
        <v>132</v>
      </c>
      <c r="E15" s="18" t="str">
        <f>VLOOKUP((D15),Competitors!$E$5:$H$164,2,0)</f>
        <v>National2-L2</v>
      </c>
      <c r="F15" s="19">
        <v>22.597000000000001</v>
      </c>
      <c r="G15" s="17">
        <f t="shared" ref="G15:G20" si="1">IF(AND(F15=999,M15=999),"???",IF(F15=0,0,IF(F15&lt;=M15,1,0)))</f>
        <v>0</v>
      </c>
      <c r="H15" s="1">
        <f>C14</f>
        <v>13</v>
      </c>
      <c r="I15" s="16" t="s">
        <v>3</v>
      </c>
      <c r="J15" s="2"/>
      <c r="K15" s="17">
        <v>123</v>
      </c>
      <c r="L15" s="18" t="str">
        <f>VLOOKUP((K15),Competitors!$E$5:$H$164,2,0)</f>
        <v>National1-L3</v>
      </c>
      <c r="M15" s="17">
        <v>22.504000000000001</v>
      </c>
      <c r="N15" s="17">
        <f t="shared" ref="N15:N20" si="2">IF(AND(F15=999,M15=999),"???",IF(M15=0,0,IF(M15&lt;=F15,1,0)))</f>
        <v>1</v>
      </c>
      <c r="P15" s="15">
        <f>RANK(Q15,Q15:Q17,1)</f>
        <v>2</v>
      </c>
      <c r="Q15" s="20">
        <f>F15</f>
        <v>22.597000000000001</v>
      </c>
      <c r="R15" s="15"/>
      <c r="S15" s="15">
        <f>RANK(T15,T15:T17,1)</f>
        <v>2</v>
      </c>
      <c r="T15" s="15">
        <f>M15</f>
        <v>22.504000000000001</v>
      </c>
    </row>
    <row r="16" spans="1:20" ht="15" x14ac:dyDescent="0.25">
      <c r="A16" s="1">
        <f>C14</f>
        <v>13</v>
      </c>
      <c r="B16" s="16" t="s">
        <v>4</v>
      </c>
      <c r="C16" s="2"/>
      <c r="D16" s="17">
        <v>126</v>
      </c>
      <c r="E16" s="18" t="str">
        <f>VLOOKUP((D16),Competitors!$E$5:$H$164,2,0)</f>
        <v>National1-M3</v>
      </c>
      <c r="F16" s="21">
        <v>22.771999999999998</v>
      </c>
      <c r="G16" s="17">
        <f t="shared" si="1"/>
        <v>0</v>
      </c>
      <c r="H16" s="1">
        <f>A14</f>
        <v>12</v>
      </c>
      <c r="I16" s="16" t="s">
        <v>4</v>
      </c>
      <c r="J16" s="2"/>
      <c r="K16" s="17">
        <v>134</v>
      </c>
      <c r="L16" s="18" t="str">
        <f>VLOOKUP((K16),Competitors!$E$5:$H$164,2,0)</f>
        <v>National2-M1</v>
      </c>
      <c r="M16" s="22">
        <v>21.297000000000001</v>
      </c>
      <c r="N16" s="17">
        <f t="shared" si="2"/>
        <v>1</v>
      </c>
      <c r="P16" s="15">
        <f>RANK(Q16,Q15:Q17,1)</f>
        <v>3</v>
      </c>
      <c r="Q16" s="15">
        <f>M17</f>
        <v>22.751999999999999</v>
      </c>
      <c r="R16" s="15"/>
      <c r="S16" s="15">
        <f>RANK(T16,T15:T17,1)</f>
        <v>3</v>
      </c>
      <c r="T16" s="20">
        <f>F17</f>
        <v>23.001000000000001</v>
      </c>
    </row>
    <row r="17" spans="1:20" ht="15" x14ac:dyDescent="0.25">
      <c r="A17" s="1">
        <f>C14</f>
        <v>13</v>
      </c>
      <c r="B17" s="16" t="s">
        <v>5</v>
      </c>
      <c r="C17" s="2"/>
      <c r="D17" s="17">
        <v>121</v>
      </c>
      <c r="E17" s="18" t="str">
        <f>VLOOKUP((D17),Competitors!$E$5:$H$164,2,0)</f>
        <v>National1-L1</v>
      </c>
      <c r="F17" s="21">
        <v>23.001000000000001</v>
      </c>
      <c r="G17" s="17">
        <f t="shared" si="1"/>
        <v>0</v>
      </c>
      <c r="H17" s="1">
        <f>A14</f>
        <v>12</v>
      </c>
      <c r="I17" s="16" t="s">
        <v>5</v>
      </c>
      <c r="J17" s="2"/>
      <c r="K17" s="17">
        <v>131</v>
      </c>
      <c r="L17" s="18" t="str">
        <f>VLOOKUP((K17),Competitors!$E$5:$H$164,2,0)</f>
        <v>National2-L1</v>
      </c>
      <c r="M17" s="23">
        <v>22.751999999999999</v>
      </c>
      <c r="N17" s="17">
        <f t="shared" si="2"/>
        <v>1</v>
      </c>
      <c r="P17" s="15">
        <f>RANK(Q17,Q15:Q17,1)</f>
        <v>1</v>
      </c>
      <c r="Q17" s="20">
        <f>F19</f>
        <v>22.526</v>
      </c>
      <c r="R17" s="15"/>
      <c r="S17" s="15">
        <f>RANK(T17,T15:T17,1)</f>
        <v>1</v>
      </c>
      <c r="T17" s="20">
        <f>M19</f>
        <v>22.484000000000002</v>
      </c>
    </row>
    <row r="18" spans="1:20" ht="15" x14ac:dyDescent="0.25">
      <c r="A18" s="1">
        <f>A14</f>
        <v>12</v>
      </c>
      <c r="B18" s="16" t="s">
        <v>6</v>
      </c>
      <c r="C18" s="2"/>
      <c r="D18" s="17">
        <v>135</v>
      </c>
      <c r="E18" s="18" t="str">
        <f>VLOOKUP((D18),Competitors!$E$5:$H$164,2,0)</f>
        <v>National2-M2</v>
      </c>
      <c r="F18" s="24">
        <v>35.097000000000001</v>
      </c>
      <c r="G18" s="17">
        <f t="shared" si="1"/>
        <v>0</v>
      </c>
      <c r="H18" s="1">
        <f>C14</f>
        <v>13</v>
      </c>
      <c r="I18" s="16" t="s">
        <v>6</v>
      </c>
      <c r="J18" s="2"/>
      <c r="K18" s="17">
        <v>125</v>
      </c>
      <c r="L18" s="18" t="str">
        <f>VLOOKUP((K18),Competitors!$E$5:$H$164,2,0)</f>
        <v>National1-M2</v>
      </c>
      <c r="M18" s="17">
        <v>22.297000000000001</v>
      </c>
      <c r="N18" s="17">
        <f t="shared" si="2"/>
        <v>1</v>
      </c>
      <c r="P18" s="15">
        <f>RANK(Q18,Q18:Q20,1)</f>
        <v>1</v>
      </c>
      <c r="Q18" s="15">
        <f>M16</f>
        <v>21.297000000000001</v>
      </c>
      <c r="R18" s="15"/>
      <c r="S18" s="15">
        <f>RANK(T18,T18:T20,1)</f>
        <v>3</v>
      </c>
      <c r="T18" s="20">
        <f>F16</f>
        <v>22.771999999999998</v>
      </c>
    </row>
    <row r="19" spans="1:20" ht="15" x14ac:dyDescent="0.25">
      <c r="A19" s="1">
        <f>A14</f>
        <v>12</v>
      </c>
      <c r="B19" s="16" t="s">
        <v>7</v>
      </c>
      <c r="C19" s="2"/>
      <c r="D19" s="17">
        <v>133</v>
      </c>
      <c r="E19" s="18" t="str">
        <f>VLOOKUP((D19),Competitors!$E$5:$H$164,2,0)</f>
        <v>National2-L3</v>
      </c>
      <c r="F19" s="19">
        <v>22.526</v>
      </c>
      <c r="G19" s="17">
        <f t="shared" si="1"/>
        <v>0</v>
      </c>
      <c r="H19" s="1">
        <f>C14</f>
        <v>13</v>
      </c>
      <c r="I19" s="16" t="s">
        <v>7</v>
      </c>
      <c r="J19" s="2"/>
      <c r="K19" s="17">
        <v>122</v>
      </c>
      <c r="L19" s="18" t="str">
        <f>VLOOKUP((K19),Competitors!$E$5:$H$164,2,0)</f>
        <v>National1-L2</v>
      </c>
      <c r="M19" s="17">
        <v>22.484000000000002</v>
      </c>
      <c r="N19" s="17">
        <f t="shared" si="2"/>
        <v>1</v>
      </c>
      <c r="P19" s="15">
        <f>RANK(Q19,Q18:Q20,1)</f>
        <v>3</v>
      </c>
      <c r="Q19" s="20">
        <f>F18</f>
        <v>35.097000000000001</v>
      </c>
      <c r="R19" s="15"/>
      <c r="S19" s="15">
        <f>RANK(T19,T18:T20,1)</f>
        <v>1</v>
      </c>
      <c r="T19" s="15">
        <f>M18</f>
        <v>22.297000000000001</v>
      </c>
    </row>
    <row r="20" spans="1:20" ht="15" x14ac:dyDescent="0.25">
      <c r="A20" s="1">
        <f>C14</f>
        <v>13</v>
      </c>
      <c r="B20" s="16" t="s">
        <v>8</v>
      </c>
      <c r="C20" s="2"/>
      <c r="D20" s="17">
        <v>124</v>
      </c>
      <c r="E20" s="18" t="str">
        <f>VLOOKUP((D20),Competitors!$E$5:$H$164,2,0)</f>
        <v>National1-M1</v>
      </c>
      <c r="F20" s="21">
        <v>22.532</v>
      </c>
      <c r="G20" s="17">
        <f t="shared" si="1"/>
        <v>0</v>
      </c>
      <c r="H20" s="1">
        <f>A14</f>
        <v>12</v>
      </c>
      <c r="I20" s="16" t="s">
        <v>8</v>
      </c>
      <c r="J20" s="2"/>
      <c r="K20" s="17">
        <v>136</v>
      </c>
      <c r="L20" s="18" t="str">
        <f>VLOOKUP((K20),Competitors!$E$5:$H$164,2,0)</f>
        <v>National2-M3</v>
      </c>
      <c r="M20" s="22">
        <v>22.050999999999998</v>
      </c>
      <c r="N20" s="17">
        <f t="shared" si="2"/>
        <v>1</v>
      </c>
      <c r="P20" s="15">
        <f>RANK(Q20,Q18:Q20,1)</f>
        <v>2</v>
      </c>
      <c r="Q20" s="15">
        <f>M20</f>
        <v>22.050999999999998</v>
      </c>
      <c r="R20" s="15"/>
      <c r="S20" s="15">
        <f>RANK(T20,T18:T20,1)</f>
        <v>2</v>
      </c>
      <c r="T20" s="20">
        <f>F20</f>
        <v>22.532</v>
      </c>
    </row>
    <row r="21" spans="1:20" ht="15" x14ac:dyDescent="0.25">
      <c r="A21" s="1"/>
      <c r="B21" s="1"/>
      <c r="C21" s="2"/>
      <c r="D21" s="2"/>
      <c r="E21" s="2"/>
      <c r="F21" s="2"/>
      <c r="G21" s="2"/>
      <c r="H21" s="1"/>
      <c r="I21" s="1"/>
      <c r="J21" s="2"/>
      <c r="N21" s="2"/>
      <c r="P21" s="15"/>
      <c r="Q21" s="15"/>
      <c r="R21" s="15"/>
      <c r="S21" s="15"/>
      <c r="T21" s="15"/>
    </row>
    <row r="22" spans="1:20" ht="26.25" x14ac:dyDescent="0.4">
      <c r="A22" s="9">
        <f>IF(StartList!C38="Bye",StartList!A38,IF(StartList!F38&gt;StartList!M38,StartList!A38,IF(StartList!M38&gt;StartList!F38,StartList!C38,IF(StartList!G38&gt;StartList!N38,StartList!A38,IF(StartList!N38&gt;StartList!G38,StartList!C38,"TIE")))))</f>
        <v>3</v>
      </c>
      <c r="B22" s="10" t="str">
        <f>IF(C22="Bye","","vs.")</f>
        <v>vs.</v>
      </c>
      <c r="C22" s="9">
        <f>IF(StartList!C46="Bye",StartList!A46,IF(StartList!F46&gt;StartList!M46,StartList!A46,IF(StartList!M46&gt;StartList!F46,StartList!C46,IF(StartList!G46&gt;StartList!N46,StartList!A46,IF(StartList!N46&gt;StartList!G46,StartList!C46,"TIE")))))</f>
        <v>6</v>
      </c>
      <c r="D22" s="2"/>
      <c r="E22" s="11" t="str">
        <f>VLOOKUP(A22,Competitors!$A$5:$B$164,2,0)</f>
        <v>Quebec1</v>
      </c>
      <c r="F22" s="12">
        <f>IF(C22="Bye","",SUM(G23,G26,G27,N24,N25,N28))</f>
        <v>1</v>
      </c>
      <c r="G22" s="2" t="str">
        <f>"("&amp;(IF(P22=S22,("2nd-"&amp;Q22),P22))&amp;")"</f>
        <v>(46.218)</v>
      </c>
      <c r="H22" s="1"/>
      <c r="I22" s="14" t="str">
        <f>IF(C22="Bye","","vs.")</f>
        <v>vs.</v>
      </c>
      <c r="J22" s="2"/>
      <c r="L22" s="11" t="str">
        <f>VLOOKUP(C22,Competitors!$A$4:$B$164,2,0)</f>
        <v>BC2</v>
      </c>
      <c r="M22" s="12">
        <f>IF(C22="Bye","",SUM(G24,G25,G28,N23,N26,N27))</f>
        <v>5</v>
      </c>
      <c r="N22" s="2" t="str">
        <f>"("&amp;(IF(P22=S22,("2nd-"&amp;T22),S22))&amp;")"</f>
        <v>(44.239)</v>
      </c>
      <c r="P22" s="15">
        <f>(IF(P23=1,Q23,IF(P24=1,Q24,Q25)))+(IF(P26=1,Q26,IF(P27=1,Q27,Q28)))</f>
        <v>46.218000000000004</v>
      </c>
      <c r="Q22" s="15">
        <f>(IF(P23=2,Q23,IF(P24=2,Q24,Q25)))+(IF(P26=2,Q26,IF(P27=2,Q27,Q28)))</f>
        <v>47.088999999999999</v>
      </c>
      <c r="R22" s="15"/>
      <c r="S22" s="15">
        <f>(IF(S23=1,T23,IF(S24=1,T24,T25)))+(IF(S26=1,T26,IF(S27=1,T27,T28)))</f>
        <v>44.239000000000004</v>
      </c>
      <c r="T22" s="15">
        <f>(IF(S23=2,T23,IF(S24=2,T24,T25)))+(IF(S26=2,T26,IF(S27=2,T27,T28)))</f>
        <v>45.06</v>
      </c>
    </row>
    <row r="23" spans="1:20" ht="15" x14ac:dyDescent="0.25">
      <c r="A23" s="1">
        <f>A22</f>
        <v>3</v>
      </c>
      <c r="B23" s="16" t="s">
        <v>3</v>
      </c>
      <c r="C23" s="2"/>
      <c r="D23" s="17">
        <v>61</v>
      </c>
      <c r="E23" s="18" t="str">
        <f>VLOOKUP((D23),Competitors!$E$5:$H$164,2,0)</f>
        <v>JUMONVILLE Freya</v>
      </c>
      <c r="F23" s="19">
        <v>24.312000000000001</v>
      </c>
      <c r="G23" s="17">
        <f t="shared" ref="G23:G28" si="3">IF(AND(F23=999,M23=999),"???",IF(F23=0,0,IF(F23&lt;=M23,1,0)))</f>
        <v>0</v>
      </c>
      <c r="H23" s="1">
        <f>C22</f>
        <v>6</v>
      </c>
      <c r="I23" s="16" t="s">
        <v>3</v>
      </c>
      <c r="J23" s="2"/>
      <c r="K23" s="17">
        <v>32</v>
      </c>
      <c r="L23" s="18" t="str">
        <f>VLOOKUP((K23),Competitors!$E$5:$H$164,2,0)</f>
        <v>BONNEVILLE Jade</v>
      </c>
      <c r="M23" s="17">
        <v>22.497</v>
      </c>
      <c r="N23" s="17">
        <f t="shared" ref="N23:N28" si="4">IF(AND(F23=999,M23=999),"???",IF(M23=0,0,IF(M23&lt;=F23,1,0)))</f>
        <v>1</v>
      </c>
      <c r="P23" s="15">
        <f>RANK(Q23,Q23:Q25,1)</f>
        <v>1</v>
      </c>
      <c r="Q23" s="20">
        <f>F23</f>
        <v>24.312000000000001</v>
      </c>
      <c r="R23" s="15"/>
      <c r="S23" s="15">
        <f>RANK(T23,T23:T25,1)</f>
        <v>1</v>
      </c>
      <c r="T23" s="15">
        <f>M23</f>
        <v>22.497</v>
      </c>
    </row>
    <row r="24" spans="1:20" ht="15" x14ac:dyDescent="0.25">
      <c r="A24" s="1">
        <f>C22</f>
        <v>6</v>
      </c>
      <c r="B24" s="16" t="s">
        <v>4</v>
      </c>
      <c r="C24" s="2"/>
      <c r="D24" s="17">
        <v>35</v>
      </c>
      <c r="E24" s="18" t="str">
        <f>VLOOKUP((D24),Competitors!$E$5:$H$164,2,0)</f>
        <v>ROY Jacob</v>
      </c>
      <c r="F24" s="21">
        <v>21.742000000000001</v>
      </c>
      <c r="G24" s="17">
        <f t="shared" si="3"/>
        <v>1</v>
      </c>
      <c r="H24" s="1">
        <f>A22</f>
        <v>3</v>
      </c>
      <c r="I24" s="16" t="s">
        <v>4</v>
      </c>
      <c r="J24" s="2"/>
      <c r="K24" s="17">
        <v>64</v>
      </c>
      <c r="L24" s="18" t="str">
        <f>VLOOKUP((K24),Competitors!$E$5:$H$164,2,0)</f>
        <v>ATHANS Isaac</v>
      </c>
      <c r="M24" s="22">
        <v>21.905999999999999</v>
      </c>
      <c r="N24" s="17">
        <f t="shared" si="4"/>
        <v>0</v>
      </c>
      <c r="P24" s="15">
        <f>RANK(Q24,Q23:Q25,1)</f>
        <v>2</v>
      </c>
      <c r="Q24" s="15">
        <f>M25</f>
        <v>24.445</v>
      </c>
      <c r="R24" s="15"/>
      <c r="S24" s="15">
        <f>RANK(T24,T23:T25,1)</f>
        <v>2</v>
      </c>
      <c r="T24" s="20">
        <f>F25</f>
        <v>22.556999999999999</v>
      </c>
    </row>
    <row r="25" spans="1:20" ht="15" x14ac:dyDescent="0.25">
      <c r="A25" s="1">
        <f>C22</f>
        <v>6</v>
      </c>
      <c r="B25" s="16" t="s">
        <v>5</v>
      </c>
      <c r="C25" s="2"/>
      <c r="D25" s="17">
        <v>33</v>
      </c>
      <c r="E25" s="18" t="str">
        <f>VLOOKUP((D25),Competitors!$E$5:$H$164,2,0)</f>
        <v>BROWN Sarah</v>
      </c>
      <c r="F25" s="21">
        <v>22.556999999999999</v>
      </c>
      <c r="G25" s="17">
        <f t="shared" si="3"/>
        <v>1</v>
      </c>
      <c r="H25" s="1">
        <f>A22</f>
        <v>3</v>
      </c>
      <c r="I25" s="16" t="s">
        <v>5</v>
      </c>
      <c r="J25" s="2"/>
      <c r="K25" s="17">
        <v>62</v>
      </c>
      <c r="L25" s="18" t="str">
        <f>VLOOKUP((K25),Competitors!$E$5:$H$164,2,0)</f>
        <v>JENKINS Hallie</v>
      </c>
      <c r="M25" s="23">
        <v>24.445</v>
      </c>
      <c r="N25" s="17">
        <f t="shared" si="4"/>
        <v>0</v>
      </c>
      <c r="P25" s="15">
        <f>RANK(Q25,Q23:Q25,1)</f>
        <v>3</v>
      </c>
      <c r="Q25" s="20">
        <f>F27</f>
        <v>26.027000000000001</v>
      </c>
      <c r="R25" s="15"/>
      <c r="S25" s="15">
        <f>RANK(T25,T23:T25,1)</f>
        <v>3</v>
      </c>
      <c r="T25" s="20">
        <f>M27</f>
        <v>22.72</v>
      </c>
    </row>
    <row r="26" spans="1:20" ht="15" x14ac:dyDescent="0.25">
      <c r="A26" s="1">
        <f>A22</f>
        <v>3</v>
      </c>
      <c r="B26" s="16" t="s">
        <v>6</v>
      </c>
      <c r="C26" s="2"/>
      <c r="D26" s="17">
        <v>66</v>
      </c>
      <c r="E26" s="18" t="str">
        <f>VLOOKUP((D26),Competitors!$E$5:$H$164,2,0)</f>
        <v>PANKE Kristof</v>
      </c>
      <c r="F26" s="24">
        <v>22.834</v>
      </c>
      <c r="G26" s="17">
        <f t="shared" si="3"/>
        <v>1</v>
      </c>
      <c r="H26" s="1">
        <f>C22</f>
        <v>6</v>
      </c>
      <c r="I26" s="16" t="s">
        <v>6</v>
      </c>
      <c r="J26" s="2"/>
      <c r="K26" s="17">
        <v>34</v>
      </c>
      <c r="L26" s="18" t="str">
        <f>VLOOKUP((K26),Competitors!$E$5:$H$164,2,0)</f>
        <v>MAHEUX Francois</v>
      </c>
      <c r="M26" s="17">
        <v>999</v>
      </c>
      <c r="N26" s="17">
        <f t="shared" si="4"/>
        <v>0</v>
      </c>
      <c r="P26" s="15">
        <f>RANK(Q26,Q26:Q28,1)</f>
        <v>1</v>
      </c>
      <c r="Q26" s="15">
        <f>M24</f>
        <v>21.905999999999999</v>
      </c>
      <c r="R26" s="15"/>
      <c r="S26" s="15">
        <f>RANK(T26,T26:T28,1)</f>
        <v>1</v>
      </c>
      <c r="T26" s="20">
        <f>F24</f>
        <v>21.742000000000001</v>
      </c>
    </row>
    <row r="27" spans="1:20" ht="15" x14ac:dyDescent="0.25">
      <c r="A27" s="1">
        <f>A22</f>
        <v>3</v>
      </c>
      <c r="B27" s="16" t="s">
        <v>7</v>
      </c>
      <c r="C27" s="2"/>
      <c r="D27" s="17">
        <v>63</v>
      </c>
      <c r="E27" s="18" t="str">
        <f>VLOOKUP((D27),Competitors!$E$5:$H$164,2,0)</f>
        <v>GIBSON Charlotte</v>
      </c>
      <c r="F27" s="19">
        <v>26.027000000000001</v>
      </c>
      <c r="G27" s="17">
        <f t="shared" si="3"/>
        <v>0</v>
      </c>
      <c r="H27" s="1">
        <f>C22</f>
        <v>6</v>
      </c>
      <c r="I27" s="16" t="s">
        <v>7</v>
      </c>
      <c r="J27" s="2"/>
      <c r="K27" s="17">
        <v>31</v>
      </c>
      <c r="L27" s="18" t="str">
        <f>VLOOKUP((K27),Competitors!$E$5:$H$164,2,0)</f>
        <v>FORGET Arianne</v>
      </c>
      <c r="M27" s="17">
        <v>22.72</v>
      </c>
      <c r="N27" s="17">
        <f t="shared" si="4"/>
        <v>1</v>
      </c>
      <c r="P27" s="15">
        <f>RANK(Q27,Q26:Q28,1)</f>
        <v>3</v>
      </c>
      <c r="Q27" s="20">
        <f>F26</f>
        <v>22.834</v>
      </c>
      <c r="R27" s="15"/>
      <c r="S27" s="15">
        <f>RANK(T27,T26:T28,1)</f>
        <v>3</v>
      </c>
      <c r="T27" s="15">
        <f>M26</f>
        <v>999</v>
      </c>
    </row>
    <row r="28" spans="1:20" ht="15" x14ac:dyDescent="0.25">
      <c r="A28" s="1">
        <f>C22</f>
        <v>6</v>
      </c>
      <c r="B28" s="16" t="s">
        <v>8</v>
      </c>
      <c r="C28" s="2"/>
      <c r="D28" s="17">
        <v>36</v>
      </c>
      <c r="E28" s="18" t="str">
        <f>VLOOKUP((D28),Competitors!$E$5:$H$164,2,0)</f>
        <v>GONEAU Jacob</v>
      </c>
      <c r="F28" s="21">
        <v>22.503</v>
      </c>
      <c r="G28" s="17">
        <f t="shared" si="3"/>
        <v>1</v>
      </c>
      <c r="H28" s="1">
        <f>A22</f>
        <v>3</v>
      </c>
      <c r="I28" s="16" t="s">
        <v>8</v>
      </c>
      <c r="J28" s="2"/>
      <c r="K28" s="17">
        <v>65</v>
      </c>
      <c r="L28" s="18" t="str">
        <f>VLOOKUP((K28),Competitors!$E$5:$H$164,2,0)</f>
        <v>TIMM Dylan</v>
      </c>
      <c r="M28" s="22">
        <v>22.643999999999998</v>
      </c>
      <c r="N28" s="17">
        <f t="shared" si="4"/>
        <v>0</v>
      </c>
      <c r="P28" s="15">
        <f>RANK(Q28,Q26:Q28,1)</f>
        <v>2</v>
      </c>
      <c r="Q28" s="15">
        <f>M28</f>
        <v>22.643999999999998</v>
      </c>
      <c r="R28" s="15"/>
      <c r="S28" s="15">
        <f>RANK(T28,T26:T28,1)</f>
        <v>2</v>
      </c>
      <c r="T28" s="20">
        <f>F28</f>
        <v>22.503</v>
      </c>
    </row>
    <row r="29" spans="1:20" ht="15" x14ac:dyDescent="0.25">
      <c r="A29" s="1"/>
      <c r="B29" s="1"/>
      <c r="C29" s="2"/>
      <c r="D29" s="2"/>
      <c r="E29" s="2"/>
      <c r="F29" s="2"/>
      <c r="G29" s="2"/>
      <c r="H29" s="1"/>
      <c r="I29" s="1"/>
      <c r="J29" s="2"/>
      <c r="N29" s="2"/>
      <c r="P29" s="15"/>
      <c r="Q29" s="15"/>
      <c r="R29" s="15"/>
      <c r="S29" s="15"/>
      <c r="T29" s="15"/>
    </row>
    <row r="30" spans="1:20" ht="26.25" x14ac:dyDescent="0.4">
      <c r="A30" s="9">
        <f>IF(StartList!C54="Bye",StartList!A54,IF(StartList!F54&gt;StartList!M54,StartList!A54,IF(StartList!M54&gt;StartList!F54,StartList!C54,IF(StartList!G54&gt;StartList!N54,StartList!A54,IF(StartList!N54&gt;StartList!G54,StartList!C54,"TIE")))))</f>
        <v>7</v>
      </c>
      <c r="B30" s="10" t="str">
        <f>IF(C30="Bye","","vs.")</f>
        <v>vs.</v>
      </c>
      <c r="C30" s="9">
        <f>IF(StartList!C62="Bye",StartList!A62,IF(StartList!F62&gt;StartList!M62,StartList!A62,IF(StartList!M62&gt;StartList!F62,StartList!C62,IF(StartList!G62&gt;StartList!N62,StartList!A62,IF(StartList!N62&gt;StartList!G62,StartList!C62,"TIE")))))</f>
        <v>2</v>
      </c>
      <c r="D30" s="2"/>
      <c r="E30" s="11" t="str">
        <f>VLOOKUP(A30,Competitors!$A$5:$B$164,2,0)</f>
        <v>Quebec2</v>
      </c>
      <c r="F30" s="12">
        <f>IF(C30="Bye","",SUM(G31,G34,G35,N32,N33,N36))</f>
        <v>5</v>
      </c>
      <c r="G30" s="2" t="str">
        <f>"("&amp;(IF(P30=S30,("2nd-"&amp;Q30),P30))&amp;")"</f>
        <v>(44.132)</v>
      </c>
      <c r="H30" s="1"/>
      <c r="I30" s="14" t="str">
        <f>IF(C30="Bye","","vs.")</f>
        <v>vs.</v>
      </c>
      <c r="J30" s="2"/>
      <c r="L30" s="11" t="str">
        <f>VLOOKUP(C30,Competitors!$A$4:$B$164,2,0)</f>
        <v>Alberta2</v>
      </c>
      <c r="M30" s="12">
        <f>IF(C30="Bye","",SUM(G32,G33,G36,N31,N34,N35))</f>
        <v>1</v>
      </c>
      <c r="N30" s="2" t="str">
        <f>"("&amp;(IF(P30=S30,("2nd-"&amp;T30),S30))&amp;")"</f>
        <v>(45.435)</v>
      </c>
      <c r="P30" s="15">
        <f>(IF(P31=1,Q31,IF(P32=1,Q32,Q33)))+(IF(P34=1,Q34,IF(P35=1,Q35,Q36)))</f>
        <v>44.131999999999998</v>
      </c>
      <c r="Q30" s="15">
        <f>(IF(P31=2,Q31,IF(P32=2,Q32,Q33)))+(IF(P34=2,Q34,IF(P35=2,Q35,Q36)))</f>
        <v>44.820999999999998</v>
      </c>
      <c r="R30" s="15"/>
      <c r="S30" s="15">
        <f>(IF(S31=1,T31,IF(S32=1,T32,T33)))+(IF(S34=1,T34,IF(S35=1,T35,T36)))</f>
        <v>45.435000000000002</v>
      </c>
      <c r="T30" s="15">
        <f>(IF(S31=2,T31,IF(S32=2,T32,T33)))+(IF(S34=2,T34,IF(S35=2,T35,T36)))</f>
        <v>47.371000000000002</v>
      </c>
    </row>
    <row r="31" spans="1:20" ht="15" x14ac:dyDescent="0.25">
      <c r="A31" s="1">
        <f>A30</f>
        <v>7</v>
      </c>
      <c r="B31" s="16" t="s">
        <v>3</v>
      </c>
      <c r="C31" s="2"/>
      <c r="D31" s="17">
        <v>72</v>
      </c>
      <c r="E31" s="18" t="str">
        <f>VLOOKUP((D31),Competitors!$E$5:$H$164,2,0)</f>
        <v>LAMONTAGE  Justine</v>
      </c>
      <c r="F31" s="19">
        <v>23.97</v>
      </c>
      <c r="G31" s="17">
        <f t="shared" ref="G31:G36" si="5">IF(AND(F31=999,M31=999),"???",IF(F31=0,0,IF(F31&lt;=M31,1,0)))</f>
        <v>0</v>
      </c>
      <c r="H31" s="1">
        <f>C30</f>
        <v>2</v>
      </c>
      <c r="I31" s="16" t="s">
        <v>3</v>
      </c>
      <c r="J31" s="2"/>
      <c r="K31" s="17">
        <v>21</v>
      </c>
      <c r="L31" s="18" t="str">
        <f>VLOOKUP((K31),Competitors!$E$5:$H$164,2,0)</f>
        <v>SHARRAT Lauren</v>
      </c>
      <c r="M31" s="17">
        <v>22.800999999999998</v>
      </c>
      <c r="N31" s="17">
        <f t="shared" ref="N31:N36" si="6">IF(AND(F31=999,M31=999),"???",IF(M31=0,0,IF(M31&lt;=F31,1,0)))</f>
        <v>1</v>
      </c>
      <c r="P31" s="15">
        <f>RANK(Q31,Q31:Q33,1)</f>
        <v>3</v>
      </c>
      <c r="Q31" s="20">
        <f>F31</f>
        <v>23.97</v>
      </c>
      <c r="R31" s="15"/>
      <c r="S31" s="15">
        <f>RANK(T31,T31:T33,1)</f>
        <v>1</v>
      </c>
      <c r="T31" s="15">
        <f>M31</f>
        <v>22.800999999999998</v>
      </c>
    </row>
    <row r="32" spans="1:20" ht="15" x14ac:dyDescent="0.25">
      <c r="A32" s="1">
        <f>C30</f>
        <v>2</v>
      </c>
      <c r="B32" s="16" t="s">
        <v>4</v>
      </c>
      <c r="C32" s="2"/>
      <c r="D32" s="17">
        <v>25</v>
      </c>
      <c r="E32" s="18" t="str">
        <f>VLOOKUP((D32),Competitors!$E$5:$H$164,2,0)</f>
        <v>MEYNAN Noah</v>
      </c>
      <c r="F32" s="21">
        <v>999</v>
      </c>
      <c r="G32" s="17">
        <f t="shared" si="5"/>
        <v>0</v>
      </c>
      <c r="H32" s="1">
        <f>A30</f>
        <v>7</v>
      </c>
      <c r="I32" s="16" t="s">
        <v>4</v>
      </c>
      <c r="J32" s="2"/>
      <c r="K32" s="17">
        <v>75</v>
      </c>
      <c r="L32" s="18" t="str">
        <f>VLOOKUP((K32),Competitors!$E$5:$H$164,2,0)</f>
        <v>TURMEL Edouard</v>
      </c>
      <c r="M32" s="22">
        <v>21.827999999999999</v>
      </c>
      <c r="N32" s="17">
        <f t="shared" si="6"/>
        <v>1</v>
      </c>
      <c r="P32" s="15">
        <f>RANK(Q32,Q31:Q33,1)</f>
        <v>1</v>
      </c>
      <c r="Q32" s="15">
        <f>M33</f>
        <v>22.303999999999998</v>
      </c>
      <c r="R32" s="15"/>
      <c r="S32" s="15">
        <f>RANK(T32,T31:T33,1)</f>
        <v>3</v>
      </c>
      <c r="T32" s="20">
        <f>F33</f>
        <v>26.602</v>
      </c>
    </row>
    <row r="33" spans="1:20" ht="15" x14ac:dyDescent="0.25">
      <c r="A33" s="1">
        <f>C30</f>
        <v>2</v>
      </c>
      <c r="B33" s="16" t="s">
        <v>5</v>
      </c>
      <c r="C33" s="2"/>
      <c r="D33" s="17">
        <v>22</v>
      </c>
      <c r="E33" s="18" t="str">
        <f>VLOOKUP((D33),Competitors!$E$5:$H$164,2,0)</f>
        <v>FERGUSON Jessie</v>
      </c>
      <c r="F33" s="21">
        <v>26.602</v>
      </c>
      <c r="G33" s="17">
        <f t="shared" si="5"/>
        <v>0</v>
      </c>
      <c r="H33" s="1">
        <f>A30</f>
        <v>7</v>
      </c>
      <c r="I33" s="16" t="s">
        <v>5</v>
      </c>
      <c r="J33" s="2"/>
      <c r="K33" s="17">
        <v>71</v>
      </c>
      <c r="L33" s="18" t="str">
        <f>VLOOKUP((K33),Competitors!$E$5:$H$164,2,0)</f>
        <v>LAMBERT Mathilde</v>
      </c>
      <c r="M33" s="23">
        <v>22.303999999999998</v>
      </c>
      <c r="N33" s="17">
        <f t="shared" si="6"/>
        <v>1</v>
      </c>
      <c r="P33" s="15">
        <f>RANK(Q33,Q31:Q33,1)</f>
        <v>2</v>
      </c>
      <c r="Q33" s="20">
        <f>F35</f>
        <v>22.841000000000001</v>
      </c>
      <c r="R33" s="15"/>
      <c r="S33" s="15">
        <f>RANK(T33,T31:T33,1)</f>
        <v>2</v>
      </c>
      <c r="T33" s="20">
        <f>M35</f>
        <v>24.524000000000001</v>
      </c>
    </row>
    <row r="34" spans="1:20" ht="15" x14ac:dyDescent="0.25">
      <c r="A34" s="1">
        <f>A30</f>
        <v>7</v>
      </c>
      <c r="B34" s="16" t="s">
        <v>6</v>
      </c>
      <c r="C34" s="2"/>
      <c r="D34" s="17">
        <v>76</v>
      </c>
      <c r="E34" s="18" t="str">
        <f>VLOOKUP((D34),Competitors!$E$5:$H$164,2,0)</f>
        <v>LATULIPPE Louis</v>
      </c>
      <c r="F34" s="24">
        <v>21.98</v>
      </c>
      <c r="G34" s="17">
        <f t="shared" si="5"/>
        <v>1</v>
      </c>
      <c r="H34" s="1">
        <f>C30</f>
        <v>2</v>
      </c>
      <c r="I34" s="16" t="s">
        <v>6</v>
      </c>
      <c r="J34" s="2"/>
      <c r="K34" s="17">
        <v>26</v>
      </c>
      <c r="L34" s="18" t="str">
        <f>VLOOKUP((K34),Competitors!$E$5:$H$164,2,0)</f>
        <v>OSHANYK Adam</v>
      </c>
      <c r="M34" s="17">
        <v>22.847000000000001</v>
      </c>
      <c r="N34" s="17">
        <f t="shared" si="6"/>
        <v>0</v>
      </c>
      <c r="P34" s="15">
        <f>RANK(Q34,Q34:Q36,1)</f>
        <v>1</v>
      </c>
      <c r="Q34" s="15">
        <f>M32</f>
        <v>21.827999999999999</v>
      </c>
      <c r="R34" s="15"/>
      <c r="S34" s="15">
        <f>RANK(T34,T34:T36,1)</f>
        <v>3</v>
      </c>
      <c r="T34" s="20">
        <f>F32</f>
        <v>999</v>
      </c>
    </row>
    <row r="35" spans="1:20" ht="15" x14ac:dyDescent="0.25">
      <c r="A35" s="1">
        <f>A30</f>
        <v>7</v>
      </c>
      <c r="B35" s="16" t="s">
        <v>7</v>
      </c>
      <c r="C35" s="2"/>
      <c r="D35" s="17">
        <v>73</v>
      </c>
      <c r="E35" s="18" t="str">
        <f>VLOOKUP((D35),Competitors!$E$5:$H$164,2,0)</f>
        <v>BRUNET Marie-Pier</v>
      </c>
      <c r="F35" s="19">
        <v>22.841000000000001</v>
      </c>
      <c r="G35" s="17">
        <f t="shared" si="5"/>
        <v>1</v>
      </c>
      <c r="H35" s="1">
        <f>C30</f>
        <v>2</v>
      </c>
      <c r="I35" s="16" t="s">
        <v>7</v>
      </c>
      <c r="J35" s="2"/>
      <c r="K35" s="17">
        <v>23</v>
      </c>
      <c r="L35" s="18" t="str">
        <f>VLOOKUP((K35),Competitors!$E$5:$H$164,2,0)</f>
        <v>GOOCH Ryan</v>
      </c>
      <c r="M35" s="17">
        <v>24.524000000000001</v>
      </c>
      <c r="N35" s="17">
        <f t="shared" si="6"/>
        <v>0</v>
      </c>
      <c r="P35" s="15">
        <f>RANK(Q35,Q34:Q36,1)</f>
        <v>2</v>
      </c>
      <c r="Q35" s="20">
        <f>F34</f>
        <v>21.98</v>
      </c>
      <c r="R35" s="15"/>
      <c r="S35" s="15">
        <f>RANK(T35,T34:T36,1)</f>
        <v>2</v>
      </c>
      <c r="T35" s="15">
        <f>M34</f>
        <v>22.847000000000001</v>
      </c>
    </row>
    <row r="36" spans="1:20" ht="15" x14ac:dyDescent="0.25">
      <c r="A36" s="1">
        <f>C30</f>
        <v>2</v>
      </c>
      <c r="B36" s="16" t="s">
        <v>8</v>
      </c>
      <c r="C36" s="2"/>
      <c r="D36" s="17">
        <v>24</v>
      </c>
      <c r="E36" s="18" t="str">
        <f>VLOOKUP((D36),Competitors!$E$5:$H$164,2,0)</f>
        <v>MACKENZIE Connor</v>
      </c>
      <c r="F36" s="21">
        <v>22.634</v>
      </c>
      <c r="G36" s="17">
        <f t="shared" si="5"/>
        <v>0</v>
      </c>
      <c r="H36" s="1">
        <f>A30</f>
        <v>7</v>
      </c>
      <c r="I36" s="16" t="s">
        <v>8</v>
      </c>
      <c r="J36" s="2"/>
      <c r="K36" s="17">
        <v>74</v>
      </c>
      <c r="L36" s="18" t="str">
        <f>VLOOKUP((K36),Competitors!$E$5:$H$164,2,0)</f>
        <v>LAFOND Mathis</v>
      </c>
      <c r="M36" s="22">
        <v>22.324999999999999</v>
      </c>
      <c r="N36" s="17">
        <f t="shared" si="6"/>
        <v>1</v>
      </c>
      <c r="P36" s="15">
        <f>RANK(Q36,Q34:Q36,1)</f>
        <v>3</v>
      </c>
      <c r="Q36" s="15">
        <f>M36</f>
        <v>22.324999999999999</v>
      </c>
      <c r="R36" s="15"/>
      <c r="S36" s="15">
        <f>RANK(T36,T34:T36,1)</f>
        <v>1</v>
      </c>
      <c r="T36" s="20">
        <f>F36</f>
        <v>22.634</v>
      </c>
    </row>
    <row r="37" spans="1:20" ht="15" x14ac:dyDescent="0.25">
      <c r="A37" s="1"/>
      <c r="B37" s="1"/>
      <c r="C37" s="2"/>
      <c r="D37" s="2"/>
      <c r="E37" s="2"/>
      <c r="F37" s="2"/>
      <c r="G37" s="2"/>
      <c r="H37" s="1"/>
      <c r="I37" s="1"/>
      <c r="J37" s="2"/>
      <c r="N37" s="2"/>
    </row>
    <row r="41" spans="1:20" x14ac:dyDescent="0.2">
      <c r="G41">
        <v>5</v>
      </c>
    </row>
  </sheetData>
  <sheetProtection selectLockedCells="1" selectUnlockedCells="1"/>
  <conditionalFormatting sqref="F6">
    <cfRule type="expression" priority="1" stopIfTrue="1">
      <formula>F6&lt;=M6</formula>
    </cfRule>
    <cfRule type="expression" priority="2" stopIfTrue="1">
      <formula>F6&gt;M6</formula>
    </cfRule>
  </conditionalFormatting>
  <conditionalFormatting sqref="F14">
    <cfRule type="expression" priority="3" stopIfTrue="1">
      <formula>F14&lt;=M14</formula>
    </cfRule>
    <cfRule type="expression" priority="4" stopIfTrue="1">
      <formula>F14&gt;M14</formula>
    </cfRule>
  </conditionalFormatting>
  <conditionalFormatting sqref="F22">
    <cfRule type="expression" priority="5" stopIfTrue="1">
      <formula>F22&lt;=M22</formula>
    </cfRule>
    <cfRule type="expression" priority="6" stopIfTrue="1">
      <formula>F22&gt;M22</formula>
    </cfRule>
  </conditionalFormatting>
  <conditionalFormatting sqref="F30">
    <cfRule type="expression" priority="7" stopIfTrue="1">
      <formula>F30&lt;=M30</formula>
    </cfRule>
    <cfRule type="expression" priority="8" stopIfTrue="1">
      <formula>F30&gt;M30</formula>
    </cfRule>
  </conditionalFormatting>
  <conditionalFormatting sqref="G6">
    <cfRule type="expression" priority="9" stopIfTrue="1">
      <formula>AND(("#REF!1"=M6),(G6&lt;=N6))</formula>
    </cfRule>
    <cfRule type="expression" priority="10" stopIfTrue="1">
      <formula>AND(("#REF!1"=M6),(G6&gt;N6))</formula>
    </cfRule>
  </conditionalFormatting>
  <conditionalFormatting sqref="G14">
    <cfRule type="expression" priority="11" stopIfTrue="1">
      <formula>AND(("#REF!1"=M14),(G14&lt;=N14))</formula>
    </cfRule>
    <cfRule type="expression" priority="12" stopIfTrue="1">
      <formula>AND(("#REF!1"=M14),(G14&gt;N14))</formula>
    </cfRule>
  </conditionalFormatting>
  <conditionalFormatting sqref="G22">
    <cfRule type="expression" priority="13" stopIfTrue="1">
      <formula>AND(("#REF!1"=M22),(G22&lt;=N22))</formula>
    </cfRule>
    <cfRule type="expression" priority="14" stopIfTrue="1">
      <formula>AND(("#REF!1"=M22),(G22&gt;N22))</formula>
    </cfRule>
  </conditionalFormatting>
  <conditionalFormatting sqref="G30">
    <cfRule type="expression" priority="15" stopIfTrue="1">
      <formula>AND(("#REF!1"=M30),(G30&lt;=N30))</formula>
    </cfRule>
    <cfRule type="expression" priority="16" stopIfTrue="1">
      <formula>AND(("#REF!1"=M30),(G30&gt;N30))</formula>
    </cfRule>
  </conditionalFormatting>
  <conditionalFormatting sqref="M6">
    <cfRule type="expression" priority="17" stopIfTrue="1">
      <formula>M6&lt;="#REF!1"</formula>
    </cfRule>
    <cfRule type="expression" priority="18" stopIfTrue="1">
      <formula>M6&gt;"#REF!1"</formula>
    </cfRule>
  </conditionalFormatting>
  <conditionalFormatting sqref="M14">
    <cfRule type="expression" priority="19" stopIfTrue="1">
      <formula>M14&lt;="#REF!1"</formula>
    </cfRule>
    <cfRule type="expression" priority="20" stopIfTrue="1">
      <formula>M14&gt;"#REF!1"</formula>
    </cfRule>
  </conditionalFormatting>
  <conditionalFormatting sqref="M22">
    <cfRule type="expression" priority="21" stopIfTrue="1">
      <formula>M22&lt;="#REF!1"</formula>
    </cfRule>
    <cfRule type="expression" priority="22" stopIfTrue="1">
      <formula>M22&gt;"#REF!1"</formula>
    </cfRule>
  </conditionalFormatting>
  <conditionalFormatting sqref="M30">
    <cfRule type="expression" priority="23" stopIfTrue="1">
      <formula>M30&lt;="#REF!1"</formula>
    </cfRule>
    <cfRule type="expression" priority="24" stopIfTrue="1">
      <formula>M30&gt;"#REF!1"</formula>
    </cfRule>
  </conditionalFormatting>
  <conditionalFormatting sqref="N6">
    <cfRule type="expression" priority="25" stopIfTrue="1">
      <formula>AND(("#REF!1"="#REF!1"),(N6&lt;"#REF!1"))</formula>
    </cfRule>
    <cfRule type="expression" priority="26" stopIfTrue="1">
      <formula>AND(("#REF!1"="#REF!1"),(N6&gt;="#REF!1"))</formula>
    </cfRule>
  </conditionalFormatting>
  <conditionalFormatting sqref="N14">
    <cfRule type="expression" priority="27" stopIfTrue="1">
      <formula>AND(("#REF!1"="#REF!1"),(N14&lt;"#REF!1"))</formula>
    </cfRule>
    <cfRule type="expression" priority="28" stopIfTrue="1">
      <formula>AND(("#REF!1"="#REF!1"),(N14&gt;="#REF!1"))</formula>
    </cfRule>
  </conditionalFormatting>
  <conditionalFormatting sqref="N22">
    <cfRule type="expression" priority="29" stopIfTrue="1">
      <formula>AND(("#REF!1"="#REF!1"),(N22&lt;"#REF!1"))</formula>
    </cfRule>
    <cfRule type="expression" priority="30" stopIfTrue="1">
      <formula>AND(("#REF!1"="#REF!1"),(N22&gt;="#REF!1"))</formula>
    </cfRule>
  </conditionalFormatting>
  <conditionalFormatting sqref="N30">
    <cfRule type="expression" priority="31" stopIfTrue="1">
      <formula>AND(("#REF!1"="#REF!1"),(N30&lt;"#REF!1"))</formula>
    </cfRule>
    <cfRule type="expression" priority="32" stopIfTrue="1">
      <formula>AND(("#REF!1"="#REF!1"),(N30&gt;="#REF!1"))</formula>
    </cfRule>
  </conditionalFormatting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zoomScale="101" zoomScaleNormal="101" workbookViewId="0">
      <selection activeCell="C15" sqref="C15"/>
    </sheetView>
  </sheetViews>
  <sheetFormatPr defaultColWidth="8.7109375" defaultRowHeight="12.75" x14ac:dyDescent="0.2"/>
  <cols>
    <col min="1" max="1" width="5.42578125" customWidth="1"/>
    <col min="2" max="2" width="4.140625" customWidth="1"/>
    <col min="3" max="3" width="5.42578125" customWidth="1"/>
    <col min="4" max="4" width="5.28515625" customWidth="1"/>
    <col min="5" max="5" width="24.42578125" customWidth="1"/>
    <col min="6" max="6" width="9.42578125" customWidth="1"/>
    <col min="7" max="7" width="12.5703125" customWidth="1"/>
    <col min="8" max="8" width="3.7109375" customWidth="1"/>
    <col min="9" max="9" width="4.140625" customWidth="1"/>
    <col min="10" max="10" width="3.140625" customWidth="1"/>
    <col min="11" max="11" width="5.28515625" customWidth="1"/>
    <col min="12" max="12" width="24.28515625" customWidth="1"/>
    <col min="13" max="13" width="9.42578125" customWidth="1"/>
    <col min="14" max="14" width="12.5703125" customWidth="1"/>
    <col min="15" max="15" width="17.7109375" customWidth="1"/>
    <col min="16" max="17" width="8.140625" customWidth="1"/>
    <col min="18" max="18" width="2.85546875" customWidth="1"/>
    <col min="19" max="19" width="8" customWidth="1"/>
    <col min="20" max="20" width="7.7109375" customWidth="1"/>
  </cols>
  <sheetData>
    <row r="1" spans="1:20" ht="31.5" x14ac:dyDescent="0.5">
      <c r="A1" s="3" t="s">
        <v>10</v>
      </c>
      <c r="B1" s="4"/>
      <c r="H1" s="25"/>
      <c r="I1" s="25"/>
      <c r="N1" s="2"/>
    </row>
    <row r="2" spans="1:20" ht="5.25" customHeight="1" x14ac:dyDescent="0.5">
      <c r="A2" s="3"/>
      <c r="B2" s="4"/>
      <c r="H2" s="25"/>
      <c r="I2" s="25"/>
      <c r="N2" s="2"/>
    </row>
    <row r="3" spans="1:20" ht="5.25" customHeight="1" x14ac:dyDescent="0.5">
      <c r="A3" s="3"/>
      <c r="B3" s="4"/>
      <c r="H3" s="25"/>
      <c r="I3" s="25"/>
      <c r="N3" s="2"/>
    </row>
    <row r="4" spans="1:20" ht="5.25" customHeight="1" x14ac:dyDescent="0.5">
      <c r="A4" s="3"/>
      <c r="B4" s="4"/>
      <c r="H4" s="25"/>
      <c r="I4" s="25"/>
      <c r="N4" s="2"/>
    </row>
    <row r="5" spans="1:20" ht="5.25" customHeight="1" x14ac:dyDescent="0.2"/>
    <row r="6" spans="1:20" ht="26.25" x14ac:dyDescent="0.4">
      <c r="A6" s="9">
        <v>13</v>
      </c>
      <c r="B6" s="10" t="str">
        <f>IF(C6="Bye","","vs.")</f>
        <v>vs.</v>
      </c>
      <c r="C6" s="9">
        <v>1</v>
      </c>
      <c r="D6" s="2"/>
      <c r="E6" s="11" t="str">
        <f>VLOOKUP(A6,Competitors!$A$5:$B$164,2,0)</f>
        <v>National2</v>
      </c>
      <c r="F6" s="12">
        <f>IF(C6="Bye","",SUM(G7,G10,G11,N8,N9,N12))</f>
        <v>1</v>
      </c>
      <c r="G6" s="2" t="str">
        <f>"("&amp;(IF(P6=S6,("2nd-"&amp;Q6),P6))&amp;")"</f>
        <v>(45.061)</v>
      </c>
      <c r="H6" s="1"/>
      <c r="I6" s="14" t="str">
        <f>IF(C6="Bye","","vs.")</f>
        <v>vs.</v>
      </c>
      <c r="J6" s="2"/>
      <c r="L6" s="11" t="str">
        <f>VLOOKUP(C6,Competitors!$A$4:$B$164,2,0)</f>
        <v>Alberta1</v>
      </c>
      <c r="M6" s="12">
        <f>IF(C6="Bye","",SUM(G8,G9,G12,N7,N10,N11))</f>
        <v>5</v>
      </c>
      <c r="N6" s="2" t="str">
        <f>"("&amp;(IF(P6=S6,("2nd-"&amp;T6),S6))&amp;")"</f>
        <v>(44.586)</v>
      </c>
      <c r="P6" s="15">
        <f>(IF(P7=1,Q7,IF(P8=1,Q8,Q9)))+(IF(P10=1,Q10,IF(P11=1,Q11,Q12)))</f>
        <v>45.061</v>
      </c>
      <c r="Q6" s="15">
        <f>(IF(P7=2,Q7,IF(P8=2,Q8,Q9)))+(IF(P10=2,Q10,IF(P11=2,Q11,Q12)))</f>
        <v>45.917000000000002</v>
      </c>
      <c r="R6" s="15"/>
      <c r="S6" s="15">
        <f>(IF(S7=1,T7,IF(S8=1,T8,T9)))+(IF(S10=1,T10,IF(S11=1,T11,T12)))</f>
        <v>44.585999999999999</v>
      </c>
      <c r="T6" s="15">
        <f>(IF(S7=2,T7,IF(S8=2,T8,T9)))+(IF(S10=2,T10,IF(S11=2,T11,T12)))</f>
        <v>44.686999999999998</v>
      </c>
    </row>
    <row r="7" spans="1:20" ht="15" x14ac:dyDescent="0.25">
      <c r="A7" s="1">
        <f>A6</f>
        <v>13</v>
      </c>
      <c r="B7" s="16" t="s">
        <v>3</v>
      </c>
      <c r="C7" s="2"/>
      <c r="D7" s="17">
        <v>133</v>
      </c>
      <c r="E7" s="18" t="str">
        <f>VLOOKUP((D7),Competitors!$E$5:$H$164,2,0)</f>
        <v>National2-L3</v>
      </c>
      <c r="F7" s="19">
        <v>23.274000000000001</v>
      </c>
      <c r="G7" s="17">
        <f t="shared" ref="G7:G12" si="0">IF(AND(F7=999,M7=999),"???",IF(F7=0,0,IF(F7&lt;=M7,1,0)))</f>
        <v>0</v>
      </c>
      <c r="H7" s="1">
        <f>C6</f>
        <v>1</v>
      </c>
      <c r="I7" s="16" t="s">
        <v>3</v>
      </c>
      <c r="J7" s="2"/>
      <c r="K7" s="17">
        <v>11</v>
      </c>
      <c r="L7" s="18" t="str">
        <f>VLOOKUP((K7),Competitors!$E$5:$H$164,2,0)</f>
        <v>GRAY Jacquelyn</v>
      </c>
      <c r="M7" s="17">
        <v>22.893000000000001</v>
      </c>
      <c r="N7" s="17">
        <f t="shared" ref="N7:N12" si="1">IF(AND(F7=999,M7=999),"???",IF(M7=0,0,IF(M7&lt;=F7,1,0)))</f>
        <v>1</v>
      </c>
      <c r="P7" s="15">
        <f>RANK(Q7,Q7:Q9,1)</f>
        <v>1</v>
      </c>
      <c r="Q7" s="20">
        <f>F7</f>
        <v>23.274000000000001</v>
      </c>
      <c r="R7" s="15"/>
      <c r="S7" s="15">
        <f>RANK(T7,T7:T9,1)</f>
        <v>1</v>
      </c>
      <c r="T7" s="15">
        <f>M7</f>
        <v>22.893000000000001</v>
      </c>
    </row>
    <row r="8" spans="1:20" ht="15" x14ac:dyDescent="0.25">
      <c r="A8" s="1">
        <f>C6</f>
        <v>1</v>
      </c>
      <c r="B8" s="16" t="s">
        <v>4</v>
      </c>
      <c r="C8" s="2"/>
      <c r="D8" s="17">
        <v>14</v>
      </c>
      <c r="E8" s="18" t="str">
        <f>VLOOKUP((D8),Competitors!$E$5:$H$164,2,0)</f>
        <v>PROFITT JD</v>
      </c>
      <c r="F8" s="21">
        <v>21.693000000000001</v>
      </c>
      <c r="G8" s="17">
        <f t="shared" si="0"/>
        <v>1</v>
      </c>
      <c r="H8" s="1">
        <f>A6</f>
        <v>13</v>
      </c>
      <c r="I8" s="16" t="s">
        <v>4</v>
      </c>
      <c r="J8" s="2"/>
      <c r="K8" s="17">
        <v>136</v>
      </c>
      <c r="L8" s="18" t="str">
        <f>VLOOKUP((K8),Competitors!$E$5:$H$164,2,0)</f>
        <v>National2-M3</v>
      </c>
      <c r="M8" s="22">
        <v>22.488</v>
      </c>
      <c r="N8" s="17">
        <f t="shared" si="1"/>
        <v>0</v>
      </c>
      <c r="P8" s="15">
        <f>RANK(Q8,Q7:Q9,1)</f>
        <v>2</v>
      </c>
      <c r="Q8" s="15">
        <f>M9</f>
        <v>23.672000000000001</v>
      </c>
      <c r="R8" s="15"/>
      <c r="S8" s="15">
        <f>RANK(T8,T7:T9,1)</f>
        <v>3</v>
      </c>
      <c r="T8" s="20">
        <f>F9</f>
        <v>23.122</v>
      </c>
    </row>
    <row r="9" spans="1:20" ht="15" x14ac:dyDescent="0.25">
      <c r="A9" s="1">
        <f>C6</f>
        <v>1</v>
      </c>
      <c r="B9" s="16" t="s">
        <v>5</v>
      </c>
      <c r="C9" s="2"/>
      <c r="D9" s="17">
        <v>13</v>
      </c>
      <c r="E9" s="18" t="str">
        <f>VLOOKUP((D9),Competitors!$E$5:$H$164,2,0)</f>
        <v>RYBARIK Zuzana</v>
      </c>
      <c r="F9" s="21">
        <v>23.122</v>
      </c>
      <c r="G9" s="17">
        <f t="shared" si="0"/>
        <v>1</v>
      </c>
      <c r="H9" s="1">
        <f>A6</f>
        <v>13</v>
      </c>
      <c r="I9" s="16" t="s">
        <v>5</v>
      </c>
      <c r="J9" s="2"/>
      <c r="K9" s="17">
        <v>132</v>
      </c>
      <c r="L9" s="18" t="str">
        <f>VLOOKUP((K9),Competitors!$E$5:$H$164,2,0)</f>
        <v>National2-L2</v>
      </c>
      <c r="M9" s="23">
        <v>23.672000000000001</v>
      </c>
      <c r="N9" s="17">
        <f t="shared" si="1"/>
        <v>0</v>
      </c>
      <c r="P9" s="15">
        <f>RANK(Q9,Q7:Q9,1)</f>
        <v>3</v>
      </c>
      <c r="Q9" s="20">
        <f>F11</f>
        <v>999</v>
      </c>
      <c r="R9" s="15"/>
      <c r="S9" s="15">
        <f>RANK(T9,T7:T9,1)</f>
        <v>2</v>
      </c>
      <c r="T9" s="20">
        <f>M11</f>
        <v>22.917000000000002</v>
      </c>
    </row>
    <row r="10" spans="1:20" ht="15" x14ac:dyDescent="0.25">
      <c r="A10" s="1">
        <f>A6</f>
        <v>13</v>
      </c>
      <c r="B10" s="16" t="s">
        <v>6</v>
      </c>
      <c r="C10" s="2"/>
      <c r="D10" s="17">
        <v>135</v>
      </c>
      <c r="E10" s="18" t="str">
        <f>VLOOKUP((D10),Competitors!$E$5:$H$164,2,0)</f>
        <v>National2-M2</v>
      </c>
      <c r="F10" s="24">
        <v>22.245000000000001</v>
      </c>
      <c r="G10" s="17">
        <f t="shared" si="0"/>
        <v>0</v>
      </c>
      <c r="H10" s="1">
        <f>C6</f>
        <v>1</v>
      </c>
      <c r="I10" s="16" t="s">
        <v>6</v>
      </c>
      <c r="J10" s="2"/>
      <c r="K10" s="17">
        <v>15</v>
      </c>
      <c r="L10" s="18" t="str">
        <f>VLOOKUP((K10),Competitors!$E$5:$H$164,2,0)</f>
        <v>LAMOUREUX Cole</v>
      </c>
      <c r="M10" s="17">
        <v>21.77</v>
      </c>
      <c r="N10" s="17">
        <f t="shared" si="1"/>
        <v>1</v>
      </c>
      <c r="P10" s="15">
        <f>RANK(Q10,Q10:Q12,1)</f>
        <v>3</v>
      </c>
      <c r="Q10" s="15">
        <f>M8</f>
        <v>22.488</v>
      </c>
      <c r="R10" s="15"/>
      <c r="S10" s="15">
        <f>RANK(T10,T10:T12,1)</f>
        <v>1</v>
      </c>
      <c r="T10" s="20">
        <f>F8</f>
        <v>21.693000000000001</v>
      </c>
    </row>
    <row r="11" spans="1:20" ht="15" x14ac:dyDescent="0.25">
      <c r="A11" s="1">
        <f>A6</f>
        <v>13</v>
      </c>
      <c r="B11" s="16" t="s">
        <v>7</v>
      </c>
      <c r="C11" s="2"/>
      <c r="D11" s="17">
        <v>131</v>
      </c>
      <c r="E11" s="18" t="str">
        <f>VLOOKUP((D11),Competitors!$E$5:$H$164,2,0)</f>
        <v>National2-L1</v>
      </c>
      <c r="F11" s="19">
        <v>999</v>
      </c>
      <c r="G11" s="17">
        <f t="shared" si="0"/>
        <v>0</v>
      </c>
      <c r="H11" s="1">
        <f>C6</f>
        <v>1</v>
      </c>
      <c r="I11" s="16" t="s">
        <v>7</v>
      </c>
      <c r="J11" s="2"/>
      <c r="K11" s="17">
        <v>12</v>
      </c>
      <c r="L11" s="18" t="str">
        <f>VLOOKUP((K11),Competitors!$E$5:$H$164,2,0)</f>
        <v>LEBSACK Makenna</v>
      </c>
      <c r="M11" s="17">
        <v>22.917000000000002</v>
      </c>
      <c r="N11" s="17">
        <f t="shared" si="1"/>
        <v>1</v>
      </c>
      <c r="P11" s="15">
        <f>RANK(Q11,Q10:Q12,1)</f>
        <v>2</v>
      </c>
      <c r="Q11" s="20">
        <f>F10</f>
        <v>22.245000000000001</v>
      </c>
      <c r="R11" s="15"/>
      <c r="S11" s="15">
        <f>RANK(T11,T10:T12,1)</f>
        <v>2</v>
      </c>
      <c r="T11" s="15">
        <f>M10</f>
        <v>21.77</v>
      </c>
    </row>
    <row r="12" spans="1:20" ht="15" x14ac:dyDescent="0.25">
      <c r="A12" s="1">
        <f>C6</f>
        <v>1</v>
      </c>
      <c r="B12" s="16" t="s">
        <v>8</v>
      </c>
      <c r="C12" s="2"/>
      <c r="D12" s="17">
        <v>16</v>
      </c>
      <c r="E12" s="18" t="str">
        <f>VLOOKUP((D12),Competitors!$E$5:$H$164,2,0)</f>
        <v>MACAULAY Aidan</v>
      </c>
      <c r="F12" s="21">
        <v>22.754000000000001</v>
      </c>
      <c r="G12" s="17">
        <f t="shared" si="0"/>
        <v>0</v>
      </c>
      <c r="H12" s="1">
        <f>A6</f>
        <v>13</v>
      </c>
      <c r="I12" s="16" t="s">
        <v>8</v>
      </c>
      <c r="J12" s="2"/>
      <c r="K12" s="17">
        <v>134</v>
      </c>
      <c r="L12" s="18" t="str">
        <f>VLOOKUP((K12),Competitors!$E$5:$H$164,2,0)</f>
        <v>National2-M1</v>
      </c>
      <c r="M12" s="22">
        <v>21.786999999999999</v>
      </c>
      <c r="N12" s="17">
        <f t="shared" si="1"/>
        <v>1</v>
      </c>
      <c r="P12" s="15">
        <f>RANK(Q12,Q10:Q12,1)</f>
        <v>1</v>
      </c>
      <c r="Q12" s="15">
        <f>M12</f>
        <v>21.786999999999999</v>
      </c>
      <c r="R12" s="15"/>
      <c r="S12" s="15">
        <f>RANK(T12,T10:T12,1)</f>
        <v>3</v>
      </c>
      <c r="T12" s="20">
        <f>F12</f>
        <v>22.754000000000001</v>
      </c>
    </row>
    <row r="13" spans="1:20" ht="15" x14ac:dyDescent="0.25">
      <c r="A13" s="1"/>
      <c r="B13" s="1"/>
      <c r="C13" s="2"/>
      <c r="D13" s="2"/>
      <c r="E13" s="2"/>
      <c r="F13" s="2"/>
      <c r="G13" s="2"/>
      <c r="H13" s="1"/>
      <c r="I13" s="1"/>
      <c r="J13" s="2"/>
      <c r="N13" s="2"/>
    </row>
    <row r="14" spans="1:20" ht="26.25" x14ac:dyDescent="0.4">
      <c r="A14" s="9">
        <v>7</v>
      </c>
      <c r="B14" s="10" t="str">
        <f>IF(C14="Bye","","vs.")</f>
        <v>vs.</v>
      </c>
      <c r="C14" s="9">
        <v>3</v>
      </c>
      <c r="D14" s="2"/>
      <c r="E14" s="11" t="str">
        <f>VLOOKUP(A14,Competitors!$A$5:$B$164,2,0)</f>
        <v>Quebec2</v>
      </c>
      <c r="F14" s="12">
        <f>IF(C14="Bye","",SUM(G15,G18,G19,N16,N17,N20))</f>
        <v>5</v>
      </c>
      <c r="G14" s="2" t="str">
        <f>"("&amp;(IF(P14=S14,("2nd-"&amp;Q14),P14))&amp;")"</f>
        <v>(43.838)</v>
      </c>
      <c r="H14" s="1"/>
      <c r="I14" s="14" t="str">
        <f>IF(C14="Bye","","vs.")</f>
        <v>vs.</v>
      </c>
      <c r="J14" s="2"/>
      <c r="L14" s="11" t="str">
        <f>VLOOKUP(C14,Competitors!$A$4:$B$164,2,0)</f>
        <v>Quebec1</v>
      </c>
      <c r="M14" s="12">
        <f>IF(C14="Bye","",SUM(G16,G17,G20,N15,N18,N19))</f>
        <v>1</v>
      </c>
      <c r="N14" s="2" t="str">
        <f>"("&amp;(IF(P14=S14,("2nd-"&amp;T14),S14))&amp;")"</f>
        <v>(45.153)</v>
      </c>
      <c r="P14" s="15">
        <f>(IF(P15=1,Q15,IF(P16=1,Q16,Q17)))+(IF(P18=1,Q18,IF(P19=1,Q19,Q20)))</f>
        <v>43.838000000000001</v>
      </c>
      <c r="Q14" s="15">
        <f>(IF(P15=2,Q15,IF(P16=2,Q16,Q17)))+(IF(P18=2,Q18,IF(P19=2,Q19,Q20)))</f>
        <v>44.284999999999997</v>
      </c>
      <c r="R14" s="15"/>
      <c r="S14" s="15">
        <f>(IF(S15=1,T15,IF(S16=1,T16,T17)))+(IF(S18=1,T18,IF(S19=1,T19,T20)))</f>
        <v>45.152999999999999</v>
      </c>
      <c r="T14" s="15">
        <f>(IF(S15=2,T15,IF(S16=2,T16,T17)))+(IF(S18=2,T18,IF(S19=2,T19,T20)))</f>
        <v>1021.728</v>
      </c>
    </row>
    <row r="15" spans="1:20" ht="15" x14ac:dyDescent="0.25">
      <c r="A15" s="1">
        <f>A14</f>
        <v>7</v>
      </c>
      <c r="B15" s="16" t="s">
        <v>3</v>
      </c>
      <c r="C15" s="2"/>
      <c r="D15" s="17">
        <v>72</v>
      </c>
      <c r="E15" s="18" t="str">
        <f>VLOOKUP((D15),Competitors!$E$5:$H$164,2,0)</f>
        <v>LAMONTAGE  Justine</v>
      </c>
      <c r="F15" s="19">
        <v>23.933</v>
      </c>
      <c r="G15" s="17">
        <f t="shared" ref="G15:G20" si="2">IF(AND(F15=999,M15=999),"???",IF(F15=0,0,IF(F15&lt;=M15,1,0)))</f>
        <v>0</v>
      </c>
      <c r="H15" s="1">
        <f>C14</f>
        <v>3</v>
      </c>
      <c r="I15" s="16" t="s">
        <v>3</v>
      </c>
      <c r="J15" s="2"/>
      <c r="K15" s="17">
        <v>32</v>
      </c>
      <c r="L15" s="18" t="str">
        <f>VLOOKUP((K15),Competitors!$E$5:$H$164,2,0)</f>
        <v>BONNEVILLE Jade</v>
      </c>
      <c r="M15" s="17">
        <v>22.184999999999999</v>
      </c>
      <c r="N15" s="17">
        <f t="shared" ref="N15:N20" si="3">IF(AND(F15=999,M15=999),"???",IF(M15=0,0,IF(M15&lt;=F15,1,0)))</f>
        <v>1</v>
      </c>
      <c r="P15" s="15">
        <f>RANK(Q15,Q15:Q17,1)</f>
        <v>3</v>
      </c>
      <c r="Q15" s="20">
        <f>F15</f>
        <v>23.933</v>
      </c>
      <c r="R15" s="15"/>
      <c r="S15" s="15">
        <f>RANK(T15,T15:T17,1)</f>
        <v>1</v>
      </c>
      <c r="T15" s="15">
        <f>M15</f>
        <v>22.184999999999999</v>
      </c>
    </row>
    <row r="16" spans="1:20" ht="15" x14ac:dyDescent="0.25">
      <c r="A16" s="1">
        <f>C14</f>
        <v>3</v>
      </c>
      <c r="B16" s="16" t="s">
        <v>4</v>
      </c>
      <c r="C16" s="2"/>
      <c r="D16" s="17">
        <v>34</v>
      </c>
      <c r="E16" s="18" t="str">
        <f>VLOOKUP((D16),Competitors!$E$5:$H$164,2,0)</f>
        <v>MAHEUX Francois</v>
      </c>
      <c r="F16" s="21">
        <v>22.968</v>
      </c>
      <c r="G16" s="17">
        <f t="shared" si="2"/>
        <v>0</v>
      </c>
      <c r="H16" s="1">
        <f>A14</f>
        <v>7</v>
      </c>
      <c r="I16" s="16" t="s">
        <v>4</v>
      </c>
      <c r="J16" s="2"/>
      <c r="K16" s="17">
        <v>75</v>
      </c>
      <c r="L16" s="18" t="str">
        <f>VLOOKUP((K16),Competitors!$E$5:$H$164,2,0)</f>
        <v>TURMEL Edouard</v>
      </c>
      <c r="M16" s="22">
        <v>21.638000000000002</v>
      </c>
      <c r="N16" s="17">
        <f t="shared" si="3"/>
        <v>1</v>
      </c>
      <c r="P16" s="15">
        <f>RANK(Q16,Q15:Q17,1)</f>
        <v>1</v>
      </c>
      <c r="Q16" s="15">
        <f>M17</f>
        <v>22.29</v>
      </c>
      <c r="R16" s="15"/>
      <c r="S16" s="15">
        <f>RANK(T16,T15:T17,1)</f>
        <v>3</v>
      </c>
      <c r="T16" s="20">
        <f>F17</f>
        <v>24.709</v>
      </c>
    </row>
    <row r="17" spans="1:20" ht="15" x14ac:dyDescent="0.25">
      <c r="A17" s="1">
        <f>C14</f>
        <v>3</v>
      </c>
      <c r="B17" s="16" t="s">
        <v>5</v>
      </c>
      <c r="C17" s="2"/>
      <c r="D17" s="17">
        <v>33</v>
      </c>
      <c r="E17" s="18" t="str">
        <f>VLOOKUP((D17),Competitors!$E$5:$H$164,2,0)</f>
        <v>BROWN Sarah</v>
      </c>
      <c r="F17" s="21">
        <v>24.709</v>
      </c>
      <c r="G17" s="17">
        <f t="shared" si="2"/>
        <v>0</v>
      </c>
      <c r="H17" s="1">
        <f>A14</f>
        <v>7</v>
      </c>
      <c r="I17" s="16" t="s">
        <v>5</v>
      </c>
      <c r="J17" s="2"/>
      <c r="K17" s="17">
        <v>71</v>
      </c>
      <c r="L17" s="18" t="str">
        <f>VLOOKUP((K17),Competitors!$E$5:$H$164,2,0)</f>
        <v>LAMBERT Mathilde</v>
      </c>
      <c r="M17" s="23">
        <v>22.29</v>
      </c>
      <c r="N17" s="17">
        <f t="shared" si="3"/>
        <v>1</v>
      </c>
      <c r="P17" s="15">
        <f>RANK(Q17,Q15:Q17,1)</f>
        <v>2</v>
      </c>
      <c r="Q17" s="20">
        <f>F19</f>
        <v>22.646999999999998</v>
      </c>
      <c r="R17" s="15"/>
      <c r="S17" s="15">
        <f>RANK(T17,T15:T17,1)</f>
        <v>2</v>
      </c>
      <c r="T17" s="20">
        <f>M19</f>
        <v>22.728000000000002</v>
      </c>
    </row>
    <row r="18" spans="1:20" ht="15" x14ac:dyDescent="0.25">
      <c r="A18" s="1">
        <f>A14</f>
        <v>7</v>
      </c>
      <c r="B18" s="16" t="s">
        <v>6</v>
      </c>
      <c r="C18" s="2"/>
      <c r="D18" s="17">
        <v>76</v>
      </c>
      <c r="E18" s="18" t="str">
        <f>VLOOKUP((D18),Competitors!$E$5:$H$164,2,0)</f>
        <v>LATULIPPE Louis</v>
      </c>
      <c r="F18" s="24">
        <v>21.937000000000001</v>
      </c>
      <c r="G18" s="17">
        <f t="shared" si="2"/>
        <v>1</v>
      </c>
      <c r="H18" s="1">
        <f>C14</f>
        <v>3</v>
      </c>
      <c r="I18" s="16" t="s">
        <v>6</v>
      </c>
      <c r="J18" s="2"/>
      <c r="K18" s="17">
        <v>35</v>
      </c>
      <c r="L18" s="18" t="str">
        <f>VLOOKUP((K18),Competitors!$E$5:$H$164,2,0)</f>
        <v>ROY Jacob</v>
      </c>
      <c r="M18" s="17">
        <v>999</v>
      </c>
      <c r="N18" s="17">
        <f t="shared" si="3"/>
        <v>0</v>
      </c>
      <c r="P18" s="15">
        <f>RANK(Q18,Q18:Q20,1)</f>
        <v>2</v>
      </c>
      <c r="Q18" s="15">
        <f>M16</f>
        <v>21.638000000000002</v>
      </c>
      <c r="R18" s="15"/>
      <c r="S18" s="15">
        <f>RANK(T18,T18:T20,1)</f>
        <v>1</v>
      </c>
      <c r="T18" s="20">
        <f>F16</f>
        <v>22.968</v>
      </c>
    </row>
    <row r="19" spans="1:20" ht="15" x14ac:dyDescent="0.25">
      <c r="A19" s="1">
        <f>A14</f>
        <v>7</v>
      </c>
      <c r="B19" s="16" t="s">
        <v>7</v>
      </c>
      <c r="C19" s="2"/>
      <c r="D19" s="17">
        <v>73</v>
      </c>
      <c r="E19" s="18" t="str">
        <f>VLOOKUP((D19),Competitors!$E$5:$H$164,2,0)</f>
        <v>BRUNET Marie-Pier</v>
      </c>
      <c r="F19" s="19">
        <v>22.646999999999998</v>
      </c>
      <c r="G19" s="17">
        <f t="shared" si="2"/>
        <v>1</v>
      </c>
      <c r="H19" s="1">
        <f>C14</f>
        <v>3</v>
      </c>
      <c r="I19" s="16" t="s">
        <v>7</v>
      </c>
      <c r="J19" s="2"/>
      <c r="K19" s="17">
        <v>31</v>
      </c>
      <c r="L19" s="18" t="str">
        <f>VLOOKUP((K19),Competitors!$E$5:$H$164,2,0)</f>
        <v>FORGET Arianne</v>
      </c>
      <c r="M19" s="17">
        <v>22.728000000000002</v>
      </c>
      <c r="N19" s="17">
        <f t="shared" si="3"/>
        <v>0</v>
      </c>
      <c r="P19" s="15">
        <f>RANK(Q19,Q18:Q20,1)</f>
        <v>3</v>
      </c>
      <c r="Q19" s="20">
        <f>F18</f>
        <v>21.937000000000001</v>
      </c>
      <c r="R19" s="15"/>
      <c r="S19" s="15">
        <f>RANK(T19,T18:T20,1)</f>
        <v>2</v>
      </c>
      <c r="T19" s="15">
        <f>M18</f>
        <v>999</v>
      </c>
    </row>
    <row r="20" spans="1:20" ht="15" x14ac:dyDescent="0.25">
      <c r="A20" s="1">
        <f>C14</f>
        <v>3</v>
      </c>
      <c r="B20" s="16" t="s">
        <v>8</v>
      </c>
      <c r="C20" s="2"/>
      <c r="D20" s="17">
        <v>36</v>
      </c>
      <c r="E20" s="18" t="str">
        <f>VLOOKUP((D20),Competitors!$E$5:$H$164,2,0)</f>
        <v>GONEAU Jacob</v>
      </c>
      <c r="F20" s="21">
        <v>999</v>
      </c>
      <c r="G20" s="17">
        <f t="shared" si="2"/>
        <v>0</v>
      </c>
      <c r="H20" s="1">
        <f>A14</f>
        <v>7</v>
      </c>
      <c r="I20" s="16" t="s">
        <v>8</v>
      </c>
      <c r="J20" s="2"/>
      <c r="K20" s="17">
        <v>74</v>
      </c>
      <c r="L20" s="18" t="str">
        <f>VLOOKUP((K20),Competitors!$E$5:$H$164,2,0)</f>
        <v>LAFOND Mathis</v>
      </c>
      <c r="M20" s="22">
        <v>21.548000000000002</v>
      </c>
      <c r="N20" s="17">
        <f t="shared" si="3"/>
        <v>1</v>
      </c>
      <c r="P20" s="15">
        <f>RANK(Q20,Q18:Q20,1)</f>
        <v>1</v>
      </c>
      <c r="Q20" s="15">
        <f>M20</f>
        <v>21.548000000000002</v>
      </c>
      <c r="R20" s="15"/>
      <c r="S20" s="15">
        <f>RANK(T20,T18:T20,1)</f>
        <v>2</v>
      </c>
      <c r="T20" s="20">
        <f>F20</f>
        <v>999</v>
      </c>
    </row>
    <row r="21" spans="1:20" ht="15" x14ac:dyDescent="0.25">
      <c r="A21" s="1"/>
      <c r="B21" s="1"/>
      <c r="C21" s="2"/>
      <c r="D21" s="2"/>
      <c r="E21" s="2"/>
      <c r="F21" s="2"/>
      <c r="G21" s="2"/>
      <c r="H21" s="1"/>
      <c r="I21" s="1"/>
      <c r="J21" s="2"/>
      <c r="N21" s="2"/>
    </row>
  </sheetData>
  <sheetProtection selectLockedCells="1" selectUnlockedCells="1"/>
  <conditionalFormatting sqref="F6">
    <cfRule type="expression" priority="1" stopIfTrue="1">
      <formula>F6&lt;=M6</formula>
    </cfRule>
    <cfRule type="expression" priority="2" stopIfTrue="1">
      <formula>F6&gt;M6</formula>
    </cfRule>
  </conditionalFormatting>
  <conditionalFormatting sqref="F14">
    <cfRule type="expression" priority="3" stopIfTrue="1">
      <formula>F14&lt;=M14</formula>
    </cfRule>
    <cfRule type="expression" priority="4" stopIfTrue="1">
      <formula>F14&gt;M14</formula>
    </cfRule>
  </conditionalFormatting>
  <conditionalFormatting sqref="G6">
    <cfRule type="expression" priority="5" stopIfTrue="1">
      <formula>AND(("#REF!1"=M6),(G6&lt;=N6))</formula>
    </cfRule>
    <cfRule type="expression" priority="6" stopIfTrue="1">
      <formula>AND(("#REF!1"=M6),(G6&gt;N6))</formula>
    </cfRule>
  </conditionalFormatting>
  <conditionalFormatting sqref="G14">
    <cfRule type="expression" priority="7" stopIfTrue="1">
      <formula>AND(("#REF!1"=M14),(G14&lt;=N14))</formula>
    </cfRule>
    <cfRule type="expression" priority="8" stopIfTrue="1">
      <formula>AND(("#REF!1"=M14),(G14&gt;N14))</formula>
    </cfRule>
  </conditionalFormatting>
  <conditionalFormatting sqref="M6">
    <cfRule type="expression" priority="9" stopIfTrue="1">
      <formula>M6&lt;="#REF!1"</formula>
    </cfRule>
    <cfRule type="expression" priority="10" stopIfTrue="1">
      <formula>M6&gt;"#REF!1"</formula>
    </cfRule>
  </conditionalFormatting>
  <conditionalFormatting sqref="M14">
    <cfRule type="expression" priority="11" stopIfTrue="1">
      <formula>M14&lt;="#REF!1"</formula>
    </cfRule>
    <cfRule type="expression" priority="12" stopIfTrue="1">
      <formula>M14&gt;"#REF!1"</formula>
    </cfRule>
  </conditionalFormatting>
  <conditionalFormatting sqref="N6">
    <cfRule type="expression" priority="13" stopIfTrue="1">
      <formula>AND(("#REF!1"="#REF!1"),(N6&lt;"#REF!1"))</formula>
    </cfRule>
    <cfRule type="expression" priority="14" stopIfTrue="1">
      <formula>AND(("#REF!1"="#REF!1"),(N6&gt;="#REF!1"))</formula>
    </cfRule>
  </conditionalFormatting>
  <conditionalFormatting sqref="N14">
    <cfRule type="expression" priority="15" stopIfTrue="1">
      <formula>AND(("#REF!1"="#REF!1"),(N14&lt;"#REF!1"))</formula>
    </cfRule>
    <cfRule type="expression" priority="16" stopIfTrue="1">
      <formula>AND(("#REF!1"="#REF!1"),(N14&gt;="#REF!1"))</formula>
    </cfRule>
  </conditionalFormatting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zoomScale="101" zoomScaleNormal="101" workbookViewId="0">
      <selection activeCell="G16" sqref="G16"/>
    </sheetView>
  </sheetViews>
  <sheetFormatPr defaultColWidth="8.7109375" defaultRowHeight="12.75" x14ac:dyDescent="0.2"/>
  <cols>
    <col min="1" max="1" width="5.42578125" customWidth="1"/>
    <col min="2" max="2" width="4.140625" customWidth="1"/>
    <col min="3" max="3" width="5.42578125" customWidth="1"/>
    <col min="4" max="4" width="5.28515625" customWidth="1"/>
    <col min="5" max="5" width="24.28515625" customWidth="1"/>
    <col min="6" max="6" width="9.5703125" customWidth="1"/>
    <col min="7" max="7" width="12.85546875" customWidth="1"/>
    <col min="8" max="8" width="3.7109375" customWidth="1"/>
    <col min="9" max="9" width="4.140625" customWidth="1"/>
    <col min="10" max="10" width="3" customWidth="1"/>
    <col min="11" max="11" width="5.28515625" customWidth="1"/>
    <col min="12" max="12" width="24.28515625" customWidth="1"/>
    <col min="13" max="13" width="9.5703125" customWidth="1"/>
    <col min="14" max="14" width="12.85546875" customWidth="1"/>
    <col min="15" max="15" width="17.7109375" customWidth="1"/>
    <col min="16" max="16" width="7.7109375" customWidth="1"/>
    <col min="17" max="17" width="8.85546875" customWidth="1"/>
    <col min="18" max="18" width="3" customWidth="1"/>
    <col min="19" max="19" width="7.28515625" customWidth="1"/>
    <col min="20" max="20" width="8.28515625" customWidth="1"/>
  </cols>
  <sheetData>
    <row r="1" spans="1:20" ht="31.5" x14ac:dyDescent="0.5">
      <c r="A1" s="3" t="s">
        <v>11</v>
      </c>
      <c r="B1" s="4"/>
      <c r="H1" s="25"/>
      <c r="I1" s="25"/>
      <c r="N1" s="2"/>
    </row>
    <row r="2" spans="1:20" ht="9.75" customHeight="1" x14ac:dyDescent="0.5">
      <c r="A2" s="3"/>
      <c r="B2" s="4"/>
      <c r="H2" s="25"/>
      <c r="I2" s="25"/>
      <c r="N2" s="2"/>
    </row>
    <row r="3" spans="1:20" ht="10.5" customHeight="1" x14ac:dyDescent="0.2"/>
    <row r="4" spans="1:20" ht="26.25" customHeight="1" x14ac:dyDescent="0.4">
      <c r="A4" s="26" t="s">
        <v>12</v>
      </c>
    </row>
    <row r="6" spans="1:20" ht="26.25" x14ac:dyDescent="0.4">
      <c r="A6" s="9">
        <f>IF(Semis!F6&gt;Semis!M6,Semis!C6,IF(Semis!M6&gt;Semis!F6,Semis!A6,IF(Semis!G6&lt;Semis!N6,Semis!C6,IF(Semis!N6&lt;Semis!G6,Semis!A6,"TIE"))))</f>
        <v>13</v>
      </c>
      <c r="B6" s="10" t="str">
        <f>IF(C6="Bye","","vs.")</f>
        <v>vs.</v>
      </c>
      <c r="C6" s="9">
        <f>IF(Semis!F14&gt;Semis!M14,Semis!C14,IF(Semis!M14&gt;Semis!F14,Semis!A14,IF(Semis!G14&lt;Semis!N14,Semis!C14,IF(Semis!N14&lt;Semis!G14,Semis!A14,"TIE"))))</f>
        <v>3</v>
      </c>
      <c r="D6" s="2"/>
      <c r="E6" s="11" t="str">
        <f>VLOOKUP(A6,Competitors!$A$5:$B$164,2,0)</f>
        <v>National2</v>
      </c>
      <c r="F6" s="12">
        <f>IF(C6="Bye","",SUM(G7,G10,G11,N8,N9,N12))</f>
        <v>1</v>
      </c>
      <c r="G6" s="2" t="str">
        <f>"("&amp;(IF(P6=S6,("2nd-"&amp;Q6),P6))&amp;")"</f>
        <v>(45.528)</v>
      </c>
      <c r="H6" s="1"/>
      <c r="I6" s="14" t="str">
        <f>IF(C6="Bye","","vs.")</f>
        <v>vs.</v>
      </c>
      <c r="J6" s="2"/>
      <c r="L6" s="11" t="str">
        <f>VLOOKUP(C6,Competitors!$A$4:$B$164,2,0)</f>
        <v>Quebec1</v>
      </c>
      <c r="M6" s="12">
        <f>IF(C6="Bye","",SUM(G8,G9,G12,N7,N10,N11))</f>
        <v>5</v>
      </c>
      <c r="N6" s="2" t="str">
        <f>"("&amp;(IF(P6=S6,("2nd-"&amp;T6),S6))&amp;")"</f>
        <v>(44.728)</v>
      </c>
      <c r="P6" s="15">
        <f>(IF(P7=1,Q7,IF(P8=1,Q8,Q9)))+(IF(P10=1,Q10,IF(P11=1,Q11,Q12)))</f>
        <v>45.527999999999999</v>
      </c>
      <c r="Q6" s="15">
        <f>(IF(P7=2,Q7,IF(P8=2,Q8,Q9)))+(IF(P10=2,Q10,IF(P11=2,Q11,Q12)))</f>
        <v>46.751999999999995</v>
      </c>
      <c r="R6" s="15"/>
      <c r="S6" s="15">
        <f>(IF(S7=1,T7,IF(S8=1,T8,T9)))+(IF(S10=1,T10,IF(S11=1,T11,T12)))</f>
        <v>44.727999999999994</v>
      </c>
      <c r="T6" s="15">
        <f>(IF(S7=2,T7,IF(S8=2,T8,T9)))+(IF(S10=2,T10,IF(S11=2,T11,T12)))</f>
        <v>45.117000000000004</v>
      </c>
    </row>
    <row r="7" spans="1:20" ht="15" x14ac:dyDescent="0.25">
      <c r="A7" s="1">
        <f>A6</f>
        <v>13</v>
      </c>
      <c r="B7" s="16" t="s">
        <v>3</v>
      </c>
      <c r="C7" s="2"/>
      <c r="D7" s="17">
        <v>133</v>
      </c>
      <c r="E7" s="18" t="str">
        <f>VLOOKUP((D7),Competitors!$E$5:$H$164,2,0)</f>
        <v>National2-L3</v>
      </c>
      <c r="F7" s="19">
        <v>23.324999999999999</v>
      </c>
      <c r="G7" s="17">
        <f t="shared" ref="G7:G12" si="0">IF(AND(F7=999,M7=999),"???",IF(F7=0,0,IF(F7&lt;=M7,1,0)))</f>
        <v>0</v>
      </c>
      <c r="H7" s="1">
        <f>C6</f>
        <v>3</v>
      </c>
      <c r="I7" s="16" t="s">
        <v>3</v>
      </c>
      <c r="J7" s="2"/>
      <c r="K7" s="17">
        <v>32</v>
      </c>
      <c r="L7" s="18" t="str">
        <f>VLOOKUP((K7),Competitors!$E$5:$H$164,2,0)</f>
        <v>BONNEVILLE Jade</v>
      </c>
      <c r="M7" s="17">
        <v>22.260999999999999</v>
      </c>
      <c r="N7" s="17">
        <f t="shared" ref="N7:N12" si="1">IF(AND(F7=999,M7=999),"???",IF(M7=0,0,IF(M7&lt;=F7,1,0)))</f>
        <v>1</v>
      </c>
      <c r="P7" s="15">
        <f>RANK(Q7,Q7:Q9,1)</f>
        <v>1</v>
      </c>
      <c r="Q7" s="20">
        <f>F7</f>
        <v>23.324999999999999</v>
      </c>
      <c r="R7" s="15"/>
      <c r="S7" s="15">
        <f>RANK(T7,T7:T9,1)</f>
        <v>1</v>
      </c>
      <c r="T7" s="15">
        <f>M7</f>
        <v>22.260999999999999</v>
      </c>
    </row>
    <row r="8" spans="1:20" ht="15" x14ac:dyDescent="0.25">
      <c r="A8" s="1">
        <f>C6</f>
        <v>3</v>
      </c>
      <c r="B8" s="16" t="s">
        <v>4</v>
      </c>
      <c r="C8" s="2"/>
      <c r="D8" s="17">
        <v>36</v>
      </c>
      <c r="E8" s="18" t="str">
        <f>VLOOKUP((D8),Competitors!$E$5:$H$164,2,0)</f>
        <v>GONEAU Jacob</v>
      </c>
      <c r="F8" s="21">
        <v>22.466999999999999</v>
      </c>
      <c r="G8" s="17">
        <f t="shared" si="0"/>
        <v>0</v>
      </c>
      <c r="H8" s="1">
        <f>A6</f>
        <v>13</v>
      </c>
      <c r="I8" s="16" t="s">
        <v>4</v>
      </c>
      <c r="J8" s="2"/>
      <c r="K8" s="17">
        <v>134</v>
      </c>
      <c r="L8" s="18" t="str">
        <f>VLOOKUP((K8),Competitors!$E$5:$H$164,2,0)</f>
        <v>National2-M1</v>
      </c>
      <c r="M8" s="22">
        <v>22.202999999999999</v>
      </c>
      <c r="N8" s="17">
        <f t="shared" si="1"/>
        <v>1</v>
      </c>
      <c r="P8" s="15">
        <f>RANK(Q8,Q7:Q9,1)</f>
        <v>3</v>
      </c>
      <c r="Q8" s="15">
        <f>M9</f>
        <v>23.355</v>
      </c>
      <c r="R8" s="15"/>
      <c r="S8" s="15">
        <f>RANK(T8,T7:T9,1)</f>
        <v>3</v>
      </c>
      <c r="T8" s="20">
        <f>F9</f>
        <v>22.553000000000001</v>
      </c>
    </row>
    <row r="9" spans="1:20" ht="15" x14ac:dyDescent="0.25">
      <c r="A9" s="1">
        <f>C6</f>
        <v>3</v>
      </c>
      <c r="B9" s="16" t="s">
        <v>5</v>
      </c>
      <c r="C9" s="2"/>
      <c r="D9" s="17">
        <v>33</v>
      </c>
      <c r="E9" s="18" t="str">
        <f>VLOOKUP((D9),Competitors!$E$5:$H$164,2,0)</f>
        <v>BROWN Sarah</v>
      </c>
      <c r="F9" s="21">
        <v>22.553000000000001</v>
      </c>
      <c r="G9" s="17">
        <f t="shared" si="0"/>
        <v>1</v>
      </c>
      <c r="H9" s="1">
        <f>A6</f>
        <v>13</v>
      </c>
      <c r="I9" s="16" t="s">
        <v>5</v>
      </c>
      <c r="J9" s="2"/>
      <c r="K9" s="17">
        <v>131</v>
      </c>
      <c r="L9" s="18" t="str">
        <f>VLOOKUP((K9),Competitors!$E$5:$H$164,2,0)</f>
        <v>National2-L1</v>
      </c>
      <c r="M9" s="23">
        <v>23.355</v>
      </c>
      <c r="N9" s="17">
        <f t="shared" si="1"/>
        <v>0</v>
      </c>
      <c r="P9" s="15">
        <f>RANK(Q9,Q7:Q9,1)</f>
        <v>2</v>
      </c>
      <c r="Q9" s="20">
        <f>F11</f>
        <v>23.33</v>
      </c>
      <c r="R9" s="15"/>
      <c r="S9" s="15">
        <f>RANK(T9,T7:T9,1)</f>
        <v>2</v>
      </c>
      <c r="T9" s="20">
        <f>M11</f>
        <v>22.497</v>
      </c>
    </row>
    <row r="10" spans="1:20" ht="15" x14ac:dyDescent="0.25">
      <c r="A10" s="1">
        <f>A6</f>
        <v>13</v>
      </c>
      <c r="B10" s="16" t="s">
        <v>6</v>
      </c>
      <c r="C10" s="2"/>
      <c r="D10" s="17">
        <v>136</v>
      </c>
      <c r="E10" s="18" t="str">
        <f>VLOOKUP((D10),Competitors!$E$5:$H$164,2,0)</f>
        <v>National2-M3</v>
      </c>
      <c r="F10" s="24">
        <v>999</v>
      </c>
      <c r="G10" s="17">
        <f t="shared" si="0"/>
        <v>0</v>
      </c>
      <c r="H10" s="1">
        <f>C6</f>
        <v>3</v>
      </c>
      <c r="I10" s="16" t="s">
        <v>6</v>
      </c>
      <c r="J10" s="2"/>
      <c r="K10" s="17">
        <v>35</v>
      </c>
      <c r="L10" s="18" t="str">
        <f>VLOOKUP((K10),Competitors!$E$5:$H$164,2,0)</f>
        <v>ROY Jacob</v>
      </c>
      <c r="M10" s="17">
        <v>25.547000000000001</v>
      </c>
      <c r="N10" s="17">
        <f t="shared" si="1"/>
        <v>1</v>
      </c>
      <c r="P10" s="15">
        <f>RANK(Q10,Q10:Q12,1)</f>
        <v>1</v>
      </c>
      <c r="Q10" s="15">
        <f>M8</f>
        <v>22.202999999999999</v>
      </c>
      <c r="R10" s="15"/>
      <c r="S10" s="15">
        <f>RANK(T10,T10:T12,1)</f>
        <v>1</v>
      </c>
      <c r="T10" s="20">
        <f>F8</f>
        <v>22.466999999999999</v>
      </c>
    </row>
    <row r="11" spans="1:20" ht="15" x14ac:dyDescent="0.25">
      <c r="A11" s="1">
        <f>A6</f>
        <v>13</v>
      </c>
      <c r="B11" s="16" t="s">
        <v>7</v>
      </c>
      <c r="C11" s="2"/>
      <c r="D11" s="17">
        <v>132</v>
      </c>
      <c r="E11" s="18" t="str">
        <f>VLOOKUP((D11),Competitors!$E$5:$H$164,2,0)</f>
        <v>National2-L2</v>
      </c>
      <c r="F11" s="19">
        <v>23.33</v>
      </c>
      <c r="G11" s="17">
        <f t="shared" si="0"/>
        <v>0</v>
      </c>
      <c r="H11" s="1">
        <f>C6</f>
        <v>3</v>
      </c>
      <c r="I11" s="16" t="s">
        <v>7</v>
      </c>
      <c r="J11" s="2"/>
      <c r="K11" s="17">
        <v>31</v>
      </c>
      <c r="L11" s="18" t="str">
        <f>VLOOKUP((K11),Competitors!$E$5:$H$164,2,0)</f>
        <v>FORGET Arianne</v>
      </c>
      <c r="M11" s="17">
        <v>22.497</v>
      </c>
      <c r="N11" s="17">
        <f t="shared" si="1"/>
        <v>1</v>
      </c>
      <c r="P11" s="15">
        <f>RANK(Q11,Q10:Q12,1)</f>
        <v>3</v>
      </c>
      <c r="Q11" s="20">
        <f>F10</f>
        <v>999</v>
      </c>
      <c r="R11" s="15"/>
      <c r="S11" s="15">
        <f>RANK(T11,T10:T12,1)</f>
        <v>3</v>
      </c>
      <c r="T11" s="15">
        <f>M10</f>
        <v>25.547000000000001</v>
      </c>
    </row>
    <row r="12" spans="1:20" ht="15" x14ac:dyDescent="0.25">
      <c r="A12" s="1">
        <f>C6</f>
        <v>3</v>
      </c>
      <c r="B12" s="16" t="s">
        <v>8</v>
      </c>
      <c r="C12" s="2"/>
      <c r="D12" s="17">
        <v>34</v>
      </c>
      <c r="E12" s="18" t="str">
        <f>VLOOKUP((D12),Competitors!$E$5:$H$164,2,0)</f>
        <v>MAHEUX Francois</v>
      </c>
      <c r="F12" s="21">
        <v>22.62</v>
      </c>
      <c r="G12" s="17">
        <f t="shared" si="0"/>
        <v>1</v>
      </c>
      <c r="H12" s="1">
        <f>A6</f>
        <v>13</v>
      </c>
      <c r="I12" s="16" t="s">
        <v>8</v>
      </c>
      <c r="J12" s="2"/>
      <c r="K12" s="17">
        <v>135</v>
      </c>
      <c r="L12" s="18" t="str">
        <f>VLOOKUP((K12),Competitors!$E$5:$H$164,2,0)</f>
        <v>National2-M2</v>
      </c>
      <c r="M12" s="22">
        <v>23.422000000000001</v>
      </c>
      <c r="N12" s="17">
        <f t="shared" si="1"/>
        <v>0</v>
      </c>
      <c r="P12" s="15">
        <f>RANK(Q12,Q10:Q12,1)</f>
        <v>2</v>
      </c>
      <c r="Q12" s="15">
        <f>M12</f>
        <v>23.422000000000001</v>
      </c>
      <c r="R12" s="15"/>
      <c r="S12" s="15">
        <f>RANK(T12,T10:T12,1)</f>
        <v>2</v>
      </c>
      <c r="T12" s="20">
        <f>F12</f>
        <v>22.62</v>
      </c>
    </row>
    <row r="13" spans="1:20" ht="15" x14ac:dyDescent="0.25">
      <c r="A13" s="1"/>
      <c r="B13" s="1"/>
      <c r="C13" s="2"/>
      <c r="D13" s="2"/>
      <c r="E13" s="2"/>
      <c r="F13" s="2"/>
      <c r="G13" s="2"/>
      <c r="H13" s="1"/>
      <c r="I13" s="1"/>
      <c r="J13" s="2"/>
      <c r="N13" s="2"/>
    </row>
    <row r="14" spans="1:20" ht="26.25" x14ac:dyDescent="0.4">
      <c r="A14" s="26" t="s">
        <v>13</v>
      </c>
    </row>
    <row r="16" spans="1:20" ht="26.25" x14ac:dyDescent="0.4">
      <c r="A16" s="9">
        <f>IF(Semis!F6&gt;Semis!M6,Semis!A6,IF(Semis!M6&gt;Semis!F6,Semis!C6,IF(Semis!G6&lt;Semis!N6,Semis!A6,IF(Semis!N6&lt;Semis!G6,Semis!C6,"TIE"))))</f>
        <v>1</v>
      </c>
      <c r="B16" s="10" t="str">
        <f>IF(C16="Bye","","vs.")</f>
        <v>vs.</v>
      </c>
      <c r="C16" s="9">
        <f>IF(Semis!F14&gt;Semis!M14,Semis!A14,IF(Semis!M14&gt;Semis!F14,Semis!C14,IF(Semis!G14&lt;Semis!N14,Semis!A14,IF(Semis!N14&lt;Semis!G14,Semis!C14,"TIE"))))</f>
        <v>7</v>
      </c>
      <c r="D16" s="2"/>
      <c r="E16" s="11" t="str">
        <f>VLOOKUP(A16,Competitors!$A$5:$B$164,2,0)</f>
        <v>Alberta1</v>
      </c>
      <c r="F16" s="12">
        <f>IF(C16="Bye","",SUM(G17,G20,G21,N18,N19,N22))</f>
        <v>3</v>
      </c>
      <c r="G16" s="2" t="str">
        <f>"("&amp;(IF(P16=S16,("2nd-"&amp;Q16),P16))&amp;")"</f>
        <v>(43.365)</v>
      </c>
      <c r="H16" s="1"/>
      <c r="I16" s="14" t="str">
        <f>IF(C16="Bye","","vs.")</f>
        <v>vs.</v>
      </c>
      <c r="J16" s="2"/>
      <c r="L16" s="11" t="str">
        <f>VLOOKUP(C16,Competitors!$A$4:$B$164,2,0)</f>
        <v>Quebec2</v>
      </c>
      <c r="M16" s="12">
        <f>IF(C16="Bye","",SUM(G18,G19,G22,N17,N20,N21))</f>
        <v>3</v>
      </c>
      <c r="N16" s="2" t="str">
        <f>"("&amp;(IF(P16=S16,("2nd-"&amp;T16),S16))&amp;")"</f>
        <v>(43.968)</v>
      </c>
      <c r="P16" s="15">
        <f>(IF(P17=1,Q17,IF(P18=1,Q18,Q19)))+(IF(P20=1,Q20,IF(P21=1,Q21,Q22)))</f>
        <v>43.364999999999995</v>
      </c>
      <c r="Q16" s="15">
        <f>(IF(P17=2,Q17,IF(P18=2,Q18,Q19)))+(IF(P20=2,Q20,IF(P21=2,Q21,Q22)))</f>
        <v>44.052999999999997</v>
      </c>
      <c r="R16" s="15"/>
      <c r="S16" s="15">
        <f>(IF(S17=1,T17,IF(S18=1,T18,T19)))+(IF(S20=1,T20,IF(S21=1,T21,T22)))</f>
        <v>43.968000000000004</v>
      </c>
      <c r="T16" s="15">
        <f>(IF(S17=2,T17,IF(S18=2,T18,T19)))+(IF(S20=2,T20,IF(S21=2,T21,T22)))</f>
        <v>45.456000000000003</v>
      </c>
    </row>
    <row r="17" spans="1:20" ht="15" x14ac:dyDescent="0.25">
      <c r="A17" s="1">
        <f>A16</f>
        <v>1</v>
      </c>
      <c r="B17" s="16" t="s">
        <v>3</v>
      </c>
      <c r="C17" s="2"/>
      <c r="D17" s="17">
        <v>72</v>
      </c>
      <c r="E17" s="18" t="str">
        <f>VLOOKUP((D17),Competitors!$E$5:$H$164,2,0)</f>
        <v>LAMONTAGE  Justine</v>
      </c>
      <c r="F17" s="19">
        <v>23.219000000000001</v>
      </c>
      <c r="G17" s="17">
        <f t="shared" ref="G17:G22" si="2">IF(AND(F17=999,M17=999),"???",IF(F17=0,0,IF(F17&lt;=M17,1,0)))</f>
        <v>0</v>
      </c>
      <c r="H17" s="1">
        <f>C16</f>
        <v>7</v>
      </c>
      <c r="I17" s="16" t="s">
        <v>3</v>
      </c>
      <c r="J17" s="2"/>
      <c r="K17" s="17">
        <v>13</v>
      </c>
      <c r="L17" s="18" t="str">
        <f>VLOOKUP((K17),Competitors!$E$5:$H$164,2,0)</f>
        <v>RYBARIK Zuzana</v>
      </c>
      <c r="M17" s="17">
        <v>22.663</v>
      </c>
      <c r="N17" s="17">
        <f t="shared" ref="N17:N22" si="3">IF(AND(F17=999,M17=999),"???",IF(M17=0,0,IF(M17&lt;=F17,1,0)))</f>
        <v>1</v>
      </c>
      <c r="P17" s="15">
        <f>RANK(Q17,Q17:Q19,1)</f>
        <v>3</v>
      </c>
      <c r="Q17" s="20">
        <f>F17</f>
        <v>23.219000000000001</v>
      </c>
      <c r="R17" s="15"/>
      <c r="S17" s="15">
        <f>RANK(T17,T17:T19,1)</f>
        <v>1</v>
      </c>
      <c r="T17" s="15">
        <f>M17</f>
        <v>22.663</v>
      </c>
    </row>
    <row r="18" spans="1:20" ht="15" x14ac:dyDescent="0.25">
      <c r="A18" s="1">
        <f>C16</f>
        <v>7</v>
      </c>
      <c r="B18" s="16" t="s">
        <v>4</v>
      </c>
      <c r="C18" s="2"/>
      <c r="D18" s="17">
        <v>15</v>
      </c>
      <c r="E18" s="18" t="str">
        <f>VLOOKUP((D18),Competitors!$E$5:$H$164,2,0)</f>
        <v>LAMOUREUX Cole</v>
      </c>
      <c r="F18" s="21">
        <v>21.844999999999999</v>
      </c>
      <c r="G18" s="17">
        <f t="shared" si="2"/>
        <v>0</v>
      </c>
      <c r="H18" s="1">
        <f>A16</f>
        <v>1</v>
      </c>
      <c r="I18" s="16" t="s">
        <v>4</v>
      </c>
      <c r="J18" s="2"/>
      <c r="K18" s="17">
        <v>75</v>
      </c>
      <c r="L18" s="18" t="str">
        <f>VLOOKUP((K18),Competitors!$E$5:$H$164,2,0)</f>
        <v>TURMEL Edouard</v>
      </c>
      <c r="M18" s="22">
        <v>21.533999999999999</v>
      </c>
      <c r="N18" s="17">
        <f t="shared" si="3"/>
        <v>1</v>
      </c>
      <c r="P18" s="15">
        <f>RANK(Q18,Q17:Q19,1)</f>
        <v>1</v>
      </c>
      <c r="Q18" s="15">
        <f>M19</f>
        <v>22.013999999999999</v>
      </c>
      <c r="R18" s="15"/>
      <c r="S18" s="15">
        <f>RANK(T18,T17:T19,1)</f>
        <v>3</v>
      </c>
      <c r="T18" s="20">
        <f>F19</f>
        <v>23.844000000000001</v>
      </c>
    </row>
    <row r="19" spans="1:20" ht="15" x14ac:dyDescent="0.25">
      <c r="A19" s="1">
        <f>C16</f>
        <v>7</v>
      </c>
      <c r="B19" s="16" t="s">
        <v>5</v>
      </c>
      <c r="C19" s="2"/>
      <c r="D19" s="17">
        <v>12</v>
      </c>
      <c r="E19" s="18" t="str">
        <f>VLOOKUP((D19),Competitors!$E$5:$H$164,2,0)</f>
        <v>LEBSACK Makenna</v>
      </c>
      <c r="F19" s="21">
        <v>23.844000000000001</v>
      </c>
      <c r="G19" s="17">
        <f t="shared" si="2"/>
        <v>0</v>
      </c>
      <c r="H19" s="1">
        <f>A16</f>
        <v>1</v>
      </c>
      <c r="I19" s="16" t="s">
        <v>5</v>
      </c>
      <c r="J19" s="2"/>
      <c r="K19" s="17">
        <v>71</v>
      </c>
      <c r="L19" s="18" t="str">
        <f>VLOOKUP((K19),Competitors!$E$5:$H$164,2,0)</f>
        <v>LAMBERT Mathilde</v>
      </c>
      <c r="M19" s="23">
        <v>22.013999999999999</v>
      </c>
      <c r="N19" s="17">
        <f t="shared" si="3"/>
        <v>1</v>
      </c>
      <c r="P19" s="15">
        <f>RANK(Q19,Q17:Q19,1)</f>
        <v>2</v>
      </c>
      <c r="Q19" s="20">
        <f>F21</f>
        <v>22.518999999999998</v>
      </c>
      <c r="R19" s="15"/>
      <c r="S19" s="15">
        <f>RANK(T19,T17:T19,1)</f>
        <v>2</v>
      </c>
      <c r="T19" s="20">
        <f>M21</f>
        <v>23.611000000000001</v>
      </c>
    </row>
    <row r="20" spans="1:20" ht="15" x14ac:dyDescent="0.25">
      <c r="A20" s="1">
        <f>A16</f>
        <v>1</v>
      </c>
      <c r="B20" s="16" t="s">
        <v>6</v>
      </c>
      <c r="C20" s="2"/>
      <c r="D20" s="17">
        <v>76</v>
      </c>
      <c r="E20" s="18" t="str">
        <f>VLOOKUP((D20),Competitors!$E$5:$H$164,2,0)</f>
        <v>LATULIPPE Louis</v>
      </c>
      <c r="F20" s="24">
        <v>27.821999999999999</v>
      </c>
      <c r="G20" s="17">
        <f t="shared" si="2"/>
        <v>0</v>
      </c>
      <c r="H20" s="1">
        <f>C16</f>
        <v>7</v>
      </c>
      <c r="I20" s="16" t="s">
        <v>6</v>
      </c>
      <c r="J20" s="2"/>
      <c r="K20" s="17">
        <v>16</v>
      </c>
      <c r="L20" s="18" t="str">
        <f>VLOOKUP((K20),Competitors!$E$5:$H$164,2,0)</f>
        <v>MACAULAY Aidan</v>
      </c>
      <c r="M20" s="17">
        <v>23.678000000000001</v>
      </c>
      <c r="N20" s="17">
        <f t="shared" si="3"/>
        <v>1</v>
      </c>
      <c r="P20" s="15">
        <f>RANK(Q20,Q20:Q22,1)</f>
        <v>2</v>
      </c>
      <c r="Q20" s="15">
        <f>M18</f>
        <v>21.533999999999999</v>
      </c>
      <c r="R20" s="15"/>
      <c r="S20" s="15">
        <f>RANK(T20,T20:T22,1)</f>
        <v>2</v>
      </c>
      <c r="T20" s="20">
        <f>F18</f>
        <v>21.844999999999999</v>
      </c>
    </row>
    <row r="21" spans="1:20" ht="15" x14ac:dyDescent="0.25">
      <c r="A21" s="1">
        <f>A16</f>
        <v>1</v>
      </c>
      <c r="B21" s="16" t="s">
        <v>7</v>
      </c>
      <c r="C21" s="2"/>
      <c r="D21" s="17">
        <v>73</v>
      </c>
      <c r="E21" s="18" t="str">
        <f>VLOOKUP((D21),Competitors!$E$5:$H$164,2,0)</f>
        <v>BRUNET Marie-Pier</v>
      </c>
      <c r="F21" s="19">
        <v>22.518999999999998</v>
      </c>
      <c r="G21" s="17">
        <f t="shared" si="2"/>
        <v>1</v>
      </c>
      <c r="H21" s="1">
        <f>C16</f>
        <v>7</v>
      </c>
      <c r="I21" s="16" t="s">
        <v>7</v>
      </c>
      <c r="J21" s="2"/>
      <c r="K21" s="17">
        <v>11</v>
      </c>
      <c r="L21" s="18" t="str">
        <f>VLOOKUP((K21),Competitors!$E$5:$H$164,2,0)</f>
        <v>GRAY Jacquelyn</v>
      </c>
      <c r="M21" s="17">
        <v>23.611000000000001</v>
      </c>
      <c r="N21" s="17">
        <f t="shared" si="3"/>
        <v>0</v>
      </c>
      <c r="P21" s="15">
        <f>RANK(Q21,Q20:Q22,1)</f>
        <v>3</v>
      </c>
      <c r="Q21" s="20">
        <f>F20</f>
        <v>27.821999999999999</v>
      </c>
      <c r="R21" s="15"/>
      <c r="S21" s="15">
        <f>RANK(T21,T20:T22,1)</f>
        <v>3</v>
      </c>
      <c r="T21" s="15">
        <f>M20</f>
        <v>23.678000000000001</v>
      </c>
    </row>
    <row r="22" spans="1:20" ht="15" x14ac:dyDescent="0.25">
      <c r="A22" s="1">
        <f>C16</f>
        <v>7</v>
      </c>
      <c r="B22" s="16" t="s">
        <v>8</v>
      </c>
      <c r="C22" s="2"/>
      <c r="D22" s="17">
        <v>14</v>
      </c>
      <c r="E22" s="18" t="str">
        <f>VLOOKUP((D22),Competitors!$E$5:$H$164,2,0)</f>
        <v>PROFITT JD</v>
      </c>
      <c r="F22" s="21">
        <v>21.305</v>
      </c>
      <c r="G22" s="17">
        <f t="shared" si="2"/>
        <v>1</v>
      </c>
      <c r="H22" s="1">
        <f>A16</f>
        <v>1</v>
      </c>
      <c r="I22" s="16" t="s">
        <v>8</v>
      </c>
      <c r="J22" s="2"/>
      <c r="K22" s="17">
        <v>74</v>
      </c>
      <c r="L22" s="18" t="str">
        <f>VLOOKUP((K22),Competitors!$E$5:$H$164,2,0)</f>
        <v>LAFOND Mathis</v>
      </c>
      <c r="M22" s="22">
        <v>21.350999999999999</v>
      </c>
      <c r="N22" s="17">
        <f t="shared" si="3"/>
        <v>0</v>
      </c>
      <c r="P22" s="15">
        <f>RANK(Q22,Q20:Q22,1)</f>
        <v>1</v>
      </c>
      <c r="Q22" s="15">
        <f>M22</f>
        <v>21.350999999999999</v>
      </c>
      <c r="R22" s="15"/>
      <c r="S22" s="15">
        <f>RANK(T22,T20:T22,1)</f>
        <v>1</v>
      </c>
      <c r="T22" s="20">
        <f>F22</f>
        <v>21.305</v>
      </c>
    </row>
    <row r="23" spans="1:20" ht="15" x14ac:dyDescent="0.25">
      <c r="A23" s="1"/>
      <c r="B23" s="1"/>
      <c r="C23" s="2"/>
      <c r="D23" s="2"/>
      <c r="E23" s="2"/>
      <c r="F23" s="2"/>
      <c r="G23" s="2"/>
      <c r="H23" s="1"/>
      <c r="I23" s="1"/>
      <c r="J23" s="2"/>
      <c r="N23" s="2"/>
    </row>
    <row r="27" spans="1:20" ht="26.25" x14ac:dyDescent="0.4">
      <c r="E27" s="26" t="s">
        <v>14</v>
      </c>
    </row>
    <row r="29" spans="1:20" ht="34.5" customHeight="1" x14ac:dyDescent="0.2">
      <c r="E29" s="27" t="s">
        <v>15</v>
      </c>
      <c r="F29" s="28">
        <f>IF(F16&gt;M16,A16,IF(M16&gt;F16,C16,IF(G16&lt;N16,A16,IF(N16&lt;G16,C16,"TIE"))))</f>
        <v>1</v>
      </c>
      <c r="G29" s="29" t="str">
        <f>IF(ISBLANK(F29),"",VLOOKUP(F29,Teams!$A$3:$B$18,2,0))</f>
        <v>Alberta1</v>
      </c>
      <c r="H29" s="30"/>
      <c r="I29" s="30"/>
      <c r="J29" s="30"/>
      <c r="K29" s="30"/>
      <c r="L29" s="31"/>
    </row>
    <row r="30" spans="1:20" ht="34.5" customHeight="1" x14ac:dyDescent="0.2">
      <c r="E30" s="32" t="s">
        <v>16</v>
      </c>
      <c r="F30" s="33">
        <f>IF(F29=A16,C16,A16)</f>
        <v>7</v>
      </c>
      <c r="G30" s="34" t="str">
        <f>IF(ISBLANK(F30),"",VLOOKUP(F30,Teams!$A$3:$B$18,2,0))</f>
        <v>Quebec2</v>
      </c>
      <c r="H30" s="35"/>
      <c r="I30" s="35"/>
      <c r="J30" s="35"/>
      <c r="K30" s="35"/>
      <c r="L30" s="36"/>
    </row>
    <row r="31" spans="1:20" ht="34.5" customHeight="1" x14ac:dyDescent="0.2">
      <c r="E31" s="37" t="s">
        <v>17</v>
      </c>
      <c r="F31" s="38">
        <f>IF(F6&gt;M6,A6,IF(M6&gt;F6,C6,IF(G6&lt;N6,A6,IF(N6&lt;G6,C6,"TIE"))))</f>
        <v>3</v>
      </c>
      <c r="G31" s="39" t="str">
        <f>IF(ISBLANK(F31),"",VLOOKUP(F31,Teams!$A$3:$B$18,2,0))</f>
        <v>Quebec1</v>
      </c>
      <c r="H31" s="40"/>
      <c r="I31" s="40"/>
      <c r="J31" s="40"/>
      <c r="K31" s="40"/>
      <c r="L31" s="41"/>
    </row>
    <row r="32" spans="1:20" s="42" customFormat="1" ht="29.25" customHeight="1" x14ac:dyDescent="0.35">
      <c r="E32" s="43" t="s">
        <v>18</v>
      </c>
      <c r="F32" s="44">
        <f>IF(F31=A6,C6,A6)</f>
        <v>13</v>
      </c>
      <c r="G32" s="29" t="str">
        <f>IF(ISBLANK(F32),"",VLOOKUP(F32,Teams!$A$3:$B$18,2,0))</f>
        <v>National2</v>
      </c>
      <c r="H32" s="45"/>
      <c r="I32" s="45"/>
      <c r="J32" s="45"/>
      <c r="K32" s="45"/>
      <c r="L32" s="46"/>
    </row>
    <row r="33" spans="5:12" s="42" customFormat="1" ht="29.25" customHeight="1" x14ac:dyDescent="0.35">
      <c r="E33" s="47" t="s">
        <v>19</v>
      </c>
      <c r="F33" s="48"/>
      <c r="G33" s="34" t="str">
        <f>IF(ISBLANK(F33),"",VLOOKUP(F33,Teams!$A$3:$B$18,2,0))</f>
        <v/>
      </c>
      <c r="H33" s="49"/>
      <c r="I33" s="49"/>
      <c r="J33" s="49"/>
      <c r="K33" s="49"/>
      <c r="L33" s="50"/>
    </row>
    <row r="34" spans="5:12" s="42" customFormat="1" ht="29.25" customHeight="1" x14ac:dyDescent="0.35">
      <c r="E34" s="47" t="s">
        <v>20</v>
      </c>
      <c r="F34" s="48"/>
      <c r="G34" s="34" t="str">
        <f>IF(ISBLANK(F34),"",VLOOKUP(F34,Teams!$A$3:$B$18,2,0))</f>
        <v/>
      </c>
      <c r="H34" s="49"/>
      <c r="I34" s="49"/>
      <c r="J34" s="49"/>
      <c r="K34" s="49"/>
      <c r="L34" s="50"/>
    </row>
    <row r="35" spans="5:12" s="42" customFormat="1" ht="29.25" customHeight="1" x14ac:dyDescent="0.35">
      <c r="E35" s="47" t="s">
        <v>21</v>
      </c>
      <c r="F35" s="48"/>
      <c r="G35" s="34" t="str">
        <f>IF(ISBLANK(F35),"",VLOOKUP(F35,Teams!$A$3:$B$18,2,0))</f>
        <v/>
      </c>
      <c r="H35" s="49"/>
      <c r="I35" s="49"/>
      <c r="J35" s="49"/>
      <c r="K35" s="49"/>
      <c r="L35" s="50"/>
    </row>
    <row r="36" spans="5:12" s="42" customFormat="1" ht="29.25" customHeight="1" x14ac:dyDescent="0.35">
      <c r="E36" s="47" t="s">
        <v>22</v>
      </c>
      <c r="F36" s="48"/>
      <c r="G36" s="34" t="str">
        <f>IF(ISBLANK(F36),"",VLOOKUP(F36,Teams!$A$3:$B$18,2,0))</f>
        <v/>
      </c>
      <c r="H36" s="49"/>
      <c r="I36" s="49"/>
      <c r="J36" s="49"/>
      <c r="K36" s="49"/>
      <c r="L36" s="50"/>
    </row>
    <row r="37" spans="5:12" s="42" customFormat="1" ht="29.25" customHeight="1" x14ac:dyDescent="0.35">
      <c r="E37" s="47" t="s">
        <v>23</v>
      </c>
      <c r="F37" s="48"/>
      <c r="G37" s="34" t="str">
        <f>IF(ISBLANK(F37),"",VLOOKUP(F37,Teams!$A$3:$B$18,2,0))</f>
        <v/>
      </c>
      <c r="H37" s="49"/>
      <c r="I37" s="49"/>
      <c r="J37" s="49"/>
      <c r="K37" s="49"/>
      <c r="L37" s="50"/>
    </row>
    <row r="38" spans="5:12" s="42" customFormat="1" ht="29.25" customHeight="1" x14ac:dyDescent="0.35">
      <c r="E38" s="51" t="s">
        <v>24</v>
      </c>
      <c r="F38" s="52"/>
      <c r="G38" s="39" t="str">
        <f>IF(ISBLANK(F38),"",VLOOKUP(F38,Teams!$A$3:$B$18,2,0))</f>
        <v/>
      </c>
      <c r="H38" s="53"/>
      <c r="I38" s="53"/>
      <c r="J38" s="53"/>
      <c r="K38" s="53"/>
      <c r="L38" s="54"/>
    </row>
    <row r="39" spans="5:12" s="42" customFormat="1" ht="29.25" customHeight="1" x14ac:dyDescent="0.35">
      <c r="E39" s="47" t="s">
        <v>25</v>
      </c>
      <c r="F39" s="48"/>
      <c r="G39" s="34" t="str">
        <f>IF(ISBLANK(F39),"",VLOOKUP(F39,Teams!$A$3:$B$18,2,0))</f>
        <v/>
      </c>
      <c r="H39" s="49"/>
      <c r="I39" s="49"/>
      <c r="J39" s="49"/>
      <c r="K39" s="49"/>
      <c r="L39" s="50"/>
    </row>
    <row r="40" spans="5:12" s="42" customFormat="1" ht="29.25" customHeight="1" x14ac:dyDescent="0.35">
      <c r="E40" s="47" t="s">
        <v>26</v>
      </c>
      <c r="F40" s="48"/>
      <c r="G40" s="34" t="str">
        <f>IF(ISBLANK(F40),"",VLOOKUP(F40,Teams!$A$3:$B$18,2,0))</f>
        <v/>
      </c>
      <c r="H40" s="49"/>
      <c r="I40" s="49"/>
      <c r="J40" s="49"/>
      <c r="K40" s="49"/>
      <c r="L40" s="50"/>
    </row>
    <row r="41" spans="5:12" s="42" customFormat="1" ht="29.25" customHeight="1" x14ac:dyDescent="0.35">
      <c r="E41" s="47" t="s">
        <v>27</v>
      </c>
      <c r="F41" s="48"/>
      <c r="G41" s="34" t="str">
        <f>IF(ISBLANK(F41),"",VLOOKUP(F41,Teams!$A$3:$B$18,2,0))</f>
        <v/>
      </c>
      <c r="H41" s="49"/>
      <c r="I41" s="49"/>
      <c r="J41" s="49"/>
      <c r="K41" s="49"/>
      <c r="L41" s="50"/>
    </row>
    <row r="42" spans="5:12" s="42" customFormat="1" ht="29.25" customHeight="1" x14ac:dyDescent="0.35">
      <c r="E42" s="47" t="s">
        <v>28</v>
      </c>
      <c r="F42" s="48"/>
      <c r="G42" s="34" t="str">
        <f>IF(ISBLANK(F42),"",VLOOKUP(F42,Teams!$A$3:$B$18,2,0))</f>
        <v/>
      </c>
      <c r="H42" s="49"/>
      <c r="I42" s="49"/>
      <c r="J42" s="49"/>
      <c r="K42" s="49"/>
      <c r="L42" s="50"/>
    </row>
    <row r="43" spans="5:12" s="42" customFormat="1" ht="29.25" customHeight="1" x14ac:dyDescent="0.35">
      <c r="E43" s="47" t="s">
        <v>29</v>
      </c>
      <c r="F43" s="48"/>
      <c r="G43" s="34" t="str">
        <f>IF(ISBLANK(F43),"",VLOOKUP(F43,Teams!$A$3:$B$18,2,0))</f>
        <v/>
      </c>
      <c r="H43" s="49"/>
      <c r="I43" s="49"/>
      <c r="J43" s="49"/>
      <c r="K43" s="49"/>
      <c r="L43" s="50"/>
    </row>
    <row r="44" spans="5:12" s="42" customFormat="1" ht="29.25" customHeight="1" x14ac:dyDescent="0.35">
      <c r="E44" s="51" t="s">
        <v>30</v>
      </c>
      <c r="F44" s="52"/>
      <c r="G44" s="39" t="str">
        <f>IF(ISBLANK(F44),"",VLOOKUP(F44,Teams!$A$3:$B$18,2,0))</f>
        <v/>
      </c>
      <c r="H44" s="53"/>
      <c r="I44" s="53"/>
      <c r="J44" s="53"/>
      <c r="K44" s="53"/>
      <c r="L44" s="54"/>
    </row>
  </sheetData>
  <sheetProtection sheet="1"/>
  <conditionalFormatting sqref="M6">
    <cfRule type="expression" priority="1" stopIfTrue="1">
      <formula>M6&lt;="#REF!1"</formula>
    </cfRule>
    <cfRule type="expression" priority="2" stopIfTrue="1">
      <formula>M6&gt;"#REF!1"</formula>
    </cfRule>
  </conditionalFormatting>
  <conditionalFormatting sqref="M16">
    <cfRule type="expression" priority="3" stopIfTrue="1">
      <formula>M16&lt;="#REF!1"</formula>
    </cfRule>
    <cfRule type="expression" priority="4" stopIfTrue="1">
      <formula>M16&gt;"#REF!1"</formula>
    </cfRule>
  </conditionalFormatting>
  <conditionalFormatting sqref="N6">
    <cfRule type="expression" priority="5" stopIfTrue="1">
      <formula>AND(("#REF!1"="#REF!1"),(N6&lt;"#REF!1"))</formula>
    </cfRule>
    <cfRule type="expression" priority="6" stopIfTrue="1">
      <formula>AND(("#REF!1"="#REF!1"),(N6&gt;="#REF!1"))</formula>
    </cfRule>
  </conditionalFormatting>
  <conditionalFormatting sqref="N16">
    <cfRule type="expression" priority="7" stopIfTrue="1">
      <formula>AND(("#REF!1"="#REF!1"),(N16&lt;"#REF!1"))</formula>
    </cfRule>
    <cfRule type="expression" priority="8" stopIfTrue="1">
      <formula>AND(("#REF!1"="#REF!1"),(N16&gt;="#REF!1"))</formula>
    </cfRule>
  </conditionalFormatting>
  <conditionalFormatting sqref="F6">
    <cfRule type="expression" priority="9" stopIfTrue="1">
      <formula>F6&lt;=M6</formula>
    </cfRule>
    <cfRule type="expression" priority="10" stopIfTrue="1">
      <formula>F6&gt;M6</formula>
    </cfRule>
  </conditionalFormatting>
  <conditionalFormatting sqref="F16">
    <cfRule type="expression" priority="11" stopIfTrue="1">
      <formula>F16&lt;=M16</formula>
    </cfRule>
    <cfRule type="expression" priority="12" stopIfTrue="1">
      <formula>F16&gt;M16</formula>
    </cfRule>
  </conditionalFormatting>
  <conditionalFormatting sqref="G6">
    <cfRule type="expression" priority="13" stopIfTrue="1">
      <formula>AND(("#REF!1"=M6),(G6&lt;=N6))</formula>
    </cfRule>
    <cfRule type="expression" priority="14" stopIfTrue="1">
      <formula>AND(("#REF!1"=M6),(G6&gt;N6))</formula>
    </cfRule>
  </conditionalFormatting>
  <conditionalFormatting sqref="G16">
    <cfRule type="expression" priority="15" stopIfTrue="1">
      <formula>AND(("#REF!1"=M16),(G16&lt;=N16))</formula>
    </cfRule>
    <cfRule type="expression" priority="16" stopIfTrue="1">
      <formula>AND(("#REF!1"=M16),(G16&gt;N16))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="101" zoomScaleNormal="101" workbookViewId="0">
      <selection activeCell="B18" sqref="B18"/>
    </sheetView>
  </sheetViews>
  <sheetFormatPr defaultColWidth="8.7109375" defaultRowHeight="12.75" x14ac:dyDescent="0.2"/>
  <cols>
    <col min="1" max="1" width="9.140625" style="2" customWidth="1"/>
    <col min="2" max="2" width="25.42578125" customWidth="1"/>
  </cols>
  <sheetData>
    <row r="1" spans="1:2" x14ac:dyDescent="0.2">
      <c r="A1" s="2" t="s">
        <v>31</v>
      </c>
      <c r="B1" s="2">
        <f>16-COUNTBLANK(B3:B18)</f>
        <v>16</v>
      </c>
    </row>
    <row r="3" spans="1:2" x14ac:dyDescent="0.2">
      <c r="A3" s="2">
        <v>1</v>
      </c>
      <c r="B3" s="55" t="s">
        <v>32</v>
      </c>
    </row>
    <row r="4" spans="1:2" x14ac:dyDescent="0.2">
      <c r="A4" s="2">
        <v>2</v>
      </c>
      <c r="B4" s="55" t="s">
        <v>33</v>
      </c>
    </row>
    <row r="5" spans="1:2" x14ac:dyDescent="0.2">
      <c r="A5" s="2">
        <v>3</v>
      </c>
      <c r="B5" s="55" t="s">
        <v>34</v>
      </c>
    </row>
    <row r="6" spans="1:2" x14ac:dyDescent="0.2">
      <c r="A6" s="2">
        <v>4</v>
      </c>
      <c r="B6" s="55" t="s">
        <v>35</v>
      </c>
    </row>
    <row r="7" spans="1:2" x14ac:dyDescent="0.2">
      <c r="A7" s="2">
        <v>5</v>
      </c>
      <c r="B7" s="55" t="s">
        <v>36</v>
      </c>
    </row>
    <row r="8" spans="1:2" x14ac:dyDescent="0.2">
      <c r="A8" s="2">
        <v>6</v>
      </c>
      <c r="B8" s="55" t="s">
        <v>37</v>
      </c>
    </row>
    <row r="9" spans="1:2" x14ac:dyDescent="0.2">
      <c r="A9" s="2">
        <v>7</v>
      </c>
      <c r="B9" s="55" t="s">
        <v>38</v>
      </c>
    </row>
    <row r="10" spans="1:2" x14ac:dyDescent="0.2">
      <c r="A10" s="2">
        <v>8</v>
      </c>
      <c r="B10" s="55" t="s">
        <v>39</v>
      </c>
    </row>
    <row r="11" spans="1:2" x14ac:dyDescent="0.2">
      <c r="A11" s="2">
        <v>9</v>
      </c>
      <c r="B11" s="55" t="s">
        <v>40</v>
      </c>
    </row>
    <row r="12" spans="1:2" x14ac:dyDescent="0.2">
      <c r="A12" s="2">
        <v>10</v>
      </c>
      <c r="B12" s="55" t="s">
        <v>41</v>
      </c>
    </row>
    <row r="13" spans="1:2" x14ac:dyDescent="0.2">
      <c r="A13" s="2">
        <v>11</v>
      </c>
      <c r="B13" s="55" t="s">
        <v>42</v>
      </c>
    </row>
    <row r="14" spans="1:2" x14ac:dyDescent="0.2">
      <c r="A14" s="2">
        <v>12</v>
      </c>
      <c r="B14" s="55" t="s">
        <v>43</v>
      </c>
    </row>
    <row r="15" spans="1:2" x14ac:dyDescent="0.2">
      <c r="A15" s="2">
        <v>13</v>
      </c>
      <c r="B15" s="55" t="s">
        <v>44</v>
      </c>
    </row>
    <row r="16" spans="1:2" x14ac:dyDescent="0.2">
      <c r="A16" s="2">
        <v>14</v>
      </c>
      <c r="B16" s="55" t="s">
        <v>45</v>
      </c>
    </row>
    <row r="17" spans="1:2" x14ac:dyDescent="0.2">
      <c r="A17" s="2">
        <v>15</v>
      </c>
      <c r="B17" s="55" t="s">
        <v>46</v>
      </c>
    </row>
    <row r="18" spans="1:2" x14ac:dyDescent="0.2">
      <c r="A18" s="2">
        <v>16</v>
      </c>
      <c r="B18" s="55" t="s">
        <v>47</v>
      </c>
    </row>
  </sheetData>
  <sheetProtection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zoomScale="101" zoomScaleNormal="101" workbookViewId="0">
      <selection activeCell="F105" sqref="F105"/>
    </sheetView>
  </sheetViews>
  <sheetFormatPr defaultColWidth="8.7109375" defaultRowHeight="12.75" x14ac:dyDescent="0.2"/>
  <cols>
    <col min="1" max="1" width="7.5703125" customWidth="1"/>
    <col min="2" max="2" width="19.7109375" customWidth="1"/>
    <col min="3" max="3" width="6" style="2" customWidth="1"/>
    <col min="4" max="4" width="0" style="2" hidden="1" customWidth="1"/>
    <col min="5" max="5" width="7.5703125" style="2" customWidth="1"/>
    <col min="6" max="6" width="16.42578125" customWidth="1"/>
    <col min="7" max="7" width="13.7109375" customWidth="1"/>
    <col min="8" max="11" width="11.140625" customWidth="1"/>
  </cols>
  <sheetData>
    <row r="1" spans="1:11" x14ac:dyDescent="0.2">
      <c r="H1" t="s">
        <v>48</v>
      </c>
    </row>
    <row r="2" spans="1:11" ht="18.75" x14ac:dyDescent="0.3">
      <c r="A2" s="56" t="s">
        <v>49</v>
      </c>
      <c r="B2" s="57"/>
      <c r="C2" s="58" t="s">
        <v>50</v>
      </c>
      <c r="D2" s="59"/>
      <c r="E2" s="60"/>
      <c r="F2" s="61"/>
      <c r="G2" s="61"/>
      <c r="H2" s="62"/>
      <c r="I2" s="63"/>
      <c r="J2" s="64"/>
      <c r="K2" s="31"/>
    </row>
    <row r="3" spans="1:11" ht="19.5" customHeight="1" x14ac:dyDescent="0.2">
      <c r="A3" s="65" t="s">
        <v>49</v>
      </c>
      <c r="B3" s="66" t="s">
        <v>51</v>
      </c>
      <c r="C3" s="67"/>
      <c r="D3" s="68"/>
      <c r="E3" s="69" t="s">
        <v>52</v>
      </c>
      <c r="F3" s="70" t="s">
        <v>53</v>
      </c>
      <c r="G3" s="71" t="s">
        <v>54</v>
      </c>
      <c r="H3" s="72" t="s">
        <v>55</v>
      </c>
      <c r="I3" s="73" t="s">
        <v>56</v>
      </c>
      <c r="J3" s="73" t="s">
        <v>57</v>
      </c>
      <c r="K3" s="74" t="s">
        <v>58</v>
      </c>
    </row>
    <row r="4" spans="1:11" x14ac:dyDescent="0.2">
      <c r="A4" s="75" t="s">
        <v>59</v>
      </c>
      <c r="B4" s="76"/>
      <c r="C4" s="77"/>
      <c r="D4" s="78"/>
      <c r="E4" s="79"/>
      <c r="F4" s="40"/>
      <c r="G4" s="41"/>
      <c r="H4" s="80"/>
      <c r="I4" s="81"/>
      <c r="J4" s="81"/>
      <c r="K4" s="41"/>
    </row>
    <row r="5" spans="1:11" x14ac:dyDescent="0.2">
      <c r="A5" s="82">
        <v>1</v>
      </c>
      <c r="B5" s="83" t="str">
        <f>VLOOKUP(A5,Teams!$A$3:$C$18,2,0)</f>
        <v>Alberta1</v>
      </c>
      <c r="C5" s="84" t="s">
        <v>3</v>
      </c>
      <c r="D5" s="85" t="str">
        <f t="shared" ref="D5:D36" si="0">A5&amp;C5</f>
        <v>1L1</v>
      </c>
      <c r="E5" s="86">
        <v>11</v>
      </c>
      <c r="F5" s="87" t="s">
        <v>60</v>
      </c>
      <c r="G5" s="87"/>
      <c r="H5" s="88"/>
      <c r="I5" s="89"/>
      <c r="J5" s="89"/>
      <c r="K5" s="90"/>
    </row>
    <row r="6" spans="1:11" x14ac:dyDescent="0.2">
      <c r="A6" s="82">
        <f t="shared" ref="A6:A14" si="1">A5</f>
        <v>1</v>
      </c>
      <c r="B6" s="83" t="str">
        <f>VLOOKUP(A6,Teams!$A$3:$C$18,2,0)</f>
        <v>Alberta1</v>
      </c>
      <c r="C6" s="84" t="s">
        <v>5</v>
      </c>
      <c r="D6" s="85" t="str">
        <f t="shared" si="0"/>
        <v>1L2</v>
      </c>
      <c r="E6" s="86">
        <f t="shared" ref="E6:E37" si="2">E5+1</f>
        <v>12</v>
      </c>
      <c r="F6" s="87" t="s">
        <v>61</v>
      </c>
      <c r="G6" s="87"/>
      <c r="H6" s="88"/>
      <c r="I6" s="89"/>
      <c r="J6" s="89"/>
      <c r="K6" s="90"/>
    </row>
    <row r="7" spans="1:11" x14ac:dyDescent="0.2">
      <c r="A7" s="82">
        <f t="shared" si="1"/>
        <v>1</v>
      </c>
      <c r="B7" s="83" t="str">
        <f>VLOOKUP(A7,Teams!$A$3:$C$18,2,0)</f>
        <v>Alberta1</v>
      </c>
      <c r="C7" s="84" t="s">
        <v>7</v>
      </c>
      <c r="D7" s="85" t="str">
        <f t="shared" si="0"/>
        <v>1L3</v>
      </c>
      <c r="E7" s="86">
        <f t="shared" si="2"/>
        <v>13</v>
      </c>
      <c r="F7" s="87" t="s">
        <v>62</v>
      </c>
      <c r="G7" s="87"/>
      <c r="H7" s="88"/>
      <c r="I7" s="89"/>
      <c r="J7" s="89"/>
      <c r="K7" s="90"/>
    </row>
    <row r="8" spans="1:11" x14ac:dyDescent="0.2">
      <c r="A8" s="82">
        <f t="shared" si="1"/>
        <v>1</v>
      </c>
      <c r="B8" s="83" t="str">
        <f>VLOOKUP(A8,Teams!$A$3:$C$18,2,0)</f>
        <v>Alberta1</v>
      </c>
      <c r="C8" s="84" t="s">
        <v>4</v>
      </c>
      <c r="D8" s="85" t="str">
        <f t="shared" si="0"/>
        <v>1M1</v>
      </c>
      <c r="E8" s="86">
        <f t="shared" si="2"/>
        <v>14</v>
      </c>
      <c r="F8" s="87" t="s">
        <v>63</v>
      </c>
      <c r="G8" s="87"/>
      <c r="H8" s="88"/>
      <c r="I8" s="89"/>
      <c r="J8" s="89"/>
      <c r="K8" s="90"/>
    </row>
    <row r="9" spans="1:11" x14ac:dyDescent="0.2">
      <c r="A9" s="82">
        <f t="shared" si="1"/>
        <v>1</v>
      </c>
      <c r="B9" s="83" t="str">
        <f>VLOOKUP(A9,Teams!$A$3:$C$18,2,0)</f>
        <v>Alberta1</v>
      </c>
      <c r="C9" s="84" t="s">
        <v>6</v>
      </c>
      <c r="D9" s="85" t="str">
        <f t="shared" si="0"/>
        <v>1M2</v>
      </c>
      <c r="E9" s="86">
        <f t="shared" si="2"/>
        <v>15</v>
      </c>
      <c r="F9" s="87" t="s">
        <v>64</v>
      </c>
      <c r="G9" s="87"/>
      <c r="H9" s="88"/>
      <c r="I9" s="89"/>
      <c r="J9" s="89"/>
      <c r="K9" s="90"/>
    </row>
    <row r="10" spans="1:11" x14ac:dyDescent="0.2">
      <c r="A10" s="82">
        <f t="shared" si="1"/>
        <v>1</v>
      </c>
      <c r="B10" s="83" t="str">
        <f>VLOOKUP(A10,Teams!$A$3:$C$18,2,0)</f>
        <v>Alberta1</v>
      </c>
      <c r="C10" s="84" t="s">
        <v>8</v>
      </c>
      <c r="D10" s="85" t="str">
        <f t="shared" si="0"/>
        <v>1M3</v>
      </c>
      <c r="E10" s="86">
        <f t="shared" si="2"/>
        <v>16</v>
      </c>
      <c r="F10" s="87" t="s">
        <v>65</v>
      </c>
      <c r="G10" s="87"/>
      <c r="H10" s="88"/>
      <c r="I10" s="89"/>
      <c r="J10" s="89"/>
      <c r="K10" s="90"/>
    </row>
    <row r="11" spans="1:11" x14ac:dyDescent="0.2">
      <c r="A11" s="82">
        <f t="shared" si="1"/>
        <v>1</v>
      </c>
      <c r="B11" s="83" t="str">
        <f>VLOOKUP(A11,Teams!$A$3:$C$18,2,0)</f>
        <v>Alberta1</v>
      </c>
      <c r="C11" s="84" t="s">
        <v>66</v>
      </c>
      <c r="D11" s="85" t="str">
        <f t="shared" si="0"/>
        <v>1A1</v>
      </c>
      <c r="E11" s="86">
        <f t="shared" si="2"/>
        <v>17</v>
      </c>
      <c r="F11" s="87" t="str">
        <f>B11&amp;"-"&amp;C11</f>
        <v>Alberta1-A1</v>
      </c>
      <c r="G11" s="87"/>
      <c r="H11" s="88"/>
      <c r="I11" s="89"/>
      <c r="J11" s="89"/>
      <c r="K11" s="90"/>
    </row>
    <row r="12" spans="1:11" x14ac:dyDescent="0.2">
      <c r="A12" s="82">
        <f t="shared" si="1"/>
        <v>1</v>
      </c>
      <c r="B12" s="83" t="str">
        <f>VLOOKUP(A12,Teams!$A$3:$C$18,2,0)</f>
        <v>Alberta1</v>
      </c>
      <c r="C12" s="84" t="s">
        <v>67</v>
      </c>
      <c r="D12" s="85" t="str">
        <f t="shared" si="0"/>
        <v>1A2</v>
      </c>
      <c r="E12" s="86">
        <f t="shared" si="2"/>
        <v>18</v>
      </c>
      <c r="F12" s="87" t="str">
        <f>B12&amp;"-"&amp;C12</f>
        <v>Alberta1-A2</v>
      </c>
      <c r="G12" s="87"/>
      <c r="H12" s="88"/>
      <c r="I12" s="89"/>
      <c r="J12" s="89"/>
      <c r="K12" s="90"/>
    </row>
    <row r="13" spans="1:11" x14ac:dyDescent="0.2">
      <c r="A13" s="82">
        <f t="shared" si="1"/>
        <v>1</v>
      </c>
      <c r="B13" s="83" t="str">
        <f>VLOOKUP(A13,Teams!$A$3:$C$18,2,0)</f>
        <v>Alberta1</v>
      </c>
      <c r="C13" s="84" t="s">
        <v>68</v>
      </c>
      <c r="D13" s="85" t="str">
        <f t="shared" si="0"/>
        <v>1A3</v>
      </c>
      <c r="E13" s="86">
        <f t="shared" si="2"/>
        <v>19</v>
      </c>
      <c r="F13" s="87" t="str">
        <f>B13&amp;"-"&amp;C13</f>
        <v>Alberta1-A3</v>
      </c>
      <c r="G13" s="87"/>
      <c r="H13" s="88"/>
      <c r="I13" s="89"/>
      <c r="J13" s="89"/>
      <c r="K13" s="90"/>
    </row>
    <row r="14" spans="1:11" x14ac:dyDescent="0.2">
      <c r="A14" s="82">
        <f t="shared" si="1"/>
        <v>1</v>
      </c>
      <c r="B14" s="83" t="str">
        <f>VLOOKUP(A14,Teams!$A$3:$C$18,2,0)</f>
        <v>Alberta1</v>
      </c>
      <c r="C14" s="84" t="s">
        <v>69</v>
      </c>
      <c r="D14" s="85" t="str">
        <f t="shared" si="0"/>
        <v>1A4</v>
      </c>
      <c r="E14" s="86">
        <f t="shared" si="2"/>
        <v>20</v>
      </c>
      <c r="F14" s="87" t="str">
        <f>B14&amp;"-"&amp;C14</f>
        <v>Alberta1-A4</v>
      </c>
      <c r="G14" s="87"/>
      <c r="H14" s="88"/>
      <c r="I14" s="89"/>
      <c r="J14" s="89"/>
      <c r="K14" s="90"/>
    </row>
    <row r="15" spans="1:11" x14ac:dyDescent="0.2">
      <c r="A15" s="91">
        <v>2</v>
      </c>
      <c r="B15" s="92" t="str">
        <f>VLOOKUP(A15,Teams!$A$3:$C$18,2,0)</f>
        <v>Alberta2</v>
      </c>
      <c r="C15" s="67" t="s">
        <v>3</v>
      </c>
      <c r="D15" s="68" t="str">
        <f t="shared" si="0"/>
        <v>2L1</v>
      </c>
      <c r="E15" s="93">
        <f t="shared" si="2"/>
        <v>21</v>
      </c>
      <c r="F15" s="94" t="s">
        <v>70</v>
      </c>
      <c r="G15" s="94"/>
      <c r="H15" s="95"/>
      <c r="I15" s="96"/>
      <c r="J15" s="96"/>
      <c r="K15" s="97"/>
    </row>
    <row r="16" spans="1:11" x14ac:dyDescent="0.2">
      <c r="A16" s="82">
        <f t="shared" ref="A16:A24" si="3">A15</f>
        <v>2</v>
      </c>
      <c r="B16" s="83" t="str">
        <f>VLOOKUP(A16,Teams!$A$3:$C$18,2,0)</f>
        <v>Alberta2</v>
      </c>
      <c r="C16" s="84" t="s">
        <v>5</v>
      </c>
      <c r="D16" s="85" t="str">
        <f t="shared" si="0"/>
        <v>2L2</v>
      </c>
      <c r="E16" s="86">
        <f t="shared" si="2"/>
        <v>22</v>
      </c>
      <c r="F16" s="87" t="s">
        <v>71</v>
      </c>
      <c r="G16" s="87"/>
      <c r="H16" s="88"/>
      <c r="I16" s="89"/>
      <c r="J16" s="89"/>
      <c r="K16" s="90"/>
    </row>
    <row r="17" spans="1:11" x14ac:dyDescent="0.2">
      <c r="A17" s="82">
        <f t="shared" si="3"/>
        <v>2</v>
      </c>
      <c r="B17" s="83" t="str">
        <f>VLOOKUP(A17,Teams!$A$3:$C$18,2,0)</f>
        <v>Alberta2</v>
      </c>
      <c r="C17" s="84" t="s">
        <v>7</v>
      </c>
      <c r="D17" s="85" t="str">
        <f t="shared" si="0"/>
        <v>2L3</v>
      </c>
      <c r="E17" s="86">
        <f t="shared" si="2"/>
        <v>23</v>
      </c>
      <c r="F17" s="87" t="s">
        <v>72</v>
      </c>
      <c r="G17" s="87"/>
      <c r="H17" s="88"/>
      <c r="I17" s="89"/>
      <c r="J17" s="89"/>
      <c r="K17" s="90"/>
    </row>
    <row r="18" spans="1:11" x14ac:dyDescent="0.2">
      <c r="A18" s="82">
        <f t="shared" si="3"/>
        <v>2</v>
      </c>
      <c r="B18" s="83" t="str">
        <f>VLOOKUP(A18,Teams!$A$3:$C$18,2,0)</f>
        <v>Alberta2</v>
      </c>
      <c r="C18" s="84" t="s">
        <v>4</v>
      </c>
      <c r="D18" s="85" t="str">
        <f t="shared" si="0"/>
        <v>2M1</v>
      </c>
      <c r="E18" s="86">
        <f t="shared" si="2"/>
        <v>24</v>
      </c>
      <c r="F18" s="87" t="s">
        <v>73</v>
      </c>
      <c r="G18" s="87"/>
      <c r="H18" s="88"/>
      <c r="I18" s="89"/>
      <c r="J18" s="89"/>
      <c r="K18" s="90"/>
    </row>
    <row r="19" spans="1:11" x14ac:dyDescent="0.2">
      <c r="A19" s="82">
        <f t="shared" si="3"/>
        <v>2</v>
      </c>
      <c r="B19" s="83" t="str">
        <f>VLOOKUP(A19,Teams!$A$3:$C$18,2,0)</f>
        <v>Alberta2</v>
      </c>
      <c r="C19" s="84" t="s">
        <v>6</v>
      </c>
      <c r="D19" s="85" t="str">
        <f t="shared" si="0"/>
        <v>2M2</v>
      </c>
      <c r="E19" s="86">
        <f t="shared" si="2"/>
        <v>25</v>
      </c>
      <c r="F19" s="87" t="s">
        <v>74</v>
      </c>
      <c r="G19" s="87"/>
      <c r="H19" s="88"/>
      <c r="I19" s="89"/>
      <c r="J19" s="89"/>
      <c r="K19" s="90"/>
    </row>
    <row r="20" spans="1:11" x14ac:dyDescent="0.2">
      <c r="A20" s="82">
        <f t="shared" si="3"/>
        <v>2</v>
      </c>
      <c r="B20" s="83" t="str">
        <f>VLOOKUP(A20,Teams!$A$3:$C$18,2,0)</f>
        <v>Alberta2</v>
      </c>
      <c r="C20" s="84" t="s">
        <v>8</v>
      </c>
      <c r="D20" s="85" t="str">
        <f t="shared" si="0"/>
        <v>2M3</v>
      </c>
      <c r="E20" s="86">
        <f t="shared" si="2"/>
        <v>26</v>
      </c>
      <c r="F20" s="87" t="s">
        <v>75</v>
      </c>
      <c r="G20" s="87"/>
      <c r="H20" s="88"/>
      <c r="I20" s="89"/>
      <c r="J20" s="89"/>
      <c r="K20" s="90"/>
    </row>
    <row r="21" spans="1:11" x14ac:dyDescent="0.2">
      <c r="A21" s="82">
        <f t="shared" si="3"/>
        <v>2</v>
      </c>
      <c r="B21" s="83" t="str">
        <f>VLOOKUP(A21,Teams!$A$3:$C$18,2,0)</f>
        <v>Alberta2</v>
      </c>
      <c r="C21" s="84" t="s">
        <v>66</v>
      </c>
      <c r="D21" s="85" t="str">
        <f t="shared" si="0"/>
        <v>2A1</v>
      </c>
      <c r="E21" s="86">
        <f t="shared" si="2"/>
        <v>27</v>
      </c>
      <c r="F21" s="87" t="str">
        <f>B21&amp;"-"&amp;C21</f>
        <v>Alberta2-A1</v>
      </c>
      <c r="G21" s="87"/>
      <c r="H21" s="88"/>
      <c r="I21" s="89"/>
      <c r="J21" s="89"/>
      <c r="K21" s="90"/>
    </row>
    <row r="22" spans="1:11" x14ac:dyDescent="0.2">
      <c r="A22" s="82">
        <f t="shared" si="3"/>
        <v>2</v>
      </c>
      <c r="B22" s="83" t="str">
        <f>VLOOKUP(A22,Teams!$A$3:$C$18,2,0)</f>
        <v>Alberta2</v>
      </c>
      <c r="C22" s="84" t="s">
        <v>67</v>
      </c>
      <c r="D22" s="85" t="str">
        <f t="shared" si="0"/>
        <v>2A2</v>
      </c>
      <c r="E22" s="86">
        <f t="shared" si="2"/>
        <v>28</v>
      </c>
      <c r="F22" s="87" t="str">
        <f>B22&amp;"-"&amp;C22</f>
        <v>Alberta2-A2</v>
      </c>
      <c r="G22" s="87"/>
      <c r="H22" s="88"/>
      <c r="I22" s="89"/>
      <c r="J22" s="89"/>
      <c r="K22" s="90"/>
    </row>
    <row r="23" spans="1:11" x14ac:dyDescent="0.2">
      <c r="A23" s="82">
        <f t="shared" si="3"/>
        <v>2</v>
      </c>
      <c r="B23" s="83" t="str">
        <f>VLOOKUP(A23,Teams!$A$3:$C$18,2,0)</f>
        <v>Alberta2</v>
      </c>
      <c r="C23" s="84" t="s">
        <v>68</v>
      </c>
      <c r="D23" s="85" t="str">
        <f t="shared" si="0"/>
        <v>2A3</v>
      </c>
      <c r="E23" s="86">
        <f t="shared" si="2"/>
        <v>29</v>
      </c>
      <c r="F23" s="87" t="str">
        <f>B23&amp;"-"&amp;C23</f>
        <v>Alberta2-A3</v>
      </c>
      <c r="G23" s="87"/>
      <c r="H23" s="88"/>
      <c r="I23" s="89"/>
      <c r="J23" s="89"/>
      <c r="K23" s="90"/>
    </row>
    <row r="24" spans="1:11" x14ac:dyDescent="0.2">
      <c r="A24" s="82">
        <f t="shared" si="3"/>
        <v>2</v>
      </c>
      <c r="B24" s="83" t="str">
        <f>VLOOKUP(A24,Teams!$A$3:$C$18,2,0)</f>
        <v>Alberta2</v>
      </c>
      <c r="C24" s="84" t="s">
        <v>69</v>
      </c>
      <c r="D24" s="85" t="str">
        <f t="shared" si="0"/>
        <v>2A4</v>
      </c>
      <c r="E24" s="86">
        <f t="shared" si="2"/>
        <v>30</v>
      </c>
      <c r="F24" s="87" t="str">
        <f>B24&amp;"-"&amp;C24</f>
        <v>Alberta2-A4</v>
      </c>
      <c r="G24" s="87"/>
      <c r="H24" s="88"/>
      <c r="I24" s="89"/>
      <c r="J24" s="89"/>
      <c r="K24" s="90"/>
    </row>
    <row r="25" spans="1:11" x14ac:dyDescent="0.2">
      <c r="A25" s="91">
        <v>3</v>
      </c>
      <c r="B25" s="92" t="str">
        <f>VLOOKUP(A25,Teams!$A$3:$C$18,2,0)</f>
        <v>Quebec1</v>
      </c>
      <c r="C25" s="67" t="s">
        <v>3</v>
      </c>
      <c r="D25" s="68" t="str">
        <f t="shared" si="0"/>
        <v>3L1</v>
      </c>
      <c r="E25" s="93">
        <f t="shared" si="2"/>
        <v>31</v>
      </c>
      <c r="F25" s="94" t="s">
        <v>76</v>
      </c>
      <c r="G25" s="94"/>
      <c r="H25" s="95"/>
      <c r="I25" s="96"/>
      <c r="J25" s="96"/>
      <c r="K25" s="97"/>
    </row>
    <row r="26" spans="1:11" x14ac:dyDescent="0.2">
      <c r="A26" s="82">
        <f t="shared" ref="A26:A34" si="4">A25</f>
        <v>3</v>
      </c>
      <c r="B26" s="83" t="str">
        <f>VLOOKUP(A26,Teams!$A$3:$C$18,2,0)</f>
        <v>Quebec1</v>
      </c>
      <c r="C26" s="84" t="s">
        <v>5</v>
      </c>
      <c r="D26" s="85" t="str">
        <f t="shared" si="0"/>
        <v>3L2</v>
      </c>
      <c r="E26" s="86">
        <f t="shared" si="2"/>
        <v>32</v>
      </c>
      <c r="F26" s="87" t="s">
        <v>77</v>
      </c>
      <c r="G26" s="87"/>
      <c r="H26" s="88"/>
      <c r="I26" s="89"/>
      <c r="J26" s="89"/>
      <c r="K26" s="90"/>
    </row>
    <row r="27" spans="1:11" x14ac:dyDescent="0.2">
      <c r="A27" s="82">
        <f t="shared" si="4"/>
        <v>3</v>
      </c>
      <c r="B27" s="83" t="str">
        <f>VLOOKUP(A27,Teams!$A$3:$C$18,2,0)</f>
        <v>Quebec1</v>
      </c>
      <c r="C27" s="84" t="s">
        <v>7</v>
      </c>
      <c r="D27" s="85" t="str">
        <f t="shared" si="0"/>
        <v>3L3</v>
      </c>
      <c r="E27" s="86">
        <f t="shared" si="2"/>
        <v>33</v>
      </c>
      <c r="F27" s="87" t="s">
        <v>78</v>
      </c>
      <c r="G27" s="87"/>
      <c r="H27" s="88"/>
      <c r="I27" s="89"/>
      <c r="J27" s="89"/>
      <c r="K27" s="90"/>
    </row>
    <row r="28" spans="1:11" x14ac:dyDescent="0.2">
      <c r="A28" s="82">
        <f t="shared" si="4"/>
        <v>3</v>
      </c>
      <c r="B28" s="83" t="str">
        <f>VLOOKUP(A28,Teams!$A$3:$C$18,2,0)</f>
        <v>Quebec1</v>
      </c>
      <c r="C28" s="84" t="s">
        <v>4</v>
      </c>
      <c r="D28" s="85" t="str">
        <f t="shared" si="0"/>
        <v>3M1</v>
      </c>
      <c r="E28" s="86">
        <f t="shared" si="2"/>
        <v>34</v>
      </c>
      <c r="F28" s="87" t="s">
        <v>79</v>
      </c>
      <c r="G28" s="87"/>
      <c r="H28" s="88"/>
      <c r="I28" s="89"/>
      <c r="J28" s="89"/>
      <c r="K28" s="90"/>
    </row>
    <row r="29" spans="1:11" x14ac:dyDescent="0.2">
      <c r="A29" s="82">
        <f t="shared" si="4"/>
        <v>3</v>
      </c>
      <c r="B29" s="83" t="str">
        <f>VLOOKUP(A29,Teams!$A$3:$C$18,2,0)</f>
        <v>Quebec1</v>
      </c>
      <c r="C29" s="84" t="s">
        <v>6</v>
      </c>
      <c r="D29" s="85" t="str">
        <f t="shared" si="0"/>
        <v>3M2</v>
      </c>
      <c r="E29" s="86">
        <f t="shared" si="2"/>
        <v>35</v>
      </c>
      <c r="F29" s="87" t="s">
        <v>80</v>
      </c>
      <c r="G29" s="87"/>
      <c r="H29" s="88"/>
      <c r="I29" s="89"/>
      <c r="J29" s="89"/>
      <c r="K29" s="90"/>
    </row>
    <row r="30" spans="1:11" x14ac:dyDescent="0.2">
      <c r="A30" s="82">
        <f t="shared" si="4"/>
        <v>3</v>
      </c>
      <c r="B30" s="83" t="str">
        <f>VLOOKUP(A30,Teams!$A$3:$C$18,2,0)</f>
        <v>Quebec1</v>
      </c>
      <c r="C30" s="84" t="s">
        <v>8</v>
      </c>
      <c r="D30" s="85" t="str">
        <f t="shared" si="0"/>
        <v>3M3</v>
      </c>
      <c r="E30" s="86">
        <f t="shared" si="2"/>
        <v>36</v>
      </c>
      <c r="F30" s="87" t="s">
        <v>81</v>
      </c>
      <c r="G30" s="87"/>
      <c r="H30" s="88"/>
      <c r="I30" s="89"/>
      <c r="J30" s="89"/>
      <c r="K30" s="90"/>
    </row>
    <row r="31" spans="1:11" x14ac:dyDescent="0.2">
      <c r="A31" s="82">
        <f t="shared" si="4"/>
        <v>3</v>
      </c>
      <c r="B31" s="83" t="str">
        <f>VLOOKUP(A31,Teams!$A$3:$C$18,2,0)</f>
        <v>Quebec1</v>
      </c>
      <c r="C31" s="84" t="s">
        <v>66</v>
      </c>
      <c r="D31" s="85" t="str">
        <f t="shared" si="0"/>
        <v>3A1</v>
      </c>
      <c r="E31" s="86">
        <f t="shared" si="2"/>
        <v>37</v>
      </c>
      <c r="F31" s="87" t="str">
        <f>B31&amp;"-"&amp;C31</f>
        <v>Quebec1-A1</v>
      </c>
      <c r="G31" s="87"/>
      <c r="H31" s="88"/>
      <c r="I31" s="89"/>
      <c r="J31" s="89"/>
      <c r="K31" s="90"/>
    </row>
    <row r="32" spans="1:11" x14ac:dyDescent="0.2">
      <c r="A32" s="82">
        <f t="shared" si="4"/>
        <v>3</v>
      </c>
      <c r="B32" s="83" t="str">
        <f>VLOOKUP(A32,Teams!$A$3:$C$18,2,0)</f>
        <v>Quebec1</v>
      </c>
      <c r="C32" s="84" t="s">
        <v>67</v>
      </c>
      <c r="D32" s="85" t="str">
        <f t="shared" si="0"/>
        <v>3A2</v>
      </c>
      <c r="E32" s="86">
        <f t="shared" si="2"/>
        <v>38</v>
      </c>
      <c r="F32" s="87" t="str">
        <f>B32&amp;"-"&amp;C32</f>
        <v>Quebec1-A2</v>
      </c>
      <c r="G32" s="87"/>
      <c r="H32" s="88"/>
      <c r="I32" s="89"/>
      <c r="J32" s="89"/>
      <c r="K32" s="90"/>
    </row>
    <row r="33" spans="1:11" x14ac:dyDescent="0.2">
      <c r="A33" s="82">
        <f t="shared" si="4"/>
        <v>3</v>
      </c>
      <c r="B33" s="83" t="str">
        <f>VLOOKUP(A33,Teams!$A$3:$C$18,2,0)</f>
        <v>Quebec1</v>
      </c>
      <c r="C33" s="84" t="s">
        <v>68</v>
      </c>
      <c r="D33" s="85" t="str">
        <f t="shared" si="0"/>
        <v>3A3</v>
      </c>
      <c r="E33" s="86">
        <f t="shared" si="2"/>
        <v>39</v>
      </c>
      <c r="F33" s="87" t="str">
        <f>B33&amp;"-"&amp;C33</f>
        <v>Quebec1-A3</v>
      </c>
      <c r="G33" s="87"/>
      <c r="H33" s="88"/>
      <c r="I33" s="89"/>
      <c r="J33" s="89"/>
      <c r="K33" s="90"/>
    </row>
    <row r="34" spans="1:11" x14ac:dyDescent="0.2">
      <c r="A34" s="82">
        <f t="shared" si="4"/>
        <v>3</v>
      </c>
      <c r="B34" s="83" t="str">
        <f>VLOOKUP(A34,Teams!$A$3:$C$18,2,0)</f>
        <v>Quebec1</v>
      </c>
      <c r="C34" s="84" t="s">
        <v>69</v>
      </c>
      <c r="D34" s="85" t="str">
        <f t="shared" si="0"/>
        <v>3A4</v>
      </c>
      <c r="E34" s="86">
        <f t="shared" si="2"/>
        <v>40</v>
      </c>
      <c r="F34" s="87" t="str">
        <f>B34&amp;"-"&amp;C34</f>
        <v>Quebec1-A4</v>
      </c>
      <c r="G34" s="87"/>
      <c r="H34" s="88"/>
      <c r="I34" s="89"/>
      <c r="J34" s="89"/>
      <c r="K34" s="90"/>
    </row>
    <row r="35" spans="1:11" x14ac:dyDescent="0.2">
      <c r="A35" s="91">
        <v>4</v>
      </c>
      <c r="B35" s="92" t="str">
        <f>VLOOKUP(A35,Teams!$A$3:$C$18,2,0)</f>
        <v>Ontario1</v>
      </c>
      <c r="C35" s="67" t="s">
        <v>3</v>
      </c>
      <c r="D35" s="68" t="str">
        <f t="shared" si="0"/>
        <v>4L1</v>
      </c>
      <c r="E35" s="93">
        <f t="shared" si="2"/>
        <v>41</v>
      </c>
      <c r="F35" s="94" t="s">
        <v>82</v>
      </c>
      <c r="G35" s="94"/>
      <c r="H35" s="95"/>
      <c r="I35" s="96"/>
      <c r="J35" s="96"/>
      <c r="K35" s="97"/>
    </row>
    <row r="36" spans="1:11" x14ac:dyDescent="0.2">
      <c r="A36" s="82">
        <f t="shared" ref="A36:A44" si="5">A35</f>
        <v>4</v>
      </c>
      <c r="B36" s="83" t="str">
        <f>VLOOKUP(A36,Teams!$A$3:$C$18,2,0)</f>
        <v>Ontario1</v>
      </c>
      <c r="C36" s="84" t="s">
        <v>5</v>
      </c>
      <c r="D36" s="85" t="str">
        <f t="shared" si="0"/>
        <v>4L2</v>
      </c>
      <c r="E36" s="86">
        <f t="shared" si="2"/>
        <v>42</v>
      </c>
      <c r="F36" s="87" t="s">
        <v>83</v>
      </c>
      <c r="G36" s="87"/>
      <c r="H36" s="88"/>
      <c r="I36" s="89"/>
      <c r="J36" s="89"/>
      <c r="K36" s="90"/>
    </row>
    <row r="37" spans="1:11" x14ac:dyDescent="0.2">
      <c r="A37" s="82">
        <f t="shared" si="5"/>
        <v>4</v>
      </c>
      <c r="B37" s="83" t="str">
        <f>VLOOKUP(A37,Teams!$A$3:$C$18,2,0)</f>
        <v>Ontario1</v>
      </c>
      <c r="C37" s="84" t="s">
        <v>7</v>
      </c>
      <c r="D37" s="85" t="str">
        <f t="shared" ref="D37:D68" si="6">A37&amp;C37</f>
        <v>4L3</v>
      </c>
      <c r="E37" s="86">
        <f t="shared" si="2"/>
        <v>43</v>
      </c>
      <c r="F37" s="87" t="s">
        <v>84</v>
      </c>
      <c r="G37" s="87"/>
      <c r="H37" s="88"/>
      <c r="I37" s="89"/>
      <c r="J37" s="89"/>
      <c r="K37" s="90"/>
    </row>
    <row r="38" spans="1:11" x14ac:dyDescent="0.2">
      <c r="A38" s="82">
        <f t="shared" si="5"/>
        <v>4</v>
      </c>
      <c r="B38" s="83" t="str">
        <f>VLOOKUP(A38,Teams!$A$3:$C$18,2,0)</f>
        <v>Ontario1</v>
      </c>
      <c r="C38" s="84" t="s">
        <v>4</v>
      </c>
      <c r="D38" s="85" t="str">
        <f t="shared" si="6"/>
        <v>4M1</v>
      </c>
      <c r="E38" s="86">
        <f t="shared" ref="E38:E69" si="7">E37+1</f>
        <v>44</v>
      </c>
      <c r="F38" s="87" t="s">
        <v>85</v>
      </c>
      <c r="G38" s="87"/>
      <c r="H38" s="88"/>
      <c r="I38" s="89"/>
      <c r="J38" s="89"/>
      <c r="K38" s="90"/>
    </row>
    <row r="39" spans="1:11" x14ac:dyDescent="0.2">
      <c r="A39" s="82">
        <f t="shared" si="5"/>
        <v>4</v>
      </c>
      <c r="B39" s="83" t="str">
        <f>VLOOKUP(A39,Teams!$A$3:$C$18,2,0)</f>
        <v>Ontario1</v>
      </c>
      <c r="C39" s="84" t="s">
        <v>6</v>
      </c>
      <c r="D39" s="85" t="str">
        <f t="shared" si="6"/>
        <v>4M2</v>
      </c>
      <c r="E39" s="86">
        <f t="shared" si="7"/>
        <v>45</v>
      </c>
      <c r="F39" s="87" t="s">
        <v>86</v>
      </c>
      <c r="G39" s="87"/>
      <c r="H39" s="88"/>
      <c r="I39" s="89"/>
      <c r="J39" s="89"/>
      <c r="K39" s="90"/>
    </row>
    <row r="40" spans="1:11" x14ac:dyDescent="0.2">
      <c r="A40" s="82">
        <f t="shared" si="5"/>
        <v>4</v>
      </c>
      <c r="B40" s="83" t="str">
        <f>VLOOKUP(A40,Teams!$A$3:$C$18,2,0)</f>
        <v>Ontario1</v>
      </c>
      <c r="C40" s="84" t="s">
        <v>8</v>
      </c>
      <c r="D40" s="85" t="str">
        <f t="shared" si="6"/>
        <v>4M3</v>
      </c>
      <c r="E40" s="86">
        <f t="shared" si="7"/>
        <v>46</v>
      </c>
      <c r="F40" s="87" t="s">
        <v>87</v>
      </c>
      <c r="G40" s="87"/>
      <c r="H40" s="88"/>
      <c r="I40" s="89"/>
      <c r="J40" s="89"/>
      <c r="K40" s="90"/>
    </row>
    <row r="41" spans="1:11" x14ac:dyDescent="0.2">
      <c r="A41" s="82">
        <f t="shared" si="5"/>
        <v>4</v>
      </c>
      <c r="B41" s="83" t="str">
        <f>VLOOKUP(A41,Teams!$A$3:$C$18,2,0)</f>
        <v>Ontario1</v>
      </c>
      <c r="C41" s="84" t="s">
        <v>66</v>
      </c>
      <c r="D41" s="85" t="str">
        <f t="shared" si="6"/>
        <v>4A1</v>
      </c>
      <c r="E41" s="86">
        <f t="shared" si="7"/>
        <v>47</v>
      </c>
      <c r="F41" s="87" t="str">
        <f>B41&amp;"-"&amp;C41</f>
        <v>Ontario1-A1</v>
      </c>
      <c r="G41" s="87"/>
      <c r="H41" s="88"/>
      <c r="I41" s="89"/>
      <c r="J41" s="89"/>
      <c r="K41" s="90"/>
    </row>
    <row r="42" spans="1:11" x14ac:dyDescent="0.2">
      <c r="A42" s="82">
        <f t="shared" si="5"/>
        <v>4</v>
      </c>
      <c r="B42" s="83" t="str">
        <f>VLOOKUP(A42,Teams!$A$3:$C$18,2,0)</f>
        <v>Ontario1</v>
      </c>
      <c r="C42" s="84" t="s">
        <v>67</v>
      </c>
      <c r="D42" s="85" t="str">
        <f t="shared" si="6"/>
        <v>4A2</v>
      </c>
      <c r="E42" s="86">
        <f t="shared" si="7"/>
        <v>48</v>
      </c>
      <c r="F42" s="87" t="str">
        <f>B42&amp;"-"&amp;C42</f>
        <v>Ontario1-A2</v>
      </c>
      <c r="G42" s="87"/>
      <c r="H42" s="88"/>
      <c r="I42" s="89"/>
      <c r="J42" s="89"/>
      <c r="K42" s="90"/>
    </row>
    <row r="43" spans="1:11" x14ac:dyDescent="0.2">
      <c r="A43" s="82">
        <f t="shared" si="5"/>
        <v>4</v>
      </c>
      <c r="B43" s="83" t="str">
        <f>VLOOKUP(A43,Teams!$A$3:$C$18,2,0)</f>
        <v>Ontario1</v>
      </c>
      <c r="C43" s="84" t="s">
        <v>68</v>
      </c>
      <c r="D43" s="85" t="str">
        <f t="shared" si="6"/>
        <v>4A3</v>
      </c>
      <c r="E43" s="86">
        <f t="shared" si="7"/>
        <v>49</v>
      </c>
      <c r="F43" s="87" t="str">
        <f>B43&amp;"-"&amp;C43</f>
        <v>Ontario1-A3</v>
      </c>
      <c r="G43" s="87"/>
      <c r="H43" s="88"/>
      <c r="I43" s="89"/>
      <c r="J43" s="89"/>
      <c r="K43" s="90"/>
    </row>
    <row r="44" spans="1:11" x14ac:dyDescent="0.2">
      <c r="A44" s="82">
        <f t="shared" si="5"/>
        <v>4</v>
      </c>
      <c r="B44" s="83" t="str">
        <f>VLOOKUP(A44,Teams!$A$3:$C$18,2,0)</f>
        <v>Ontario1</v>
      </c>
      <c r="C44" s="84" t="s">
        <v>69</v>
      </c>
      <c r="D44" s="85" t="str">
        <f t="shared" si="6"/>
        <v>4A4</v>
      </c>
      <c r="E44" s="86">
        <f t="shared" si="7"/>
        <v>50</v>
      </c>
      <c r="F44" s="87" t="str">
        <f>B44&amp;"-"&amp;C44</f>
        <v>Ontario1-A4</v>
      </c>
      <c r="G44" s="87"/>
      <c r="H44" s="88"/>
      <c r="I44" s="89"/>
      <c r="J44" s="89"/>
      <c r="K44" s="90"/>
    </row>
    <row r="45" spans="1:11" x14ac:dyDescent="0.2">
      <c r="A45" s="91">
        <v>5</v>
      </c>
      <c r="B45" s="92" t="str">
        <f>VLOOKUP(A45,Teams!$A$3:$C$18,2,0)</f>
        <v>BC1</v>
      </c>
      <c r="C45" s="67" t="s">
        <v>3</v>
      </c>
      <c r="D45" s="68" t="str">
        <f t="shared" si="6"/>
        <v>5L1</v>
      </c>
      <c r="E45" s="93">
        <f t="shared" si="7"/>
        <v>51</v>
      </c>
      <c r="F45" s="94" t="s">
        <v>88</v>
      </c>
      <c r="G45" s="94"/>
      <c r="H45" s="95"/>
      <c r="I45" s="96"/>
      <c r="J45" s="96"/>
      <c r="K45" s="97"/>
    </row>
    <row r="46" spans="1:11" x14ac:dyDescent="0.2">
      <c r="A46" s="82">
        <f t="shared" ref="A46:A54" si="8">A45</f>
        <v>5</v>
      </c>
      <c r="B46" s="83" t="str">
        <f>VLOOKUP(A46,Teams!$A$3:$C$18,2,0)</f>
        <v>BC1</v>
      </c>
      <c r="C46" s="84" t="s">
        <v>5</v>
      </c>
      <c r="D46" s="85" t="str">
        <f t="shared" si="6"/>
        <v>5L2</v>
      </c>
      <c r="E46" s="86">
        <f t="shared" si="7"/>
        <v>52</v>
      </c>
      <c r="F46" s="87" t="s">
        <v>89</v>
      </c>
      <c r="G46" s="87"/>
      <c r="H46" s="88"/>
      <c r="I46" s="89"/>
      <c r="J46" s="89"/>
      <c r="K46" s="90"/>
    </row>
    <row r="47" spans="1:11" x14ac:dyDescent="0.2">
      <c r="A47" s="82">
        <f t="shared" si="8"/>
        <v>5</v>
      </c>
      <c r="B47" s="83" t="str">
        <f>VLOOKUP(A47,Teams!$A$3:$C$18,2,0)</f>
        <v>BC1</v>
      </c>
      <c r="C47" s="84" t="s">
        <v>7</v>
      </c>
      <c r="D47" s="85" t="str">
        <f t="shared" si="6"/>
        <v>5L3</v>
      </c>
      <c r="E47" s="86">
        <f t="shared" si="7"/>
        <v>53</v>
      </c>
      <c r="F47" s="87" t="s">
        <v>90</v>
      </c>
      <c r="G47" s="87"/>
      <c r="H47" s="88"/>
      <c r="I47" s="89"/>
      <c r="J47" s="89"/>
      <c r="K47" s="90"/>
    </row>
    <row r="48" spans="1:11" x14ac:dyDescent="0.2">
      <c r="A48" s="82">
        <f t="shared" si="8"/>
        <v>5</v>
      </c>
      <c r="B48" s="83" t="str">
        <f>VLOOKUP(A48,Teams!$A$3:$C$18,2,0)</f>
        <v>BC1</v>
      </c>
      <c r="C48" s="84" t="s">
        <v>4</v>
      </c>
      <c r="D48" s="85" t="str">
        <f t="shared" si="6"/>
        <v>5M1</v>
      </c>
      <c r="E48" s="86">
        <f t="shared" si="7"/>
        <v>54</v>
      </c>
      <c r="F48" s="87" t="s">
        <v>91</v>
      </c>
      <c r="G48" s="87"/>
      <c r="H48" s="88"/>
      <c r="I48" s="89"/>
      <c r="J48" s="89"/>
      <c r="K48" s="90"/>
    </row>
    <row r="49" spans="1:11" x14ac:dyDescent="0.2">
      <c r="A49" s="82">
        <f t="shared" si="8"/>
        <v>5</v>
      </c>
      <c r="B49" s="83" t="str">
        <f>VLOOKUP(A49,Teams!$A$3:$C$18,2,0)</f>
        <v>BC1</v>
      </c>
      <c r="C49" s="84" t="s">
        <v>6</v>
      </c>
      <c r="D49" s="85" t="str">
        <f t="shared" si="6"/>
        <v>5M2</v>
      </c>
      <c r="E49" s="86">
        <f t="shared" si="7"/>
        <v>55</v>
      </c>
      <c r="F49" s="87" t="s">
        <v>92</v>
      </c>
      <c r="G49" s="87"/>
      <c r="H49" s="88"/>
      <c r="I49" s="89"/>
      <c r="J49" s="89"/>
      <c r="K49" s="90"/>
    </row>
    <row r="50" spans="1:11" x14ac:dyDescent="0.2">
      <c r="A50" s="82">
        <f t="shared" si="8"/>
        <v>5</v>
      </c>
      <c r="B50" s="83" t="str">
        <f>VLOOKUP(A50,Teams!$A$3:$C$18,2,0)</f>
        <v>BC1</v>
      </c>
      <c r="C50" s="84" t="s">
        <v>8</v>
      </c>
      <c r="D50" s="85" t="str">
        <f t="shared" si="6"/>
        <v>5M3</v>
      </c>
      <c r="E50" s="86">
        <f t="shared" si="7"/>
        <v>56</v>
      </c>
      <c r="F50" s="87" t="s">
        <v>93</v>
      </c>
      <c r="G50" s="87"/>
      <c r="H50" s="88"/>
      <c r="I50" s="89"/>
      <c r="J50" s="89"/>
      <c r="K50" s="90"/>
    </row>
    <row r="51" spans="1:11" x14ac:dyDescent="0.2">
      <c r="A51" s="82">
        <f t="shared" si="8"/>
        <v>5</v>
      </c>
      <c r="B51" s="83" t="str">
        <f>VLOOKUP(A51,Teams!$A$3:$C$18,2,0)</f>
        <v>BC1</v>
      </c>
      <c r="C51" s="84" t="s">
        <v>66</v>
      </c>
      <c r="D51" s="85" t="str">
        <f t="shared" si="6"/>
        <v>5A1</v>
      </c>
      <c r="E51" s="86">
        <f t="shared" si="7"/>
        <v>57</v>
      </c>
      <c r="F51" s="87" t="str">
        <f>B51&amp;"-"&amp;C51</f>
        <v>BC1-A1</v>
      </c>
      <c r="G51" s="87"/>
      <c r="H51" s="88"/>
      <c r="I51" s="89"/>
      <c r="J51" s="89"/>
      <c r="K51" s="90"/>
    </row>
    <row r="52" spans="1:11" x14ac:dyDescent="0.2">
      <c r="A52" s="82">
        <f t="shared" si="8"/>
        <v>5</v>
      </c>
      <c r="B52" s="83" t="str">
        <f>VLOOKUP(A52,Teams!$A$3:$C$18,2,0)</f>
        <v>BC1</v>
      </c>
      <c r="C52" s="84" t="s">
        <v>67</v>
      </c>
      <c r="D52" s="85" t="str">
        <f t="shared" si="6"/>
        <v>5A2</v>
      </c>
      <c r="E52" s="86">
        <f t="shared" si="7"/>
        <v>58</v>
      </c>
      <c r="F52" s="87" t="str">
        <f>B52&amp;"-"&amp;C52</f>
        <v>BC1-A2</v>
      </c>
      <c r="G52" s="87"/>
      <c r="H52" s="88"/>
      <c r="I52" s="89"/>
      <c r="J52" s="89"/>
      <c r="K52" s="90"/>
    </row>
    <row r="53" spans="1:11" x14ac:dyDescent="0.2">
      <c r="A53" s="82">
        <f t="shared" si="8"/>
        <v>5</v>
      </c>
      <c r="B53" s="83" t="str">
        <f>VLOOKUP(A53,Teams!$A$3:$C$18,2,0)</f>
        <v>BC1</v>
      </c>
      <c r="C53" s="84" t="s">
        <v>68</v>
      </c>
      <c r="D53" s="85" t="str">
        <f t="shared" si="6"/>
        <v>5A3</v>
      </c>
      <c r="E53" s="86">
        <f t="shared" si="7"/>
        <v>59</v>
      </c>
      <c r="F53" s="87" t="str">
        <f>B53&amp;"-"&amp;C53</f>
        <v>BC1-A3</v>
      </c>
      <c r="G53" s="87"/>
      <c r="H53" s="88"/>
      <c r="I53" s="89"/>
      <c r="J53" s="89"/>
      <c r="K53" s="90"/>
    </row>
    <row r="54" spans="1:11" x14ac:dyDescent="0.2">
      <c r="A54" s="82">
        <f t="shared" si="8"/>
        <v>5</v>
      </c>
      <c r="B54" s="83" t="str">
        <f>VLOOKUP(A54,Teams!$A$3:$C$18,2,0)</f>
        <v>BC1</v>
      </c>
      <c r="C54" s="84" t="s">
        <v>69</v>
      </c>
      <c r="D54" s="85" t="str">
        <f t="shared" si="6"/>
        <v>5A4</v>
      </c>
      <c r="E54" s="86">
        <f t="shared" si="7"/>
        <v>60</v>
      </c>
      <c r="F54" s="87" t="str">
        <f>B54&amp;"-"&amp;C54</f>
        <v>BC1-A4</v>
      </c>
      <c r="G54" s="87"/>
      <c r="H54" s="88"/>
      <c r="I54" s="89"/>
      <c r="J54" s="89"/>
      <c r="K54" s="90"/>
    </row>
    <row r="55" spans="1:11" x14ac:dyDescent="0.2">
      <c r="A55" s="91">
        <v>6</v>
      </c>
      <c r="B55" s="92" t="str">
        <f>VLOOKUP(A55,Teams!$A$3:$C$18,2,0)</f>
        <v>BC2</v>
      </c>
      <c r="C55" s="67" t="s">
        <v>3</v>
      </c>
      <c r="D55" s="68" t="str">
        <f t="shared" si="6"/>
        <v>6L1</v>
      </c>
      <c r="E55" s="93">
        <f t="shared" si="7"/>
        <v>61</v>
      </c>
      <c r="F55" s="94" t="s">
        <v>94</v>
      </c>
      <c r="G55" s="94"/>
      <c r="H55" s="95"/>
      <c r="I55" s="96"/>
      <c r="J55" s="96"/>
      <c r="K55" s="97"/>
    </row>
    <row r="56" spans="1:11" x14ac:dyDescent="0.2">
      <c r="A56" s="82">
        <f t="shared" ref="A56:A64" si="9">A55</f>
        <v>6</v>
      </c>
      <c r="B56" s="83" t="str">
        <f>VLOOKUP(A56,Teams!$A$3:$C$18,2,0)</f>
        <v>BC2</v>
      </c>
      <c r="C56" s="84" t="s">
        <v>5</v>
      </c>
      <c r="D56" s="85" t="str">
        <f t="shared" si="6"/>
        <v>6L2</v>
      </c>
      <c r="E56" s="86">
        <f t="shared" si="7"/>
        <v>62</v>
      </c>
      <c r="F56" s="87" t="s">
        <v>95</v>
      </c>
      <c r="G56" s="87"/>
      <c r="H56" s="88"/>
      <c r="I56" s="89"/>
      <c r="J56" s="89"/>
      <c r="K56" s="90"/>
    </row>
    <row r="57" spans="1:11" x14ac:dyDescent="0.2">
      <c r="A57" s="82">
        <f t="shared" si="9"/>
        <v>6</v>
      </c>
      <c r="B57" s="83" t="str">
        <f>VLOOKUP(A57,Teams!$A$3:$C$18,2,0)</f>
        <v>BC2</v>
      </c>
      <c r="C57" s="84" t="s">
        <v>7</v>
      </c>
      <c r="D57" s="85" t="str">
        <f t="shared" si="6"/>
        <v>6L3</v>
      </c>
      <c r="E57" s="86">
        <f t="shared" si="7"/>
        <v>63</v>
      </c>
      <c r="F57" s="87" t="s">
        <v>96</v>
      </c>
      <c r="G57" s="87"/>
      <c r="H57" s="88"/>
      <c r="I57" s="89"/>
      <c r="J57" s="89"/>
      <c r="K57" s="90"/>
    </row>
    <row r="58" spans="1:11" x14ac:dyDescent="0.2">
      <c r="A58" s="82">
        <f t="shared" si="9"/>
        <v>6</v>
      </c>
      <c r="B58" s="83" t="str">
        <f>VLOOKUP(A58,Teams!$A$3:$C$18,2,0)</f>
        <v>BC2</v>
      </c>
      <c r="C58" s="84" t="s">
        <v>4</v>
      </c>
      <c r="D58" s="85" t="str">
        <f t="shared" si="6"/>
        <v>6M1</v>
      </c>
      <c r="E58" s="86">
        <f t="shared" si="7"/>
        <v>64</v>
      </c>
      <c r="F58" s="87" t="s">
        <v>97</v>
      </c>
      <c r="G58" s="87"/>
      <c r="H58" s="88"/>
      <c r="I58" s="89"/>
      <c r="J58" s="89"/>
      <c r="K58" s="90"/>
    </row>
    <row r="59" spans="1:11" x14ac:dyDescent="0.2">
      <c r="A59" s="82">
        <f t="shared" si="9"/>
        <v>6</v>
      </c>
      <c r="B59" s="83" t="str">
        <f>VLOOKUP(A59,Teams!$A$3:$C$18,2,0)</f>
        <v>BC2</v>
      </c>
      <c r="C59" s="84" t="s">
        <v>6</v>
      </c>
      <c r="D59" s="85" t="str">
        <f t="shared" si="6"/>
        <v>6M2</v>
      </c>
      <c r="E59" s="86">
        <f t="shared" si="7"/>
        <v>65</v>
      </c>
      <c r="F59" s="87" t="s">
        <v>98</v>
      </c>
      <c r="G59" s="87"/>
      <c r="H59" s="88"/>
      <c r="I59" s="89"/>
      <c r="J59" s="89"/>
      <c r="K59" s="90"/>
    </row>
    <row r="60" spans="1:11" x14ac:dyDescent="0.2">
      <c r="A60" s="82">
        <f t="shared" si="9"/>
        <v>6</v>
      </c>
      <c r="B60" s="83" t="str">
        <f>VLOOKUP(A60,Teams!$A$3:$C$18,2,0)</f>
        <v>BC2</v>
      </c>
      <c r="C60" s="84" t="s">
        <v>8</v>
      </c>
      <c r="D60" s="85" t="str">
        <f t="shared" si="6"/>
        <v>6M3</v>
      </c>
      <c r="E60" s="86">
        <f t="shared" si="7"/>
        <v>66</v>
      </c>
      <c r="F60" s="87" t="s">
        <v>99</v>
      </c>
      <c r="G60" s="87"/>
      <c r="H60" s="88"/>
      <c r="I60" s="89"/>
      <c r="J60" s="89"/>
      <c r="K60" s="90"/>
    </row>
    <row r="61" spans="1:11" x14ac:dyDescent="0.2">
      <c r="A61" s="82">
        <f t="shared" si="9"/>
        <v>6</v>
      </c>
      <c r="B61" s="83" t="str">
        <f>VLOOKUP(A61,Teams!$A$3:$C$18,2,0)</f>
        <v>BC2</v>
      </c>
      <c r="C61" s="84" t="s">
        <v>66</v>
      </c>
      <c r="D61" s="85" t="str">
        <f t="shared" si="6"/>
        <v>6A1</v>
      </c>
      <c r="E61" s="86">
        <f t="shared" si="7"/>
        <v>67</v>
      </c>
      <c r="F61" s="87" t="str">
        <f>B61&amp;"-"&amp;C61</f>
        <v>BC2-A1</v>
      </c>
      <c r="G61" s="87"/>
      <c r="H61" s="88"/>
      <c r="I61" s="89"/>
      <c r="J61" s="89"/>
      <c r="K61" s="90"/>
    </row>
    <row r="62" spans="1:11" x14ac:dyDescent="0.2">
      <c r="A62" s="82">
        <f t="shared" si="9"/>
        <v>6</v>
      </c>
      <c r="B62" s="83" t="str">
        <f>VLOOKUP(A62,Teams!$A$3:$C$18,2,0)</f>
        <v>BC2</v>
      </c>
      <c r="C62" s="84" t="s">
        <v>67</v>
      </c>
      <c r="D62" s="85" t="str">
        <f t="shared" si="6"/>
        <v>6A2</v>
      </c>
      <c r="E62" s="86">
        <f t="shared" si="7"/>
        <v>68</v>
      </c>
      <c r="F62" s="87" t="str">
        <f>B62&amp;"-"&amp;C62</f>
        <v>BC2-A2</v>
      </c>
      <c r="G62" s="87"/>
      <c r="H62" s="88"/>
      <c r="I62" s="89"/>
      <c r="J62" s="89"/>
      <c r="K62" s="90"/>
    </row>
    <row r="63" spans="1:11" x14ac:dyDescent="0.2">
      <c r="A63" s="82">
        <f t="shared" si="9"/>
        <v>6</v>
      </c>
      <c r="B63" s="83" t="str">
        <f>VLOOKUP(A63,Teams!$A$3:$C$18,2,0)</f>
        <v>BC2</v>
      </c>
      <c r="C63" s="84" t="s">
        <v>68</v>
      </c>
      <c r="D63" s="85" t="str">
        <f t="shared" si="6"/>
        <v>6A3</v>
      </c>
      <c r="E63" s="86">
        <f t="shared" si="7"/>
        <v>69</v>
      </c>
      <c r="F63" s="87" t="str">
        <f>B63&amp;"-"&amp;C63</f>
        <v>BC2-A3</v>
      </c>
      <c r="G63" s="87"/>
      <c r="H63" s="88"/>
      <c r="I63" s="89"/>
      <c r="J63" s="89"/>
      <c r="K63" s="90"/>
    </row>
    <row r="64" spans="1:11" x14ac:dyDescent="0.2">
      <c r="A64" s="82">
        <f t="shared" si="9"/>
        <v>6</v>
      </c>
      <c r="B64" s="83" t="str">
        <f>VLOOKUP(A64,Teams!$A$3:$C$18,2,0)</f>
        <v>BC2</v>
      </c>
      <c r="C64" s="84" t="s">
        <v>69</v>
      </c>
      <c r="D64" s="85" t="str">
        <f t="shared" si="6"/>
        <v>6A4</v>
      </c>
      <c r="E64" s="86">
        <f t="shared" si="7"/>
        <v>70</v>
      </c>
      <c r="F64" s="87" t="str">
        <f>B64&amp;"-"&amp;C64</f>
        <v>BC2-A4</v>
      </c>
      <c r="G64" s="87"/>
      <c r="H64" s="88"/>
      <c r="I64" s="89"/>
      <c r="J64" s="89"/>
      <c r="K64" s="90"/>
    </row>
    <row r="65" spans="1:11" x14ac:dyDescent="0.2">
      <c r="A65" s="91">
        <v>7</v>
      </c>
      <c r="B65" s="92" t="str">
        <f>VLOOKUP(A65,Teams!$A$3:$C$18,2,0)</f>
        <v>Quebec2</v>
      </c>
      <c r="C65" s="67" t="s">
        <v>3</v>
      </c>
      <c r="D65" s="68" t="str">
        <f t="shared" si="6"/>
        <v>7L1</v>
      </c>
      <c r="E65" s="93">
        <f t="shared" si="7"/>
        <v>71</v>
      </c>
      <c r="F65" s="94" t="s">
        <v>100</v>
      </c>
      <c r="G65" s="94"/>
      <c r="H65" s="95"/>
      <c r="I65" s="96"/>
      <c r="J65" s="96"/>
      <c r="K65" s="97"/>
    </row>
    <row r="66" spans="1:11" x14ac:dyDescent="0.2">
      <c r="A66" s="82">
        <f t="shared" ref="A66:A74" si="10">A65</f>
        <v>7</v>
      </c>
      <c r="B66" s="83" t="str">
        <f>VLOOKUP(A66,Teams!$A$3:$C$18,2,0)</f>
        <v>Quebec2</v>
      </c>
      <c r="C66" s="84" t="s">
        <v>5</v>
      </c>
      <c r="D66" s="85" t="str">
        <f t="shared" si="6"/>
        <v>7L2</v>
      </c>
      <c r="E66" s="86">
        <f t="shared" si="7"/>
        <v>72</v>
      </c>
      <c r="F66" s="87" t="s">
        <v>101</v>
      </c>
      <c r="G66" s="87"/>
      <c r="H66" s="88"/>
      <c r="I66" s="89"/>
      <c r="J66" s="89"/>
      <c r="K66" s="90"/>
    </row>
    <row r="67" spans="1:11" x14ac:dyDescent="0.2">
      <c r="A67" s="82">
        <f t="shared" si="10"/>
        <v>7</v>
      </c>
      <c r="B67" s="83" t="str">
        <f>VLOOKUP(A67,Teams!$A$3:$C$18,2,0)</f>
        <v>Quebec2</v>
      </c>
      <c r="C67" s="84" t="s">
        <v>7</v>
      </c>
      <c r="D67" s="85" t="str">
        <f t="shared" si="6"/>
        <v>7L3</v>
      </c>
      <c r="E67" s="86">
        <f t="shared" si="7"/>
        <v>73</v>
      </c>
      <c r="F67" s="87" t="s">
        <v>102</v>
      </c>
      <c r="G67" s="87"/>
      <c r="H67" s="88"/>
      <c r="I67" s="89"/>
      <c r="J67" s="89"/>
      <c r="K67" s="90"/>
    </row>
    <row r="68" spans="1:11" x14ac:dyDescent="0.2">
      <c r="A68" s="82">
        <f t="shared" si="10"/>
        <v>7</v>
      </c>
      <c r="B68" s="83" t="str">
        <f>VLOOKUP(A68,Teams!$A$3:$C$18,2,0)</f>
        <v>Quebec2</v>
      </c>
      <c r="C68" s="84" t="s">
        <v>4</v>
      </c>
      <c r="D68" s="85" t="str">
        <f t="shared" si="6"/>
        <v>7M1</v>
      </c>
      <c r="E68" s="86">
        <f t="shared" si="7"/>
        <v>74</v>
      </c>
      <c r="F68" s="87" t="s">
        <v>103</v>
      </c>
      <c r="G68" s="87"/>
      <c r="H68" s="88"/>
      <c r="I68" s="89"/>
      <c r="J68" s="89"/>
      <c r="K68" s="90"/>
    </row>
    <row r="69" spans="1:11" x14ac:dyDescent="0.2">
      <c r="A69" s="82">
        <f t="shared" si="10"/>
        <v>7</v>
      </c>
      <c r="B69" s="83" t="str">
        <f>VLOOKUP(A69,Teams!$A$3:$C$18,2,0)</f>
        <v>Quebec2</v>
      </c>
      <c r="C69" s="84" t="s">
        <v>6</v>
      </c>
      <c r="D69" s="85" t="str">
        <f t="shared" ref="D69:D100" si="11">A69&amp;C69</f>
        <v>7M2</v>
      </c>
      <c r="E69" s="86">
        <f t="shared" si="7"/>
        <v>75</v>
      </c>
      <c r="F69" s="87" t="s">
        <v>104</v>
      </c>
      <c r="G69" s="87"/>
      <c r="H69" s="88"/>
      <c r="I69" s="89"/>
      <c r="J69" s="89"/>
      <c r="K69" s="90"/>
    </row>
    <row r="70" spans="1:11" x14ac:dyDescent="0.2">
      <c r="A70" s="82">
        <f t="shared" si="10"/>
        <v>7</v>
      </c>
      <c r="B70" s="83" t="str">
        <f>VLOOKUP(A70,Teams!$A$3:$C$18,2,0)</f>
        <v>Quebec2</v>
      </c>
      <c r="C70" s="84" t="s">
        <v>8</v>
      </c>
      <c r="D70" s="85" t="str">
        <f t="shared" si="11"/>
        <v>7M3</v>
      </c>
      <c r="E70" s="86">
        <f t="shared" ref="E70:E101" si="12">E69+1</f>
        <v>76</v>
      </c>
      <c r="F70" s="87" t="s">
        <v>105</v>
      </c>
      <c r="G70" s="87"/>
      <c r="H70" s="88"/>
      <c r="I70" s="89"/>
      <c r="J70" s="89"/>
      <c r="K70" s="90"/>
    </row>
    <row r="71" spans="1:11" x14ac:dyDescent="0.2">
      <c r="A71" s="82">
        <f t="shared" si="10"/>
        <v>7</v>
      </c>
      <c r="B71" s="83" t="str">
        <f>VLOOKUP(A71,Teams!$A$3:$C$18,2,0)</f>
        <v>Quebec2</v>
      </c>
      <c r="C71" s="84" t="s">
        <v>66</v>
      </c>
      <c r="D71" s="85" t="str">
        <f t="shared" si="11"/>
        <v>7A1</v>
      </c>
      <c r="E71" s="86">
        <f t="shared" si="12"/>
        <v>77</v>
      </c>
      <c r="F71" s="87" t="str">
        <f>B71&amp;"-"&amp;C71</f>
        <v>Quebec2-A1</v>
      </c>
      <c r="G71" s="87"/>
      <c r="H71" s="88"/>
      <c r="I71" s="89"/>
      <c r="J71" s="89"/>
      <c r="K71" s="90"/>
    </row>
    <row r="72" spans="1:11" x14ac:dyDescent="0.2">
      <c r="A72" s="82">
        <f t="shared" si="10"/>
        <v>7</v>
      </c>
      <c r="B72" s="83" t="str">
        <f>VLOOKUP(A72,Teams!$A$3:$C$18,2,0)</f>
        <v>Quebec2</v>
      </c>
      <c r="C72" s="84" t="s">
        <v>67</v>
      </c>
      <c r="D72" s="85" t="str">
        <f t="shared" si="11"/>
        <v>7A2</v>
      </c>
      <c r="E72" s="86">
        <f t="shared" si="12"/>
        <v>78</v>
      </c>
      <c r="F72" s="87" t="str">
        <f>B72&amp;"-"&amp;C72</f>
        <v>Quebec2-A2</v>
      </c>
      <c r="G72" s="87"/>
      <c r="H72" s="88"/>
      <c r="I72" s="89"/>
      <c r="J72" s="89"/>
      <c r="K72" s="90"/>
    </row>
    <row r="73" spans="1:11" x14ac:dyDescent="0.2">
      <c r="A73" s="82">
        <f t="shared" si="10"/>
        <v>7</v>
      </c>
      <c r="B73" s="83" t="str">
        <f>VLOOKUP(A73,Teams!$A$3:$C$18,2,0)</f>
        <v>Quebec2</v>
      </c>
      <c r="C73" s="84" t="s">
        <v>68</v>
      </c>
      <c r="D73" s="85" t="str">
        <f t="shared" si="11"/>
        <v>7A3</v>
      </c>
      <c r="E73" s="86">
        <f t="shared" si="12"/>
        <v>79</v>
      </c>
      <c r="F73" s="87" t="str">
        <f>B73&amp;"-"&amp;C73</f>
        <v>Quebec2-A3</v>
      </c>
      <c r="G73" s="87"/>
      <c r="H73" s="88"/>
      <c r="I73" s="89"/>
      <c r="J73" s="89"/>
      <c r="K73" s="90"/>
    </row>
    <row r="74" spans="1:11" x14ac:dyDescent="0.2">
      <c r="A74" s="82">
        <f t="shared" si="10"/>
        <v>7</v>
      </c>
      <c r="B74" s="83" t="str">
        <f>VLOOKUP(A74,Teams!$A$3:$C$18,2,0)</f>
        <v>Quebec2</v>
      </c>
      <c r="C74" s="84" t="s">
        <v>69</v>
      </c>
      <c r="D74" s="85" t="str">
        <f t="shared" si="11"/>
        <v>7A4</v>
      </c>
      <c r="E74" s="86">
        <f t="shared" si="12"/>
        <v>80</v>
      </c>
      <c r="F74" s="87" t="str">
        <f>B74&amp;"-"&amp;C74</f>
        <v>Quebec2-A4</v>
      </c>
      <c r="G74" s="87"/>
      <c r="H74" s="88"/>
      <c r="I74" s="89"/>
      <c r="J74" s="89"/>
      <c r="K74" s="90"/>
    </row>
    <row r="75" spans="1:11" x14ac:dyDescent="0.2">
      <c r="A75" s="91">
        <v>8</v>
      </c>
      <c r="B75" s="92" t="str">
        <f>VLOOKUP(A75,Teams!$A$3:$C$18,2,0)</f>
        <v>Ontario2</v>
      </c>
      <c r="C75" s="67" t="s">
        <v>3</v>
      </c>
      <c r="D75" s="68" t="str">
        <f t="shared" si="11"/>
        <v>8L1</v>
      </c>
      <c r="E75" s="93">
        <f t="shared" si="12"/>
        <v>81</v>
      </c>
      <c r="F75" s="94" t="s">
        <v>106</v>
      </c>
      <c r="G75" s="94"/>
      <c r="H75" s="88"/>
      <c r="I75" s="89"/>
      <c r="J75" s="89"/>
      <c r="K75" s="90"/>
    </row>
    <row r="76" spans="1:11" x14ac:dyDescent="0.2">
      <c r="A76" s="82">
        <f t="shared" ref="A76:A84" si="13">A75</f>
        <v>8</v>
      </c>
      <c r="B76" s="83" t="str">
        <f>VLOOKUP(A76,Teams!$A$3:$C$18,2,0)</f>
        <v>Ontario2</v>
      </c>
      <c r="C76" s="84" t="s">
        <v>5</v>
      </c>
      <c r="D76" s="85" t="str">
        <f t="shared" si="11"/>
        <v>8L2</v>
      </c>
      <c r="E76" s="86">
        <f t="shared" si="12"/>
        <v>82</v>
      </c>
      <c r="F76" s="87" t="s">
        <v>107</v>
      </c>
      <c r="G76" s="87"/>
      <c r="H76" s="95"/>
      <c r="I76" s="96"/>
      <c r="J76" s="96"/>
      <c r="K76" s="97"/>
    </row>
    <row r="77" spans="1:11" x14ac:dyDescent="0.2">
      <c r="A77" s="82">
        <f t="shared" si="13"/>
        <v>8</v>
      </c>
      <c r="B77" s="83" t="str">
        <f>VLOOKUP(A77,Teams!$A$3:$C$18,2,0)</f>
        <v>Ontario2</v>
      </c>
      <c r="C77" s="84" t="s">
        <v>7</v>
      </c>
      <c r="D77" s="85" t="str">
        <f t="shared" si="11"/>
        <v>8L3</v>
      </c>
      <c r="E77" s="86">
        <f t="shared" si="12"/>
        <v>83</v>
      </c>
      <c r="F77" s="87" t="s">
        <v>108</v>
      </c>
      <c r="G77" s="87"/>
      <c r="H77" s="88"/>
      <c r="I77" s="89"/>
      <c r="J77" s="89"/>
      <c r="K77" s="90"/>
    </row>
    <row r="78" spans="1:11" x14ac:dyDescent="0.2">
      <c r="A78" s="82">
        <f t="shared" si="13"/>
        <v>8</v>
      </c>
      <c r="B78" s="83" t="str">
        <f>VLOOKUP(A78,Teams!$A$3:$C$18,2,0)</f>
        <v>Ontario2</v>
      </c>
      <c r="C78" s="84" t="s">
        <v>4</v>
      </c>
      <c r="D78" s="85" t="str">
        <f t="shared" si="11"/>
        <v>8M1</v>
      </c>
      <c r="E78" s="86">
        <f t="shared" si="12"/>
        <v>84</v>
      </c>
      <c r="F78" s="87" t="s">
        <v>109</v>
      </c>
      <c r="G78" s="87"/>
      <c r="H78" s="88"/>
      <c r="I78" s="89"/>
      <c r="J78" s="89"/>
      <c r="K78" s="90"/>
    </row>
    <row r="79" spans="1:11" x14ac:dyDescent="0.2">
      <c r="A79" s="82">
        <f t="shared" si="13"/>
        <v>8</v>
      </c>
      <c r="B79" s="83" t="str">
        <f>VLOOKUP(A79,Teams!$A$3:$C$18,2,0)</f>
        <v>Ontario2</v>
      </c>
      <c r="C79" s="84" t="s">
        <v>6</v>
      </c>
      <c r="D79" s="85" t="str">
        <f t="shared" si="11"/>
        <v>8M2</v>
      </c>
      <c r="E79" s="86">
        <f t="shared" si="12"/>
        <v>85</v>
      </c>
      <c r="F79" s="87" t="s">
        <v>110</v>
      </c>
      <c r="G79" s="87"/>
      <c r="H79" s="88"/>
      <c r="I79" s="89"/>
      <c r="J79" s="89"/>
      <c r="K79" s="90"/>
    </row>
    <row r="80" spans="1:11" x14ac:dyDescent="0.2">
      <c r="A80" s="82">
        <f t="shared" si="13"/>
        <v>8</v>
      </c>
      <c r="B80" s="83" t="str">
        <f>VLOOKUP(A80,Teams!$A$3:$C$18,2,0)</f>
        <v>Ontario2</v>
      </c>
      <c r="C80" s="84" t="s">
        <v>8</v>
      </c>
      <c r="D80" s="85" t="str">
        <f t="shared" si="11"/>
        <v>8M3</v>
      </c>
      <c r="E80" s="86">
        <f t="shared" si="12"/>
        <v>86</v>
      </c>
      <c r="F80" s="87" t="s">
        <v>111</v>
      </c>
      <c r="G80" s="87"/>
      <c r="H80" s="88"/>
      <c r="I80" s="89"/>
      <c r="J80" s="89"/>
      <c r="K80" s="90"/>
    </row>
    <row r="81" spans="1:11" x14ac:dyDescent="0.2">
      <c r="A81" s="82">
        <f t="shared" si="13"/>
        <v>8</v>
      </c>
      <c r="B81" s="83" t="str">
        <f>VLOOKUP(A81,Teams!$A$3:$C$18,2,0)</f>
        <v>Ontario2</v>
      </c>
      <c r="C81" s="84" t="s">
        <v>66</v>
      </c>
      <c r="D81" s="85" t="str">
        <f t="shared" si="11"/>
        <v>8A1</v>
      </c>
      <c r="E81" s="86">
        <f t="shared" si="12"/>
        <v>87</v>
      </c>
      <c r="F81" s="87" t="str">
        <f>B81&amp;"-"&amp;C81</f>
        <v>Ontario2-A1</v>
      </c>
      <c r="G81" s="87"/>
      <c r="H81" s="88"/>
      <c r="I81" s="89"/>
      <c r="J81" s="89"/>
      <c r="K81" s="90"/>
    </row>
    <row r="82" spans="1:11" x14ac:dyDescent="0.2">
      <c r="A82" s="82">
        <f t="shared" si="13"/>
        <v>8</v>
      </c>
      <c r="B82" s="83" t="str">
        <f>VLOOKUP(A82,Teams!$A$3:$C$18,2,0)</f>
        <v>Ontario2</v>
      </c>
      <c r="C82" s="84" t="s">
        <v>67</v>
      </c>
      <c r="D82" s="85" t="str">
        <f t="shared" si="11"/>
        <v>8A2</v>
      </c>
      <c r="E82" s="86">
        <f t="shared" si="12"/>
        <v>88</v>
      </c>
      <c r="F82" s="87" t="str">
        <f>B82&amp;"-"&amp;C82</f>
        <v>Ontario2-A2</v>
      </c>
      <c r="G82" s="87"/>
      <c r="H82" s="88"/>
      <c r="I82" s="89"/>
      <c r="J82" s="89"/>
      <c r="K82" s="90"/>
    </row>
    <row r="83" spans="1:11" x14ac:dyDescent="0.2">
      <c r="A83" s="82">
        <f t="shared" si="13"/>
        <v>8</v>
      </c>
      <c r="B83" s="83" t="str">
        <f>VLOOKUP(A83,Teams!$A$3:$C$18,2,0)</f>
        <v>Ontario2</v>
      </c>
      <c r="C83" s="84" t="s">
        <v>68</v>
      </c>
      <c r="D83" s="85" t="str">
        <f t="shared" si="11"/>
        <v>8A3</v>
      </c>
      <c r="E83" s="86">
        <f t="shared" si="12"/>
        <v>89</v>
      </c>
      <c r="F83" s="87" t="str">
        <f>B83&amp;"-"&amp;C83</f>
        <v>Ontario2-A3</v>
      </c>
      <c r="G83" s="87"/>
      <c r="H83" s="88"/>
      <c r="I83" s="89"/>
      <c r="J83" s="89"/>
      <c r="K83" s="90"/>
    </row>
    <row r="84" spans="1:11" x14ac:dyDescent="0.2">
      <c r="A84" s="82">
        <f t="shared" si="13"/>
        <v>8</v>
      </c>
      <c r="B84" s="83" t="str">
        <f>VLOOKUP(A84,Teams!$A$3:$C$18,2,0)</f>
        <v>Ontario2</v>
      </c>
      <c r="C84" s="84" t="s">
        <v>69</v>
      </c>
      <c r="D84" s="85" t="str">
        <f t="shared" si="11"/>
        <v>8A4</v>
      </c>
      <c r="E84" s="86">
        <f t="shared" si="12"/>
        <v>90</v>
      </c>
      <c r="F84" s="87" t="str">
        <f>B84&amp;"-"&amp;C84</f>
        <v>Ontario2-A4</v>
      </c>
      <c r="G84" s="87"/>
      <c r="H84" s="98"/>
      <c r="I84" s="99"/>
      <c r="J84" s="99"/>
      <c r="K84" s="100"/>
    </row>
    <row r="85" spans="1:11" x14ac:dyDescent="0.2">
      <c r="A85" s="91">
        <v>9</v>
      </c>
      <c r="B85" s="92" t="str">
        <f>VLOOKUP(A85,Teams!$A$3:$C$18,2,0)</f>
        <v>Atlantic2</v>
      </c>
      <c r="C85" s="67" t="s">
        <v>3</v>
      </c>
      <c r="D85" s="68" t="str">
        <f t="shared" si="11"/>
        <v>9L1</v>
      </c>
      <c r="E85" s="93">
        <f t="shared" si="12"/>
        <v>91</v>
      </c>
      <c r="F85" s="94" t="s">
        <v>112</v>
      </c>
      <c r="G85" s="94"/>
      <c r="H85" s="88"/>
      <c r="I85" s="89"/>
      <c r="J85" s="89"/>
      <c r="K85" s="90"/>
    </row>
    <row r="86" spans="1:11" x14ac:dyDescent="0.2">
      <c r="A86" s="82">
        <f t="shared" ref="A86:A94" si="14">A85</f>
        <v>9</v>
      </c>
      <c r="B86" s="83" t="str">
        <f>VLOOKUP(A86,Teams!$A$3:$C$18,2,0)</f>
        <v>Atlantic2</v>
      </c>
      <c r="C86" s="84" t="s">
        <v>5</v>
      </c>
      <c r="D86" s="85" t="str">
        <f t="shared" si="11"/>
        <v>9L2</v>
      </c>
      <c r="E86" s="86">
        <f t="shared" si="12"/>
        <v>92</v>
      </c>
      <c r="F86" s="87" t="s">
        <v>113</v>
      </c>
      <c r="G86" s="87"/>
      <c r="H86" s="88"/>
      <c r="I86" s="89"/>
      <c r="J86" s="89"/>
      <c r="K86" s="90"/>
    </row>
    <row r="87" spans="1:11" x14ac:dyDescent="0.2">
      <c r="A87" s="82">
        <f t="shared" si="14"/>
        <v>9</v>
      </c>
      <c r="B87" s="83" t="str">
        <f>VLOOKUP(A87,Teams!$A$3:$C$18,2,0)</f>
        <v>Atlantic2</v>
      </c>
      <c r="C87" s="84" t="s">
        <v>7</v>
      </c>
      <c r="D87" s="85" t="str">
        <f t="shared" si="11"/>
        <v>9L3</v>
      </c>
      <c r="E87" s="86">
        <f t="shared" si="12"/>
        <v>93</v>
      </c>
      <c r="F87" s="87" t="s">
        <v>114</v>
      </c>
      <c r="G87" s="87"/>
      <c r="H87" s="88"/>
      <c r="I87" s="89"/>
      <c r="J87" s="89"/>
      <c r="K87" s="90"/>
    </row>
    <row r="88" spans="1:11" x14ac:dyDescent="0.2">
      <c r="A88" s="82">
        <f t="shared" si="14"/>
        <v>9</v>
      </c>
      <c r="B88" s="83" t="str">
        <f>VLOOKUP(A88,Teams!$A$3:$C$18,2,0)</f>
        <v>Atlantic2</v>
      </c>
      <c r="C88" s="84" t="s">
        <v>4</v>
      </c>
      <c r="D88" s="85" t="str">
        <f t="shared" si="11"/>
        <v>9M1</v>
      </c>
      <c r="E88" s="86">
        <f t="shared" si="12"/>
        <v>94</v>
      </c>
      <c r="F88" s="87" t="s">
        <v>115</v>
      </c>
      <c r="G88" s="87"/>
      <c r="H88" s="88"/>
      <c r="I88" s="89"/>
      <c r="J88" s="89"/>
      <c r="K88" s="90"/>
    </row>
    <row r="89" spans="1:11" x14ac:dyDescent="0.2">
      <c r="A89" s="82">
        <f t="shared" si="14"/>
        <v>9</v>
      </c>
      <c r="B89" s="83" t="str">
        <f>VLOOKUP(A89,Teams!$A$3:$C$18,2,0)</f>
        <v>Atlantic2</v>
      </c>
      <c r="C89" s="84" t="s">
        <v>6</v>
      </c>
      <c r="D89" s="85" t="str">
        <f t="shared" si="11"/>
        <v>9M2</v>
      </c>
      <c r="E89" s="86">
        <f t="shared" si="12"/>
        <v>95</v>
      </c>
      <c r="F89" s="87" t="s">
        <v>116</v>
      </c>
      <c r="G89" s="87"/>
      <c r="H89" s="88"/>
      <c r="I89" s="89"/>
      <c r="J89" s="89"/>
      <c r="K89" s="90"/>
    </row>
    <row r="90" spans="1:11" x14ac:dyDescent="0.2">
      <c r="A90" s="82">
        <f t="shared" si="14"/>
        <v>9</v>
      </c>
      <c r="B90" s="83" t="str">
        <f>VLOOKUP(A90,Teams!$A$3:$C$18,2,0)</f>
        <v>Atlantic2</v>
      </c>
      <c r="C90" s="84" t="s">
        <v>8</v>
      </c>
      <c r="D90" s="85" t="str">
        <f t="shared" si="11"/>
        <v>9M3</v>
      </c>
      <c r="E90" s="86">
        <f t="shared" si="12"/>
        <v>96</v>
      </c>
      <c r="F90" s="87" t="s">
        <v>117</v>
      </c>
      <c r="G90" s="87"/>
      <c r="H90" s="88"/>
      <c r="I90" s="89"/>
      <c r="J90" s="89"/>
      <c r="K90" s="90"/>
    </row>
    <row r="91" spans="1:11" x14ac:dyDescent="0.2">
      <c r="A91" s="82">
        <f t="shared" si="14"/>
        <v>9</v>
      </c>
      <c r="B91" s="83" t="str">
        <f>VLOOKUP(A91,Teams!$A$3:$C$18,2,0)</f>
        <v>Atlantic2</v>
      </c>
      <c r="C91" s="84" t="s">
        <v>66</v>
      </c>
      <c r="D91" s="85" t="str">
        <f t="shared" si="11"/>
        <v>9A1</v>
      </c>
      <c r="E91" s="86">
        <f t="shared" si="12"/>
        <v>97</v>
      </c>
      <c r="F91" s="87" t="str">
        <f>B91&amp;"-"&amp;C91</f>
        <v>Atlantic2-A1</v>
      </c>
      <c r="G91" s="87"/>
      <c r="H91" s="88"/>
      <c r="I91" s="89"/>
      <c r="J91" s="89"/>
      <c r="K91" s="90"/>
    </row>
    <row r="92" spans="1:11" x14ac:dyDescent="0.2">
      <c r="A92" s="82">
        <f t="shared" si="14"/>
        <v>9</v>
      </c>
      <c r="B92" s="83" t="str">
        <f>VLOOKUP(A92,Teams!$A$3:$C$18,2,0)</f>
        <v>Atlantic2</v>
      </c>
      <c r="C92" s="84" t="s">
        <v>67</v>
      </c>
      <c r="D92" s="85" t="str">
        <f t="shared" si="11"/>
        <v>9A2</v>
      </c>
      <c r="E92" s="86">
        <f t="shared" si="12"/>
        <v>98</v>
      </c>
      <c r="F92" s="87" t="str">
        <f>B92&amp;"-"&amp;C92</f>
        <v>Atlantic2-A2</v>
      </c>
      <c r="G92" s="87"/>
      <c r="H92" s="88"/>
      <c r="I92" s="89"/>
      <c r="J92" s="89"/>
      <c r="K92" s="90"/>
    </row>
    <row r="93" spans="1:11" x14ac:dyDescent="0.2">
      <c r="A93" s="82">
        <f t="shared" si="14"/>
        <v>9</v>
      </c>
      <c r="B93" s="83" t="str">
        <f>VLOOKUP(A93,Teams!$A$3:$C$18,2,0)</f>
        <v>Atlantic2</v>
      </c>
      <c r="C93" s="84" t="s">
        <v>68</v>
      </c>
      <c r="D93" s="85" t="str">
        <f t="shared" si="11"/>
        <v>9A3</v>
      </c>
      <c r="E93" s="86">
        <f t="shared" si="12"/>
        <v>99</v>
      </c>
      <c r="F93" s="87" t="str">
        <f>B93&amp;"-"&amp;C93</f>
        <v>Atlantic2-A3</v>
      </c>
      <c r="G93" s="87"/>
      <c r="H93" s="88"/>
      <c r="I93" s="89"/>
      <c r="J93" s="89"/>
      <c r="K93" s="90"/>
    </row>
    <row r="94" spans="1:11" x14ac:dyDescent="0.2">
      <c r="A94" s="82">
        <f t="shared" si="14"/>
        <v>9</v>
      </c>
      <c r="B94" s="83" t="str">
        <f>VLOOKUP(A94,Teams!$A$3:$C$18,2,0)</f>
        <v>Atlantic2</v>
      </c>
      <c r="C94" s="84" t="s">
        <v>69</v>
      </c>
      <c r="D94" s="85" t="str">
        <f t="shared" si="11"/>
        <v>9A4</v>
      </c>
      <c r="E94" s="86">
        <f t="shared" si="12"/>
        <v>100</v>
      </c>
      <c r="F94" s="87" t="str">
        <f>B94&amp;"-"&amp;C94</f>
        <v>Atlantic2-A4</v>
      </c>
      <c r="G94" s="87"/>
      <c r="H94" s="88"/>
      <c r="I94" s="89"/>
      <c r="J94" s="89"/>
      <c r="K94" s="90"/>
    </row>
    <row r="95" spans="1:11" x14ac:dyDescent="0.2">
      <c r="A95" s="91">
        <v>10</v>
      </c>
      <c r="B95" s="92" t="str">
        <f>VLOOKUP(A95,Teams!$A$3:$C$18,2,0)</f>
        <v>Atlantic1</v>
      </c>
      <c r="C95" s="67" t="s">
        <v>3</v>
      </c>
      <c r="D95" s="68" t="str">
        <f t="shared" si="11"/>
        <v>10L1</v>
      </c>
      <c r="E95" s="93">
        <f t="shared" si="12"/>
        <v>101</v>
      </c>
      <c r="F95" s="94" t="s">
        <v>118</v>
      </c>
      <c r="G95" s="94"/>
      <c r="H95" s="95"/>
      <c r="I95" s="96"/>
      <c r="J95" s="96"/>
      <c r="K95" s="97"/>
    </row>
    <row r="96" spans="1:11" x14ac:dyDescent="0.2">
      <c r="A96" s="82">
        <f t="shared" ref="A96:A104" si="15">A95</f>
        <v>10</v>
      </c>
      <c r="B96" s="83" t="str">
        <f>VLOOKUP(A96,Teams!$A$3:$C$18,2,0)</f>
        <v>Atlantic1</v>
      </c>
      <c r="C96" s="84" t="s">
        <v>5</v>
      </c>
      <c r="D96" s="85" t="str">
        <f t="shared" si="11"/>
        <v>10L2</v>
      </c>
      <c r="E96" s="86">
        <f t="shared" si="12"/>
        <v>102</v>
      </c>
      <c r="F96" s="87" t="s">
        <v>119</v>
      </c>
      <c r="G96" s="87"/>
      <c r="H96" s="88"/>
      <c r="I96" s="89"/>
      <c r="J96" s="89"/>
      <c r="K96" s="90"/>
    </row>
    <row r="97" spans="1:11" x14ac:dyDescent="0.2">
      <c r="A97" s="82">
        <f t="shared" si="15"/>
        <v>10</v>
      </c>
      <c r="B97" s="83" t="str">
        <f>VLOOKUP(A97,Teams!$A$3:$C$18,2,0)</f>
        <v>Atlantic1</v>
      </c>
      <c r="C97" s="84" t="s">
        <v>7</v>
      </c>
      <c r="D97" s="85" t="str">
        <f t="shared" si="11"/>
        <v>10L3</v>
      </c>
      <c r="E97" s="86">
        <f t="shared" si="12"/>
        <v>103</v>
      </c>
      <c r="F97" s="87" t="s">
        <v>120</v>
      </c>
      <c r="G97" s="87"/>
      <c r="H97" s="88"/>
      <c r="I97" s="89"/>
      <c r="J97" s="89"/>
      <c r="K97" s="90"/>
    </row>
    <row r="98" spans="1:11" x14ac:dyDescent="0.2">
      <c r="A98" s="82">
        <f t="shared" si="15"/>
        <v>10</v>
      </c>
      <c r="B98" s="83" t="str">
        <f>VLOOKUP(A98,Teams!$A$3:$C$18,2,0)</f>
        <v>Atlantic1</v>
      </c>
      <c r="C98" s="84" t="s">
        <v>4</v>
      </c>
      <c r="D98" s="85" t="str">
        <f t="shared" si="11"/>
        <v>10M1</v>
      </c>
      <c r="E98" s="86">
        <f t="shared" si="12"/>
        <v>104</v>
      </c>
      <c r="F98" s="87" t="s">
        <v>121</v>
      </c>
      <c r="G98" s="87"/>
      <c r="H98" s="88"/>
      <c r="I98" s="89"/>
      <c r="J98" s="89"/>
      <c r="K98" s="90"/>
    </row>
    <row r="99" spans="1:11" x14ac:dyDescent="0.2">
      <c r="A99" s="82">
        <f t="shared" si="15"/>
        <v>10</v>
      </c>
      <c r="B99" s="83" t="str">
        <f>VLOOKUP(A99,Teams!$A$3:$C$18,2,0)</f>
        <v>Atlantic1</v>
      </c>
      <c r="C99" s="84" t="s">
        <v>6</v>
      </c>
      <c r="D99" s="85" t="str">
        <f t="shared" si="11"/>
        <v>10M2</v>
      </c>
      <c r="E99" s="86">
        <f t="shared" si="12"/>
        <v>105</v>
      </c>
      <c r="F99" s="87" t="s">
        <v>122</v>
      </c>
      <c r="G99" s="87"/>
      <c r="H99" s="88"/>
      <c r="I99" s="89"/>
      <c r="J99" s="89"/>
      <c r="K99" s="90"/>
    </row>
    <row r="100" spans="1:11" x14ac:dyDescent="0.2">
      <c r="A100" s="82">
        <f t="shared" si="15"/>
        <v>10</v>
      </c>
      <c r="B100" s="83" t="str">
        <f>VLOOKUP(A100,Teams!$A$3:$C$18,2,0)</f>
        <v>Atlantic1</v>
      </c>
      <c r="C100" s="84" t="s">
        <v>8</v>
      </c>
      <c r="D100" s="85" t="str">
        <f t="shared" si="11"/>
        <v>10M3</v>
      </c>
      <c r="E100" s="86">
        <f t="shared" si="12"/>
        <v>106</v>
      </c>
      <c r="F100" s="87" t="s">
        <v>123</v>
      </c>
      <c r="G100" s="87"/>
      <c r="H100" s="88"/>
      <c r="I100" s="89"/>
      <c r="J100" s="89"/>
      <c r="K100" s="90"/>
    </row>
    <row r="101" spans="1:11" x14ac:dyDescent="0.2">
      <c r="A101" s="82">
        <f t="shared" si="15"/>
        <v>10</v>
      </c>
      <c r="B101" s="83" t="str">
        <f>VLOOKUP(A101,Teams!$A$3:$C$18,2,0)</f>
        <v>Atlantic1</v>
      </c>
      <c r="C101" s="84" t="s">
        <v>66</v>
      </c>
      <c r="D101" s="85" t="str">
        <f t="shared" ref="D101:D132" si="16">A101&amp;C101</f>
        <v>10A1</v>
      </c>
      <c r="E101" s="86">
        <f t="shared" si="12"/>
        <v>107</v>
      </c>
      <c r="F101" s="87" t="str">
        <f>B101&amp;"-"&amp;C101</f>
        <v>Atlantic1-A1</v>
      </c>
      <c r="G101" s="87"/>
      <c r="H101" s="88"/>
      <c r="I101" s="89"/>
      <c r="J101" s="89"/>
      <c r="K101" s="90"/>
    </row>
    <row r="102" spans="1:11" x14ac:dyDescent="0.2">
      <c r="A102" s="82">
        <f t="shared" si="15"/>
        <v>10</v>
      </c>
      <c r="B102" s="83" t="str">
        <f>VLOOKUP(A102,Teams!$A$3:$C$18,2,0)</f>
        <v>Atlantic1</v>
      </c>
      <c r="C102" s="84" t="s">
        <v>67</v>
      </c>
      <c r="D102" s="85" t="str">
        <f t="shared" si="16"/>
        <v>10A2</v>
      </c>
      <c r="E102" s="86">
        <f t="shared" ref="E102:E133" si="17">E101+1</f>
        <v>108</v>
      </c>
      <c r="F102" s="87" t="str">
        <f>B102&amp;"-"&amp;C102</f>
        <v>Atlantic1-A2</v>
      </c>
      <c r="G102" s="87"/>
      <c r="H102" s="88"/>
      <c r="I102" s="89"/>
      <c r="J102" s="89"/>
      <c r="K102" s="90"/>
    </row>
    <row r="103" spans="1:11" x14ac:dyDescent="0.2">
      <c r="A103" s="82">
        <f t="shared" si="15"/>
        <v>10</v>
      </c>
      <c r="B103" s="83" t="str">
        <f>VLOOKUP(A103,Teams!$A$3:$C$18,2,0)</f>
        <v>Atlantic1</v>
      </c>
      <c r="C103" s="84" t="s">
        <v>68</v>
      </c>
      <c r="D103" s="85" t="str">
        <f t="shared" si="16"/>
        <v>10A3</v>
      </c>
      <c r="E103" s="86">
        <f t="shared" si="17"/>
        <v>109</v>
      </c>
      <c r="F103" s="87" t="str">
        <f>B103&amp;"-"&amp;C103</f>
        <v>Atlantic1-A3</v>
      </c>
      <c r="G103" s="87"/>
      <c r="H103" s="88"/>
      <c r="I103" s="89"/>
      <c r="J103" s="89"/>
      <c r="K103" s="90"/>
    </row>
    <row r="104" spans="1:11" x14ac:dyDescent="0.2">
      <c r="A104" s="82">
        <f t="shared" si="15"/>
        <v>10</v>
      </c>
      <c r="B104" s="83" t="str">
        <f>VLOOKUP(A104,Teams!$A$3:$C$18,2,0)</f>
        <v>Atlantic1</v>
      </c>
      <c r="C104" s="84" t="s">
        <v>69</v>
      </c>
      <c r="D104" s="85" t="str">
        <f t="shared" si="16"/>
        <v>10A4</v>
      </c>
      <c r="E104" s="86">
        <f t="shared" si="17"/>
        <v>110</v>
      </c>
      <c r="F104" s="87" t="str">
        <f>B104&amp;"-"&amp;C104</f>
        <v>Atlantic1-A4</v>
      </c>
      <c r="G104" s="87"/>
      <c r="H104" s="98"/>
      <c r="I104" s="99"/>
      <c r="J104" s="99"/>
      <c r="K104" s="100"/>
    </row>
    <row r="105" spans="1:11" x14ac:dyDescent="0.2">
      <c r="A105" s="91">
        <v>11</v>
      </c>
      <c r="B105" s="92" t="str">
        <f>VLOOKUP(A105,Teams!$A$3:$C$18,2,0)</f>
        <v>NovaScotia1</v>
      </c>
      <c r="C105" s="67" t="s">
        <v>3</v>
      </c>
      <c r="D105" s="68" t="str">
        <f t="shared" si="16"/>
        <v>11L1</v>
      </c>
      <c r="E105" s="93">
        <f t="shared" si="17"/>
        <v>111</v>
      </c>
      <c r="F105" s="94" t="s">
        <v>124</v>
      </c>
      <c r="G105" s="94"/>
      <c r="H105" s="88"/>
      <c r="I105" s="89"/>
      <c r="J105" s="89"/>
      <c r="K105" s="90"/>
    </row>
    <row r="106" spans="1:11" x14ac:dyDescent="0.2">
      <c r="A106" s="82">
        <f t="shared" ref="A106:A114" si="18">A105</f>
        <v>11</v>
      </c>
      <c r="B106" s="83" t="str">
        <f>VLOOKUP(A106,Teams!$A$3:$C$18,2,0)</f>
        <v>NovaScotia1</v>
      </c>
      <c r="C106" s="84" t="s">
        <v>5</v>
      </c>
      <c r="D106" s="85" t="str">
        <f t="shared" si="16"/>
        <v>11L2</v>
      </c>
      <c r="E106" s="86">
        <f t="shared" si="17"/>
        <v>112</v>
      </c>
      <c r="F106" s="87" t="s">
        <v>125</v>
      </c>
      <c r="G106" s="87"/>
      <c r="H106" s="88"/>
      <c r="I106" s="89"/>
      <c r="J106" s="89"/>
      <c r="K106" s="90"/>
    </row>
    <row r="107" spans="1:11" x14ac:dyDescent="0.2">
      <c r="A107" s="82">
        <f t="shared" si="18"/>
        <v>11</v>
      </c>
      <c r="B107" s="83" t="str">
        <f>VLOOKUP(A107,Teams!$A$3:$C$18,2,0)</f>
        <v>NovaScotia1</v>
      </c>
      <c r="C107" s="84" t="s">
        <v>7</v>
      </c>
      <c r="D107" s="85" t="str">
        <f t="shared" si="16"/>
        <v>11L3</v>
      </c>
      <c r="E107" s="86">
        <f t="shared" si="17"/>
        <v>113</v>
      </c>
      <c r="F107" s="87" t="s">
        <v>126</v>
      </c>
      <c r="G107" s="87"/>
      <c r="H107" s="88"/>
      <c r="I107" s="89"/>
      <c r="J107" s="89"/>
      <c r="K107" s="90"/>
    </row>
    <row r="108" spans="1:11" x14ac:dyDescent="0.2">
      <c r="A108" s="82">
        <f t="shared" si="18"/>
        <v>11</v>
      </c>
      <c r="B108" s="83" t="str">
        <f>VLOOKUP(A108,Teams!$A$3:$C$18,2,0)</f>
        <v>NovaScotia1</v>
      </c>
      <c r="C108" s="84" t="s">
        <v>4</v>
      </c>
      <c r="D108" s="85" t="str">
        <f t="shared" si="16"/>
        <v>11M1</v>
      </c>
      <c r="E108" s="86">
        <f t="shared" si="17"/>
        <v>114</v>
      </c>
      <c r="F108" s="87" t="s">
        <v>127</v>
      </c>
      <c r="G108" s="87"/>
      <c r="H108" s="88"/>
      <c r="I108" s="89"/>
      <c r="J108" s="89"/>
      <c r="K108" s="90"/>
    </row>
    <row r="109" spans="1:11" x14ac:dyDescent="0.2">
      <c r="A109" s="82">
        <f t="shared" si="18"/>
        <v>11</v>
      </c>
      <c r="B109" s="83" t="str">
        <f>VLOOKUP(A109,Teams!$A$3:$C$18,2,0)</f>
        <v>NovaScotia1</v>
      </c>
      <c r="C109" s="84" t="s">
        <v>6</v>
      </c>
      <c r="D109" s="85" t="str">
        <f t="shared" si="16"/>
        <v>11M2</v>
      </c>
      <c r="E109" s="86">
        <f t="shared" si="17"/>
        <v>115</v>
      </c>
      <c r="F109" s="87" t="s">
        <v>128</v>
      </c>
      <c r="G109" s="87"/>
      <c r="H109" s="88"/>
      <c r="I109" s="89"/>
      <c r="J109" s="89"/>
      <c r="K109" s="90"/>
    </row>
    <row r="110" spans="1:11" x14ac:dyDescent="0.2">
      <c r="A110" s="82">
        <f t="shared" si="18"/>
        <v>11</v>
      </c>
      <c r="B110" s="83" t="str">
        <f>VLOOKUP(A110,Teams!$A$3:$C$18,2,0)</f>
        <v>NovaScotia1</v>
      </c>
      <c r="C110" s="84" t="s">
        <v>8</v>
      </c>
      <c r="D110" s="85" t="str">
        <f t="shared" si="16"/>
        <v>11M3</v>
      </c>
      <c r="E110" s="86">
        <f t="shared" si="17"/>
        <v>116</v>
      </c>
      <c r="F110" s="87" t="s">
        <v>129</v>
      </c>
      <c r="G110" s="87"/>
      <c r="H110" s="88"/>
      <c r="I110" s="89"/>
      <c r="J110" s="89"/>
      <c r="K110" s="90"/>
    </row>
    <row r="111" spans="1:11" x14ac:dyDescent="0.2">
      <c r="A111" s="82">
        <f t="shared" si="18"/>
        <v>11</v>
      </c>
      <c r="B111" s="83" t="str">
        <f>VLOOKUP(A111,Teams!$A$3:$C$18,2,0)</f>
        <v>NovaScotia1</v>
      </c>
      <c r="C111" s="84" t="s">
        <v>66</v>
      </c>
      <c r="D111" s="85" t="str">
        <f t="shared" si="16"/>
        <v>11A1</v>
      </c>
      <c r="E111" s="86">
        <f t="shared" si="17"/>
        <v>117</v>
      </c>
      <c r="F111" s="87" t="str">
        <f t="shared" ref="F111:F142" si="19">B111&amp;"-"&amp;C111</f>
        <v>NovaScotia1-A1</v>
      </c>
      <c r="G111" s="87"/>
      <c r="H111" s="88"/>
      <c r="I111" s="89"/>
      <c r="J111" s="89"/>
      <c r="K111" s="90"/>
    </row>
    <row r="112" spans="1:11" x14ac:dyDescent="0.2">
      <c r="A112" s="82">
        <f t="shared" si="18"/>
        <v>11</v>
      </c>
      <c r="B112" s="83" t="str">
        <f>VLOOKUP(A112,Teams!$A$3:$C$18,2,0)</f>
        <v>NovaScotia1</v>
      </c>
      <c r="C112" s="84" t="s">
        <v>67</v>
      </c>
      <c r="D112" s="85" t="str">
        <f t="shared" si="16"/>
        <v>11A2</v>
      </c>
      <c r="E112" s="86">
        <f t="shared" si="17"/>
        <v>118</v>
      </c>
      <c r="F112" s="87" t="str">
        <f t="shared" si="19"/>
        <v>NovaScotia1-A2</v>
      </c>
      <c r="G112" s="87"/>
      <c r="H112" s="88"/>
      <c r="I112" s="89"/>
      <c r="J112" s="89"/>
      <c r="K112" s="90"/>
    </row>
    <row r="113" spans="1:11" x14ac:dyDescent="0.2">
      <c r="A113" s="82">
        <f t="shared" si="18"/>
        <v>11</v>
      </c>
      <c r="B113" s="83" t="str">
        <f>VLOOKUP(A113,Teams!$A$3:$C$18,2,0)</f>
        <v>NovaScotia1</v>
      </c>
      <c r="C113" s="84" t="s">
        <v>68</v>
      </c>
      <c r="D113" s="85" t="str">
        <f t="shared" si="16"/>
        <v>11A3</v>
      </c>
      <c r="E113" s="86">
        <f t="shared" si="17"/>
        <v>119</v>
      </c>
      <c r="F113" s="87" t="str">
        <f t="shared" si="19"/>
        <v>NovaScotia1-A3</v>
      </c>
      <c r="G113" s="87"/>
      <c r="H113" s="88"/>
      <c r="I113" s="89"/>
      <c r="J113" s="89"/>
      <c r="K113" s="90"/>
    </row>
    <row r="114" spans="1:11" x14ac:dyDescent="0.2">
      <c r="A114" s="82">
        <f t="shared" si="18"/>
        <v>11</v>
      </c>
      <c r="B114" s="83" t="str">
        <f>VLOOKUP(A114,Teams!$A$3:$C$18,2,0)</f>
        <v>NovaScotia1</v>
      </c>
      <c r="C114" s="84" t="s">
        <v>69</v>
      </c>
      <c r="D114" s="85" t="str">
        <f t="shared" si="16"/>
        <v>11A4</v>
      </c>
      <c r="E114" s="86">
        <f t="shared" si="17"/>
        <v>120</v>
      </c>
      <c r="F114" s="87" t="str">
        <f t="shared" si="19"/>
        <v>NovaScotia1-A4</v>
      </c>
      <c r="G114" s="87"/>
      <c r="H114" s="88"/>
      <c r="I114" s="89"/>
      <c r="J114" s="89"/>
      <c r="K114" s="90"/>
    </row>
    <row r="115" spans="1:11" x14ac:dyDescent="0.2">
      <c r="A115" s="91">
        <v>12</v>
      </c>
      <c r="B115" s="92" t="str">
        <f>VLOOKUP(A115,Teams!$A$3:$C$18,2,0)</f>
        <v>National1</v>
      </c>
      <c r="C115" s="67" t="s">
        <v>3</v>
      </c>
      <c r="D115" s="68" t="str">
        <f t="shared" si="16"/>
        <v>12L1</v>
      </c>
      <c r="E115" s="93">
        <f t="shared" si="17"/>
        <v>121</v>
      </c>
      <c r="F115" s="94" t="str">
        <f t="shared" si="19"/>
        <v>National1-L1</v>
      </c>
      <c r="G115" s="94"/>
      <c r="H115" s="95"/>
      <c r="I115" s="96"/>
      <c r="J115" s="96"/>
      <c r="K115" s="97"/>
    </row>
    <row r="116" spans="1:11" x14ac:dyDescent="0.2">
      <c r="A116" s="82">
        <f t="shared" ref="A116:A124" si="20">A115</f>
        <v>12</v>
      </c>
      <c r="B116" s="83" t="str">
        <f>VLOOKUP(A116,Teams!$A$3:$C$18,2,0)</f>
        <v>National1</v>
      </c>
      <c r="C116" s="84" t="s">
        <v>5</v>
      </c>
      <c r="D116" s="85" t="str">
        <f t="shared" si="16"/>
        <v>12L2</v>
      </c>
      <c r="E116" s="86">
        <f t="shared" si="17"/>
        <v>122</v>
      </c>
      <c r="F116" s="87" t="str">
        <f t="shared" si="19"/>
        <v>National1-L2</v>
      </c>
      <c r="G116" s="87"/>
      <c r="H116" s="88"/>
      <c r="I116" s="89"/>
      <c r="J116" s="89"/>
      <c r="K116" s="90"/>
    </row>
    <row r="117" spans="1:11" x14ac:dyDescent="0.2">
      <c r="A117" s="82">
        <f t="shared" si="20"/>
        <v>12</v>
      </c>
      <c r="B117" s="83" t="str">
        <f>VLOOKUP(A117,Teams!$A$3:$C$18,2,0)</f>
        <v>National1</v>
      </c>
      <c r="C117" s="84" t="s">
        <v>7</v>
      </c>
      <c r="D117" s="85" t="str">
        <f t="shared" si="16"/>
        <v>12L3</v>
      </c>
      <c r="E117" s="86">
        <f t="shared" si="17"/>
        <v>123</v>
      </c>
      <c r="F117" s="87" t="str">
        <f t="shared" si="19"/>
        <v>National1-L3</v>
      </c>
      <c r="G117" s="87"/>
      <c r="H117" s="88"/>
      <c r="I117" s="89"/>
      <c r="J117" s="89"/>
      <c r="K117" s="90"/>
    </row>
    <row r="118" spans="1:11" x14ac:dyDescent="0.2">
      <c r="A118" s="82">
        <f t="shared" si="20"/>
        <v>12</v>
      </c>
      <c r="B118" s="83" t="str">
        <f>VLOOKUP(A118,Teams!$A$3:$C$18,2,0)</f>
        <v>National1</v>
      </c>
      <c r="C118" s="84" t="s">
        <v>4</v>
      </c>
      <c r="D118" s="85" t="str">
        <f t="shared" si="16"/>
        <v>12M1</v>
      </c>
      <c r="E118" s="86">
        <f t="shared" si="17"/>
        <v>124</v>
      </c>
      <c r="F118" s="87" t="str">
        <f t="shared" si="19"/>
        <v>National1-M1</v>
      </c>
      <c r="G118" s="87"/>
      <c r="H118" s="88"/>
      <c r="I118" s="89"/>
      <c r="J118" s="89"/>
      <c r="K118" s="90"/>
    </row>
    <row r="119" spans="1:11" x14ac:dyDescent="0.2">
      <c r="A119" s="82">
        <f t="shared" si="20"/>
        <v>12</v>
      </c>
      <c r="B119" s="83" t="str">
        <f>VLOOKUP(A119,Teams!$A$3:$C$18,2,0)</f>
        <v>National1</v>
      </c>
      <c r="C119" s="84" t="s">
        <v>6</v>
      </c>
      <c r="D119" s="85" t="str">
        <f t="shared" si="16"/>
        <v>12M2</v>
      </c>
      <c r="E119" s="86">
        <f t="shared" si="17"/>
        <v>125</v>
      </c>
      <c r="F119" s="87" t="str">
        <f t="shared" si="19"/>
        <v>National1-M2</v>
      </c>
      <c r="G119" s="87"/>
      <c r="H119" s="88"/>
      <c r="I119" s="89"/>
      <c r="J119" s="89"/>
      <c r="K119" s="90"/>
    </row>
    <row r="120" spans="1:11" x14ac:dyDescent="0.2">
      <c r="A120" s="82">
        <f t="shared" si="20"/>
        <v>12</v>
      </c>
      <c r="B120" s="83" t="str">
        <f>VLOOKUP(A120,Teams!$A$3:$C$18,2,0)</f>
        <v>National1</v>
      </c>
      <c r="C120" s="84" t="s">
        <v>8</v>
      </c>
      <c r="D120" s="85" t="str">
        <f t="shared" si="16"/>
        <v>12M3</v>
      </c>
      <c r="E120" s="86">
        <f t="shared" si="17"/>
        <v>126</v>
      </c>
      <c r="F120" s="87" t="str">
        <f t="shared" si="19"/>
        <v>National1-M3</v>
      </c>
      <c r="G120" s="87"/>
      <c r="H120" s="88"/>
      <c r="I120" s="89"/>
      <c r="J120" s="89"/>
      <c r="K120" s="90"/>
    </row>
    <row r="121" spans="1:11" x14ac:dyDescent="0.2">
      <c r="A121" s="82">
        <f t="shared" si="20"/>
        <v>12</v>
      </c>
      <c r="B121" s="83" t="str">
        <f>VLOOKUP(A121,Teams!$A$3:$C$18,2,0)</f>
        <v>National1</v>
      </c>
      <c r="C121" s="84" t="s">
        <v>66</v>
      </c>
      <c r="D121" s="85" t="str">
        <f t="shared" si="16"/>
        <v>12A1</v>
      </c>
      <c r="E121" s="86">
        <f t="shared" si="17"/>
        <v>127</v>
      </c>
      <c r="F121" s="87" t="str">
        <f t="shared" si="19"/>
        <v>National1-A1</v>
      </c>
      <c r="G121" s="87"/>
      <c r="H121" s="88"/>
      <c r="I121" s="89"/>
      <c r="J121" s="89"/>
      <c r="K121" s="90"/>
    </row>
    <row r="122" spans="1:11" x14ac:dyDescent="0.2">
      <c r="A122" s="82">
        <f t="shared" si="20"/>
        <v>12</v>
      </c>
      <c r="B122" s="83" t="str">
        <f>VLOOKUP(A122,Teams!$A$3:$C$18,2,0)</f>
        <v>National1</v>
      </c>
      <c r="C122" s="84" t="s">
        <v>67</v>
      </c>
      <c r="D122" s="85" t="str">
        <f t="shared" si="16"/>
        <v>12A2</v>
      </c>
      <c r="E122" s="86">
        <f t="shared" si="17"/>
        <v>128</v>
      </c>
      <c r="F122" s="87" t="str">
        <f t="shared" si="19"/>
        <v>National1-A2</v>
      </c>
      <c r="G122" s="87"/>
      <c r="H122" s="88"/>
      <c r="I122" s="89"/>
      <c r="J122" s="89"/>
      <c r="K122" s="90"/>
    </row>
    <row r="123" spans="1:11" x14ac:dyDescent="0.2">
      <c r="A123" s="82">
        <f t="shared" si="20"/>
        <v>12</v>
      </c>
      <c r="B123" s="83" t="str">
        <f>VLOOKUP(A123,Teams!$A$3:$C$18,2,0)</f>
        <v>National1</v>
      </c>
      <c r="C123" s="84" t="s">
        <v>68</v>
      </c>
      <c r="D123" s="85" t="str">
        <f t="shared" si="16"/>
        <v>12A3</v>
      </c>
      <c r="E123" s="86">
        <f t="shared" si="17"/>
        <v>129</v>
      </c>
      <c r="F123" s="87" t="str">
        <f t="shared" si="19"/>
        <v>National1-A3</v>
      </c>
      <c r="G123" s="87"/>
      <c r="H123" s="88"/>
      <c r="I123" s="89"/>
      <c r="J123" s="89"/>
      <c r="K123" s="90"/>
    </row>
    <row r="124" spans="1:11" x14ac:dyDescent="0.2">
      <c r="A124" s="82">
        <f t="shared" si="20"/>
        <v>12</v>
      </c>
      <c r="B124" s="83" t="str">
        <f>VLOOKUP(A124,Teams!$A$3:$C$18,2,0)</f>
        <v>National1</v>
      </c>
      <c r="C124" s="84" t="s">
        <v>69</v>
      </c>
      <c r="D124" s="85" t="str">
        <f t="shared" si="16"/>
        <v>12A4</v>
      </c>
      <c r="E124" s="86">
        <f t="shared" si="17"/>
        <v>130</v>
      </c>
      <c r="F124" s="87" t="str">
        <f t="shared" si="19"/>
        <v>National1-A4</v>
      </c>
      <c r="G124" s="87"/>
      <c r="H124" s="98"/>
      <c r="I124" s="99"/>
      <c r="J124" s="99"/>
      <c r="K124" s="100"/>
    </row>
    <row r="125" spans="1:11" x14ac:dyDescent="0.2">
      <c r="A125" s="91">
        <v>13</v>
      </c>
      <c r="B125" s="92" t="str">
        <f>VLOOKUP(A125,Teams!$A$3:$C$18,2,0)</f>
        <v>National2</v>
      </c>
      <c r="C125" s="67" t="s">
        <v>3</v>
      </c>
      <c r="D125" s="68" t="str">
        <f t="shared" si="16"/>
        <v>13L1</v>
      </c>
      <c r="E125" s="93">
        <f t="shared" si="17"/>
        <v>131</v>
      </c>
      <c r="F125" s="94" t="str">
        <f t="shared" si="19"/>
        <v>National2-L1</v>
      </c>
      <c r="G125" s="94"/>
      <c r="H125" s="88"/>
      <c r="I125" s="89"/>
      <c r="J125" s="89"/>
      <c r="K125" s="90"/>
    </row>
    <row r="126" spans="1:11" x14ac:dyDescent="0.2">
      <c r="A126" s="82">
        <f t="shared" ref="A126:A134" si="21">A125</f>
        <v>13</v>
      </c>
      <c r="B126" s="83" t="str">
        <f>VLOOKUP(A126,Teams!$A$3:$C$18,2,0)</f>
        <v>National2</v>
      </c>
      <c r="C126" s="84" t="s">
        <v>5</v>
      </c>
      <c r="D126" s="85" t="str">
        <f t="shared" si="16"/>
        <v>13L2</v>
      </c>
      <c r="E126" s="86">
        <f t="shared" si="17"/>
        <v>132</v>
      </c>
      <c r="F126" s="87" t="str">
        <f t="shared" si="19"/>
        <v>National2-L2</v>
      </c>
      <c r="G126" s="87"/>
      <c r="H126" s="88"/>
      <c r="I126" s="89"/>
      <c r="J126" s="89"/>
      <c r="K126" s="90"/>
    </row>
    <row r="127" spans="1:11" x14ac:dyDescent="0.2">
      <c r="A127" s="82">
        <f t="shared" si="21"/>
        <v>13</v>
      </c>
      <c r="B127" s="83" t="str">
        <f>VLOOKUP(A127,Teams!$A$3:$C$18,2,0)</f>
        <v>National2</v>
      </c>
      <c r="C127" s="84" t="s">
        <v>7</v>
      </c>
      <c r="D127" s="85" t="str">
        <f t="shared" si="16"/>
        <v>13L3</v>
      </c>
      <c r="E127" s="86">
        <f t="shared" si="17"/>
        <v>133</v>
      </c>
      <c r="F127" s="87" t="str">
        <f t="shared" si="19"/>
        <v>National2-L3</v>
      </c>
      <c r="G127" s="87"/>
      <c r="H127" s="88"/>
      <c r="I127" s="89"/>
      <c r="J127" s="89"/>
      <c r="K127" s="90"/>
    </row>
    <row r="128" spans="1:11" x14ac:dyDescent="0.2">
      <c r="A128" s="82">
        <f t="shared" si="21"/>
        <v>13</v>
      </c>
      <c r="B128" s="83" t="str">
        <f>VLOOKUP(A128,Teams!$A$3:$C$18,2,0)</f>
        <v>National2</v>
      </c>
      <c r="C128" s="84" t="s">
        <v>4</v>
      </c>
      <c r="D128" s="85" t="str">
        <f t="shared" si="16"/>
        <v>13M1</v>
      </c>
      <c r="E128" s="86">
        <f t="shared" si="17"/>
        <v>134</v>
      </c>
      <c r="F128" s="87" t="str">
        <f t="shared" si="19"/>
        <v>National2-M1</v>
      </c>
      <c r="G128" s="87"/>
      <c r="H128" s="88"/>
      <c r="I128" s="89"/>
      <c r="J128" s="89"/>
      <c r="K128" s="90"/>
    </row>
    <row r="129" spans="1:11" x14ac:dyDescent="0.2">
      <c r="A129" s="82">
        <f t="shared" si="21"/>
        <v>13</v>
      </c>
      <c r="B129" s="83" t="str">
        <f>VLOOKUP(A129,Teams!$A$3:$C$18,2,0)</f>
        <v>National2</v>
      </c>
      <c r="C129" s="84" t="s">
        <v>6</v>
      </c>
      <c r="D129" s="85" t="str">
        <f t="shared" si="16"/>
        <v>13M2</v>
      </c>
      <c r="E129" s="86">
        <f t="shared" si="17"/>
        <v>135</v>
      </c>
      <c r="F129" s="87" t="str">
        <f t="shared" si="19"/>
        <v>National2-M2</v>
      </c>
      <c r="G129" s="87"/>
      <c r="H129" s="88"/>
      <c r="I129" s="89"/>
      <c r="J129" s="89"/>
      <c r="K129" s="90"/>
    </row>
    <row r="130" spans="1:11" x14ac:dyDescent="0.2">
      <c r="A130" s="82">
        <f t="shared" si="21"/>
        <v>13</v>
      </c>
      <c r="B130" s="83" t="str">
        <f>VLOOKUP(A130,Teams!$A$3:$C$18,2,0)</f>
        <v>National2</v>
      </c>
      <c r="C130" s="84" t="s">
        <v>8</v>
      </c>
      <c r="D130" s="85" t="str">
        <f t="shared" si="16"/>
        <v>13M3</v>
      </c>
      <c r="E130" s="86">
        <f t="shared" si="17"/>
        <v>136</v>
      </c>
      <c r="F130" s="87" t="str">
        <f t="shared" si="19"/>
        <v>National2-M3</v>
      </c>
      <c r="G130" s="87"/>
      <c r="H130" s="88"/>
      <c r="I130" s="89"/>
      <c r="J130" s="89"/>
      <c r="K130" s="90"/>
    </row>
    <row r="131" spans="1:11" x14ac:dyDescent="0.2">
      <c r="A131" s="82">
        <f t="shared" si="21"/>
        <v>13</v>
      </c>
      <c r="B131" s="83" t="str">
        <f>VLOOKUP(A131,Teams!$A$3:$C$18,2,0)</f>
        <v>National2</v>
      </c>
      <c r="C131" s="84" t="s">
        <v>66</v>
      </c>
      <c r="D131" s="85" t="str">
        <f t="shared" si="16"/>
        <v>13A1</v>
      </c>
      <c r="E131" s="86">
        <f t="shared" si="17"/>
        <v>137</v>
      </c>
      <c r="F131" s="87" t="str">
        <f t="shared" si="19"/>
        <v>National2-A1</v>
      </c>
      <c r="G131" s="87"/>
      <c r="H131" s="88"/>
      <c r="I131" s="89"/>
      <c r="J131" s="89"/>
      <c r="K131" s="90"/>
    </row>
    <row r="132" spans="1:11" x14ac:dyDescent="0.2">
      <c r="A132" s="82">
        <f t="shared" si="21"/>
        <v>13</v>
      </c>
      <c r="B132" s="83" t="str">
        <f>VLOOKUP(A132,Teams!$A$3:$C$18,2,0)</f>
        <v>National2</v>
      </c>
      <c r="C132" s="84" t="s">
        <v>67</v>
      </c>
      <c r="D132" s="85" t="str">
        <f t="shared" si="16"/>
        <v>13A2</v>
      </c>
      <c r="E132" s="86">
        <f t="shared" si="17"/>
        <v>138</v>
      </c>
      <c r="F132" s="87" t="str">
        <f t="shared" si="19"/>
        <v>National2-A2</v>
      </c>
      <c r="G132" s="87"/>
      <c r="H132" s="88"/>
      <c r="I132" s="89"/>
      <c r="J132" s="89"/>
      <c r="K132" s="90"/>
    </row>
    <row r="133" spans="1:11" x14ac:dyDescent="0.2">
      <c r="A133" s="82">
        <f t="shared" si="21"/>
        <v>13</v>
      </c>
      <c r="B133" s="83" t="str">
        <f>VLOOKUP(A133,Teams!$A$3:$C$18,2,0)</f>
        <v>National2</v>
      </c>
      <c r="C133" s="84" t="s">
        <v>68</v>
      </c>
      <c r="D133" s="85" t="str">
        <f t="shared" ref="D133:D164" si="22">A133&amp;C133</f>
        <v>13A3</v>
      </c>
      <c r="E133" s="86">
        <f t="shared" si="17"/>
        <v>139</v>
      </c>
      <c r="F133" s="87" t="str">
        <f t="shared" si="19"/>
        <v>National2-A3</v>
      </c>
      <c r="G133" s="87"/>
      <c r="H133" s="88"/>
      <c r="I133" s="89"/>
      <c r="J133" s="89"/>
      <c r="K133" s="90"/>
    </row>
    <row r="134" spans="1:11" x14ac:dyDescent="0.2">
      <c r="A134" s="82">
        <f t="shared" si="21"/>
        <v>13</v>
      </c>
      <c r="B134" s="83" t="str">
        <f>VLOOKUP(A134,Teams!$A$3:$C$18,2,0)</f>
        <v>National2</v>
      </c>
      <c r="C134" s="84" t="s">
        <v>69</v>
      </c>
      <c r="D134" s="85" t="str">
        <f t="shared" si="22"/>
        <v>13A4</v>
      </c>
      <c r="E134" s="86">
        <f t="shared" ref="E134:E164" si="23">E133+1</f>
        <v>140</v>
      </c>
      <c r="F134" s="87" t="str">
        <f t="shared" si="19"/>
        <v>National2-A4</v>
      </c>
      <c r="G134" s="87"/>
      <c r="H134" s="88"/>
      <c r="I134" s="89"/>
      <c r="J134" s="89"/>
      <c r="K134" s="90"/>
    </row>
    <row r="135" spans="1:11" x14ac:dyDescent="0.2">
      <c r="A135" s="91">
        <v>14</v>
      </c>
      <c r="B135" s="92" t="str">
        <f>VLOOKUP(A135,Teams!$A$3:$C$18,2,0)</f>
        <v>National3</v>
      </c>
      <c r="C135" s="67" t="s">
        <v>3</v>
      </c>
      <c r="D135" s="68" t="str">
        <f t="shared" si="22"/>
        <v>14L1</v>
      </c>
      <c r="E135" s="93">
        <f t="shared" si="23"/>
        <v>141</v>
      </c>
      <c r="F135" s="94" t="str">
        <f t="shared" si="19"/>
        <v>National3-L1</v>
      </c>
      <c r="G135" s="94"/>
      <c r="H135" s="95"/>
      <c r="I135" s="96"/>
      <c r="J135" s="96"/>
      <c r="K135" s="97"/>
    </row>
    <row r="136" spans="1:11" x14ac:dyDescent="0.2">
      <c r="A136" s="82">
        <f t="shared" ref="A136:A144" si="24">A135</f>
        <v>14</v>
      </c>
      <c r="B136" s="83" t="str">
        <f>VLOOKUP(A136,Teams!$A$3:$C$18,2,0)</f>
        <v>National3</v>
      </c>
      <c r="C136" s="84" t="s">
        <v>5</v>
      </c>
      <c r="D136" s="85" t="str">
        <f t="shared" si="22"/>
        <v>14L2</v>
      </c>
      <c r="E136" s="86">
        <f t="shared" si="23"/>
        <v>142</v>
      </c>
      <c r="F136" s="87" t="str">
        <f t="shared" si="19"/>
        <v>National3-L2</v>
      </c>
      <c r="G136" s="87"/>
      <c r="H136" s="88"/>
      <c r="I136" s="89"/>
      <c r="J136" s="89"/>
      <c r="K136" s="90"/>
    </row>
    <row r="137" spans="1:11" x14ac:dyDescent="0.2">
      <c r="A137" s="82">
        <f t="shared" si="24"/>
        <v>14</v>
      </c>
      <c r="B137" s="83" t="str">
        <f>VLOOKUP(A137,Teams!$A$3:$C$18,2,0)</f>
        <v>National3</v>
      </c>
      <c r="C137" s="84" t="s">
        <v>7</v>
      </c>
      <c r="D137" s="85" t="str">
        <f t="shared" si="22"/>
        <v>14L3</v>
      </c>
      <c r="E137" s="86">
        <f t="shared" si="23"/>
        <v>143</v>
      </c>
      <c r="F137" s="87" t="str">
        <f t="shared" si="19"/>
        <v>National3-L3</v>
      </c>
      <c r="G137" s="87"/>
      <c r="H137" s="88"/>
      <c r="I137" s="89"/>
      <c r="J137" s="89"/>
      <c r="K137" s="90"/>
    </row>
    <row r="138" spans="1:11" x14ac:dyDescent="0.2">
      <c r="A138" s="82">
        <f t="shared" si="24"/>
        <v>14</v>
      </c>
      <c r="B138" s="83" t="str">
        <f>VLOOKUP(A138,Teams!$A$3:$C$18,2,0)</f>
        <v>National3</v>
      </c>
      <c r="C138" s="84" t="s">
        <v>4</v>
      </c>
      <c r="D138" s="85" t="str">
        <f t="shared" si="22"/>
        <v>14M1</v>
      </c>
      <c r="E138" s="86">
        <f t="shared" si="23"/>
        <v>144</v>
      </c>
      <c r="F138" s="87" t="str">
        <f t="shared" si="19"/>
        <v>National3-M1</v>
      </c>
      <c r="G138" s="87"/>
      <c r="H138" s="88"/>
      <c r="I138" s="89"/>
      <c r="J138" s="89"/>
      <c r="K138" s="90"/>
    </row>
    <row r="139" spans="1:11" x14ac:dyDescent="0.2">
      <c r="A139" s="82">
        <f t="shared" si="24"/>
        <v>14</v>
      </c>
      <c r="B139" s="83" t="str">
        <f>VLOOKUP(A139,Teams!$A$3:$C$18,2,0)</f>
        <v>National3</v>
      </c>
      <c r="C139" s="84" t="s">
        <v>6</v>
      </c>
      <c r="D139" s="85" t="str">
        <f t="shared" si="22"/>
        <v>14M2</v>
      </c>
      <c r="E139" s="86">
        <f t="shared" si="23"/>
        <v>145</v>
      </c>
      <c r="F139" s="87" t="str">
        <f t="shared" si="19"/>
        <v>National3-M2</v>
      </c>
      <c r="G139" s="87"/>
      <c r="H139" s="88"/>
      <c r="I139" s="89"/>
      <c r="J139" s="89"/>
      <c r="K139" s="90"/>
    </row>
    <row r="140" spans="1:11" x14ac:dyDescent="0.2">
      <c r="A140" s="82">
        <f t="shared" si="24"/>
        <v>14</v>
      </c>
      <c r="B140" s="83" t="str">
        <f>VLOOKUP(A140,Teams!$A$3:$C$18,2,0)</f>
        <v>National3</v>
      </c>
      <c r="C140" s="84" t="s">
        <v>8</v>
      </c>
      <c r="D140" s="85" t="str">
        <f t="shared" si="22"/>
        <v>14M3</v>
      </c>
      <c r="E140" s="86">
        <f t="shared" si="23"/>
        <v>146</v>
      </c>
      <c r="F140" s="87" t="str">
        <f t="shared" si="19"/>
        <v>National3-M3</v>
      </c>
      <c r="G140" s="87"/>
      <c r="H140" s="88"/>
      <c r="I140" s="89"/>
      <c r="J140" s="89"/>
      <c r="K140" s="90"/>
    </row>
    <row r="141" spans="1:11" x14ac:dyDescent="0.2">
      <c r="A141" s="82">
        <f t="shared" si="24"/>
        <v>14</v>
      </c>
      <c r="B141" s="83" t="str">
        <f>VLOOKUP(A141,Teams!$A$3:$C$18,2,0)</f>
        <v>National3</v>
      </c>
      <c r="C141" s="84" t="s">
        <v>66</v>
      </c>
      <c r="D141" s="85" t="str">
        <f t="shared" si="22"/>
        <v>14A1</v>
      </c>
      <c r="E141" s="86">
        <f t="shared" si="23"/>
        <v>147</v>
      </c>
      <c r="F141" s="87" t="str">
        <f t="shared" si="19"/>
        <v>National3-A1</v>
      </c>
      <c r="G141" s="87"/>
      <c r="H141" s="88"/>
      <c r="I141" s="89"/>
      <c r="J141" s="89"/>
      <c r="K141" s="90"/>
    </row>
    <row r="142" spans="1:11" x14ac:dyDescent="0.2">
      <c r="A142" s="82">
        <f t="shared" si="24"/>
        <v>14</v>
      </c>
      <c r="B142" s="83" t="str">
        <f>VLOOKUP(A142,Teams!$A$3:$C$18,2,0)</f>
        <v>National3</v>
      </c>
      <c r="C142" s="84" t="s">
        <v>67</v>
      </c>
      <c r="D142" s="85" t="str">
        <f t="shared" si="22"/>
        <v>14A2</v>
      </c>
      <c r="E142" s="86">
        <f t="shared" si="23"/>
        <v>148</v>
      </c>
      <c r="F142" s="87" t="str">
        <f t="shared" si="19"/>
        <v>National3-A2</v>
      </c>
      <c r="G142" s="87"/>
      <c r="H142" s="88"/>
      <c r="I142" s="89"/>
      <c r="J142" s="89"/>
      <c r="K142" s="90"/>
    </row>
    <row r="143" spans="1:11" x14ac:dyDescent="0.2">
      <c r="A143" s="82">
        <f t="shared" si="24"/>
        <v>14</v>
      </c>
      <c r="B143" s="83" t="str">
        <f>VLOOKUP(A143,Teams!$A$3:$C$18,2,0)</f>
        <v>National3</v>
      </c>
      <c r="C143" s="84" t="s">
        <v>68</v>
      </c>
      <c r="D143" s="85" t="str">
        <f t="shared" si="22"/>
        <v>14A3</v>
      </c>
      <c r="E143" s="86">
        <f t="shared" si="23"/>
        <v>149</v>
      </c>
      <c r="F143" s="87" t="str">
        <f t="shared" ref="F143:F164" si="25">B143&amp;"-"&amp;C143</f>
        <v>National3-A3</v>
      </c>
      <c r="G143" s="87"/>
      <c r="H143" s="88"/>
      <c r="I143" s="89"/>
      <c r="J143" s="89"/>
      <c r="K143" s="90"/>
    </row>
    <row r="144" spans="1:11" x14ac:dyDescent="0.2">
      <c r="A144" s="82">
        <f t="shared" si="24"/>
        <v>14</v>
      </c>
      <c r="B144" s="83" t="str">
        <f>VLOOKUP(A144,Teams!$A$3:$C$18,2,0)</f>
        <v>National3</v>
      </c>
      <c r="C144" s="84" t="s">
        <v>69</v>
      </c>
      <c r="D144" s="85" t="str">
        <f t="shared" si="22"/>
        <v>14A4</v>
      </c>
      <c r="E144" s="86">
        <f t="shared" si="23"/>
        <v>150</v>
      </c>
      <c r="F144" s="87" t="str">
        <f t="shared" si="25"/>
        <v>National3-A4</v>
      </c>
      <c r="G144" s="87"/>
      <c r="H144" s="98"/>
      <c r="I144" s="99"/>
      <c r="J144" s="99"/>
      <c r="K144" s="100"/>
    </row>
    <row r="145" spans="1:11" x14ac:dyDescent="0.2">
      <c r="A145" s="91">
        <v>15</v>
      </c>
      <c r="B145" s="92" t="str">
        <f>VLOOKUP(A145,Teams!$A$3:$C$18,2,0)</f>
        <v>National4</v>
      </c>
      <c r="C145" s="67" t="s">
        <v>3</v>
      </c>
      <c r="D145" s="68" t="str">
        <f t="shared" si="22"/>
        <v>15L1</v>
      </c>
      <c r="E145" s="93">
        <f t="shared" si="23"/>
        <v>151</v>
      </c>
      <c r="F145" s="94" t="str">
        <f t="shared" si="25"/>
        <v>National4-L1</v>
      </c>
      <c r="G145" s="94"/>
      <c r="H145" s="88"/>
      <c r="I145" s="89"/>
      <c r="J145" s="89"/>
      <c r="K145" s="90"/>
    </row>
    <row r="146" spans="1:11" x14ac:dyDescent="0.2">
      <c r="A146" s="82">
        <f t="shared" ref="A146:A154" si="26">A145</f>
        <v>15</v>
      </c>
      <c r="B146" s="83" t="str">
        <f>VLOOKUP(A146,Teams!$A$3:$C$18,2,0)</f>
        <v>National4</v>
      </c>
      <c r="C146" s="84" t="s">
        <v>5</v>
      </c>
      <c r="D146" s="85" t="str">
        <f t="shared" si="22"/>
        <v>15L2</v>
      </c>
      <c r="E146" s="86">
        <f t="shared" si="23"/>
        <v>152</v>
      </c>
      <c r="F146" s="87" t="str">
        <f t="shared" si="25"/>
        <v>National4-L2</v>
      </c>
      <c r="G146" s="87"/>
      <c r="H146" s="88"/>
      <c r="I146" s="89"/>
      <c r="J146" s="89"/>
      <c r="K146" s="90"/>
    </row>
    <row r="147" spans="1:11" x14ac:dyDescent="0.2">
      <c r="A147" s="82">
        <f t="shared" si="26"/>
        <v>15</v>
      </c>
      <c r="B147" s="83" t="str">
        <f>VLOOKUP(A147,Teams!$A$3:$C$18,2,0)</f>
        <v>National4</v>
      </c>
      <c r="C147" s="84" t="s">
        <v>7</v>
      </c>
      <c r="D147" s="85" t="str">
        <f t="shared" si="22"/>
        <v>15L3</v>
      </c>
      <c r="E147" s="86">
        <f t="shared" si="23"/>
        <v>153</v>
      </c>
      <c r="F147" s="87" t="str">
        <f t="shared" si="25"/>
        <v>National4-L3</v>
      </c>
      <c r="G147" s="87"/>
      <c r="H147" s="88"/>
      <c r="I147" s="89"/>
      <c r="J147" s="89"/>
      <c r="K147" s="90"/>
    </row>
    <row r="148" spans="1:11" x14ac:dyDescent="0.2">
      <c r="A148" s="82">
        <f t="shared" si="26"/>
        <v>15</v>
      </c>
      <c r="B148" s="83" t="str">
        <f>VLOOKUP(A148,Teams!$A$3:$C$18,2,0)</f>
        <v>National4</v>
      </c>
      <c r="C148" s="84" t="s">
        <v>4</v>
      </c>
      <c r="D148" s="85" t="str">
        <f t="shared" si="22"/>
        <v>15M1</v>
      </c>
      <c r="E148" s="86">
        <f t="shared" si="23"/>
        <v>154</v>
      </c>
      <c r="F148" s="87" t="str">
        <f t="shared" si="25"/>
        <v>National4-M1</v>
      </c>
      <c r="G148" s="87"/>
      <c r="H148" s="88"/>
      <c r="I148" s="89"/>
      <c r="J148" s="89"/>
      <c r="K148" s="90"/>
    </row>
    <row r="149" spans="1:11" x14ac:dyDescent="0.2">
      <c r="A149" s="82">
        <f t="shared" si="26"/>
        <v>15</v>
      </c>
      <c r="B149" s="83" t="str">
        <f>VLOOKUP(A149,Teams!$A$3:$C$18,2,0)</f>
        <v>National4</v>
      </c>
      <c r="C149" s="84" t="s">
        <v>6</v>
      </c>
      <c r="D149" s="85" t="str">
        <f t="shared" si="22"/>
        <v>15M2</v>
      </c>
      <c r="E149" s="86">
        <f t="shared" si="23"/>
        <v>155</v>
      </c>
      <c r="F149" s="87" t="str">
        <f t="shared" si="25"/>
        <v>National4-M2</v>
      </c>
      <c r="G149" s="87"/>
      <c r="H149" s="88"/>
      <c r="I149" s="89"/>
      <c r="J149" s="89"/>
      <c r="K149" s="90"/>
    </row>
    <row r="150" spans="1:11" x14ac:dyDescent="0.2">
      <c r="A150" s="82">
        <f t="shared" si="26"/>
        <v>15</v>
      </c>
      <c r="B150" s="83" t="str">
        <f>VLOOKUP(A150,Teams!$A$3:$C$18,2,0)</f>
        <v>National4</v>
      </c>
      <c r="C150" s="84" t="s">
        <v>8</v>
      </c>
      <c r="D150" s="85" t="str">
        <f t="shared" si="22"/>
        <v>15M3</v>
      </c>
      <c r="E150" s="86">
        <f t="shared" si="23"/>
        <v>156</v>
      </c>
      <c r="F150" s="87" t="str">
        <f t="shared" si="25"/>
        <v>National4-M3</v>
      </c>
      <c r="G150" s="87"/>
      <c r="H150" s="88"/>
      <c r="I150" s="89"/>
      <c r="J150" s="89"/>
      <c r="K150" s="90"/>
    </row>
    <row r="151" spans="1:11" x14ac:dyDescent="0.2">
      <c r="A151" s="82">
        <f t="shared" si="26"/>
        <v>15</v>
      </c>
      <c r="B151" s="83" t="str">
        <f>VLOOKUP(A151,Teams!$A$3:$C$18,2,0)</f>
        <v>National4</v>
      </c>
      <c r="C151" s="84" t="s">
        <v>66</v>
      </c>
      <c r="D151" s="85" t="str">
        <f t="shared" si="22"/>
        <v>15A1</v>
      </c>
      <c r="E151" s="86">
        <f t="shared" si="23"/>
        <v>157</v>
      </c>
      <c r="F151" s="87" t="str">
        <f t="shared" si="25"/>
        <v>National4-A1</v>
      </c>
      <c r="G151" s="87"/>
      <c r="H151" s="88"/>
      <c r="I151" s="89"/>
      <c r="J151" s="89"/>
      <c r="K151" s="90"/>
    </row>
    <row r="152" spans="1:11" x14ac:dyDescent="0.2">
      <c r="A152" s="82">
        <f t="shared" si="26"/>
        <v>15</v>
      </c>
      <c r="B152" s="83" t="str">
        <f>VLOOKUP(A152,Teams!$A$3:$C$18,2,0)</f>
        <v>National4</v>
      </c>
      <c r="C152" s="84" t="s">
        <v>67</v>
      </c>
      <c r="D152" s="85" t="str">
        <f t="shared" si="22"/>
        <v>15A2</v>
      </c>
      <c r="E152" s="86">
        <f t="shared" si="23"/>
        <v>158</v>
      </c>
      <c r="F152" s="87" t="str">
        <f t="shared" si="25"/>
        <v>National4-A2</v>
      </c>
      <c r="G152" s="87"/>
      <c r="H152" s="88"/>
      <c r="I152" s="89"/>
      <c r="J152" s="89"/>
      <c r="K152" s="90"/>
    </row>
    <row r="153" spans="1:11" x14ac:dyDescent="0.2">
      <c r="A153" s="82">
        <f t="shared" si="26"/>
        <v>15</v>
      </c>
      <c r="B153" s="83" t="str">
        <f>VLOOKUP(A153,Teams!$A$3:$C$18,2,0)</f>
        <v>National4</v>
      </c>
      <c r="C153" s="84" t="s">
        <v>68</v>
      </c>
      <c r="D153" s="85" t="str">
        <f t="shared" si="22"/>
        <v>15A3</v>
      </c>
      <c r="E153" s="86">
        <f t="shared" si="23"/>
        <v>159</v>
      </c>
      <c r="F153" s="87" t="str">
        <f t="shared" si="25"/>
        <v>National4-A3</v>
      </c>
      <c r="G153" s="87"/>
      <c r="H153" s="88"/>
      <c r="I153" s="89"/>
      <c r="J153" s="89"/>
      <c r="K153" s="90"/>
    </row>
    <row r="154" spans="1:11" x14ac:dyDescent="0.2">
      <c r="A154" s="82">
        <f t="shared" si="26"/>
        <v>15</v>
      </c>
      <c r="B154" s="83" t="str">
        <f>VLOOKUP(A154,Teams!$A$3:$C$18,2,0)</f>
        <v>National4</v>
      </c>
      <c r="C154" s="84" t="s">
        <v>69</v>
      </c>
      <c r="D154" s="85" t="str">
        <f t="shared" si="22"/>
        <v>15A4</v>
      </c>
      <c r="E154" s="86">
        <f t="shared" si="23"/>
        <v>160</v>
      </c>
      <c r="F154" s="87" t="str">
        <f t="shared" si="25"/>
        <v>National4-A4</v>
      </c>
      <c r="G154" s="87"/>
      <c r="H154" s="88"/>
      <c r="I154" s="89"/>
      <c r="J154" s="89"/>
      <c r="K154" s="90"/>
    </row>
    <row r="155" spans="1:11" x14ac:dyDescent="0.2">
      <c r="A155" s="91">
        <v>16</v>
      </c>
      <c r="B155" s="92" t="str">
        <f>VLOOKUP(A155,Teams!$A$3:$C$18,2,0)</f>
        <v>National5</v>
      </c>
      <c r="C155" s="67" t="s">
        <v>3</v>
      </c>
      <c r="D155" s="68" t="str">
        <f t="shared" si="22"/>
        <v>16L1</v>
      </c>
      <c r="E155" s="93">
        <f t="shared" si="23"/>
        <v>161</v>
      </c>
      <c r="F155" s="94" t="str">
        <f t="shared" si="25"/>
        <v>National5-L1</v>
      </c>
      <c r="G155" s="94"/>
      <c r="H155" s="95"/>
      <c r="I155" s="96"/>
      <c r="J155" s="96"/>
      <c r="K155" s="97"/>
    </row>
    <row r="156" spans="1:11" x14ac:dyDescent="0.2">
      <c r="A156" s="82">
        <f t="shared" ref="A156:A164" si="27">A155</f>
        <v>16</v>
      </c>
      <c r="B156" s="83" t="str">
        <f>VLOOKUP(A156,Teams!$A$3:$C$18,2,0)</f>
        <v>National5</v>
      </c>
      <c r="C156" s="84" t="s">
        <v>5</v>
      </c>
      <c r="D156" s="85" t="str">
        <f t="shared" si="22"/>
        <v>16L2</v>
      </c>
      <c r="E156" s="86">
        <f t="shared" si="23"/>
        <v>162</v>
      </c>
      <c r="F156" s="87" t="str">
        <f t="shared" si="25"/>
        <v>National5-L2</v>
      </c>
      <c r="G156" s="87"/>
      <c r="H156" s="88"/>
      <c r="I156" s="89"/>
      <c r="J156" s="89"/>
      <c r="K156" s="90"/>
    </row>
    <row r="157" spans="1:11" x14ac:dyDescent="0.2">
      <c r="A157" s="82">
        <f t="shared" si="27"/>
        <v>16</v>
      </c>
      <c r="B157" s="83" t="str">
        <f>VLOOKUP(A157,Teams!$A$3:$C$18,2,0)</f>
        <v>National5</v>
      </c>
      <c r="C157" s="84" t="s">
        <v>7</v>
      </c>
      <c r="D157" s="85" t="str">
        <f t="shared" si="22"/>
        <v>16L3</v>
      </c>
      <c r="E157" s="86">
        <f t="shared" si="23"/>
        <v>163</v>
      </c>
      <c r="F157" s="87" t="str">
        <f t="shared" si="25"/>
        <v>National5-L3</v>
      </c>
      <c r="G157" s="87"/>
      <c r="H157" s="88"/>
      <c r="I157" s="89"/>
      <c r="J157" s="89"/>
      <c r="K157" s="90"/>
    </row>
    <row r="158" spans="1:11" x14ac:dyDescent="0.2">
      <c r="A158" s="82">
        <f t="shared" si="27"/>
        <v>16</v>
      </c>
      <c r="B158" s="83" t="str">
        <f>VLOOKUP(A158,Teams!$A$3:$C$18,2,0)</f>
        <v>National5</v>
      </c>
      <c r="C158" s="84" t="s">
        <v>4</v>
      </c>
      <c r="D158" s="85" t="str">
        <f t="shared" si="22"/>
        <v>16M1</v>
      </c>
      <c r="E158" s="86">
        <f t="shared" si="23"/>
        <v>164</v>
      </c>
      <c r="F158" s="87" t="str">
        <f t="shared" si="25"/>
        <v>National5-M1</v>
      </c>
      <c r="G158" s="87"/>
      <c r="H158" s="88"/>
      <c r="I158" s="89"/>
      <c r="J158" s="89"/>
      <c r="K158" s="90"/>
    </row>
    <row r="159" spans="1:11" x14ac:dyDescent="0.2">
      <c r="A159" s="82">
        <f t="shared" si="27"/>
        <v>16</v>
      </c>
      <c r="B159" s="83" t="str">
        <f>VLOOKUP(A159,Teams!$A$3:$C$18,2,0)</f>
        <v>National5</v>
      </c>
      <c r="C159" s="84" t="s">
        <v>6</v>
      </c>
      <c r="D159" s="85" t="str">
        <f t="shared" si="22"/>
        <v>16M2</v>
      </c>
      <c r="E159" s="86">
        <f t="shared" si="23"/>
        <v>165</v>
      </c>
      <c r="F159" s="87" t="str">
        <f t="shared" si="25"/>
        <v>National5-M2</v>
      </c>
      <c r="G159" s="87"/>
      <c r="H159" s="88"/>
      <c r="I159" s="89"/>
      <c r="J159" s="89"/>
      <c r="K159" s="90"/>
    </row>
    <row r="160" spans="1:11" x14ac:dyDescent="0.2">
      <c r="A160" s="82">
        <f t="shared" si="27"/>
        <v>16</v>
      </c>
      <c r="B160" s="83" t="str">
        <f>VLOOKUP(A160,Teams!$A$3:$C$18,2,0)</f>
        <v>National5</v>
      </c>
      <c r="C160" s="84" t="s">
        <v>8</v>
      </c>
      <c r="D160" s="85" t="str">
        <f t="shared" si="22"/>
        <v>16M3</v>
      </c>
      <c r="E160" s="86">
        <f t="shared" si="23"/>
        <v>166</v>
      </c>
      <c r="F160" s="87" t="str">
        <f t="shared" si="25"/>
        <v>National5-M3</v>
      </c>
      <c r="G160" s="87"/>
      <c r="H160" s="88"/>
      <c r="I160" s="89"/>
      <c r="J160" s="89"/>
      <c r="K160" s="90"/>
    </row>
    <row r="161" spans="1:11" x14ac:dyDescent="0.2">
      <c r="A161" s="82">
        <f t="shared" si="27"/>
        <v>16</v>
      </c>
      <c r="B161" s="83" t="str">
        <f>VLOOKUP(A161,Teams!$A$3:$C$18,2,0)</f>
        <v>National5</v>
      </c>
      <c r="C161" s="84" t="s">
        <v>66</v>
      </c>
      <c r="D161" s="85" t="str">
        <f t="shared" si="22"/>
        <v>16A1</v>
      </c>
      <c r="E161" s="86">
        <f t="shared" si="23"/>
        <v>167</v>
      </c>
      <c r="F161" s="87" t="str">
        <f t="shared" si="25"/>
        <v>National5-A1</v>
      </c>
      <c r="G161" s="87"/>
      <c r="H161" s="88"/>
      <c r="I161" s="89"/>
      <c r="J161" s="89"/>
      <c r="K161" s="90"/>
    </row>
    <row r="162" spans="1:11" x14ac:dyDescent="0.2">
      <c r="A162" s="82">
        <f t="shared" si="27"/>
        <v>16</v>
      </c>
      <c r="B162" s="83" t="str">
        <f>VLOOKUP(A162,Teams!$A$3:$C$18,2,0)</f>
        <v>National5</v>
      </c>
      <c r="C162" s="84" t="s">
        <v>67</v>
      </c>
      <c r="D162" s="85" t="str">
        <f t="shared" si="22"/>
        <v>16A2</v>
      </c>
      <c r="E162" s="86">
        <f t="shared" si="23"/>
        <v>168</v>
      </c>
      <c r="F162" s="87" t="str">
        <f t="shared" si="25"/>
        <v>National5-A2</v>
      </c>
      <c r="G162" s="87"/>
      <c r="H162" s="88"/>
      <c r="I162" s="89"/>
      <c r="J162" s="89"/>
      <c r="K162" s="90"/>
    </row>
    <row r="163" spans="1:11" x14ac:dyDescent="0.2">
      <c r="A163" s="82">
        <f t="shared" si="27"/>
        <v>16</v>
      </c>
      <c r="B163" s="83" t="str">
        <f>VLOOKUP(A163,Teams!$A$3:$C$18,2,0)</f>
        <v>National5</v>
      </c>
      <c r="C163" s="84" t="s">
        <v>68</v>
      </c>
      <c r="D163" s="85" t="str">
        <f t="shared" si="22"/>
        <v>16A3</v>
      </c>
      <c r="E163" s="86">
        <f t="shared" si="23"/>
        <v>169</v>
      </c>
      <c r="F163" s="87" t="str">
        <f t="shared" si="25"/>
        <v>National5-A3</v>
      </c>
      <c r="G163" s="87"/>
      <c r="H163" s="88"/>
      <c r="I163" s="89"/>
      <c r="J163" s="89"/>
      <c r="K163" s="90"/>
    </row>
    <row r="164" spans="1:11" x14ac:dyDescent="0.2">
      <c r="A164" s="75">
        <f t="shared" si="27"/>
        <v>16</v>
      </c>
      <c r="B164" s="76" t="str">
        <f>VLOOKUP(A164,Teams!$A$3:$C$18,2,0)</f>
        <v>National5</v>
      </c>
      <c r="C164" s="77" t="s">
        <v>69</v>
      </c>
      <c r="D164" s="78" t="str">
        <f t="shared" si="22"/>
        <v>16A4</v>
      </c>
      <c r="E164" s="101">
        <f t="shared" si="23"/>
        <v>170</v>
      </c>
      <c r="F164" s="102" t="str">
        <f t="shared" si="25"/>
        <v>National5-A4</v>
      </c>
      <c r="G164" s="102"/>
      <c r="H164" s="103"/>
      <c r="I164" s="104"/>
      <c r="J164" s="104"/>
      <c r="K164" s="105"/>
    </row>
  </sheetData>
  <sheetProtection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01" zoomScaleNormal="101" workbookViewId="0"/>
  </sheetViews>
  <sheetFormatPr defaultColWidth="8.7109375" defaultRowHeight="12.75" x14ac:dyDescent="0.2"/>
  <cols>
    <col min="1" max="9" width="5.85546875" style="2" customWidth="1"/>
  </cols>
  <sheetData>
    <row r="1" spans="1:9" x14ac:dyDescent="0.2">
      <c r="A1" s="18" t="s">
        <v>130</v>
      </c>
    </row>
    <row r="2" spans="1:9" x14ac:dyDescent="0.2">
      <c r="A2" s="2">
        <v>16</v>
      </c>
      <c r="B2" s="2">
        <v>15</v>
      </c>
      <c r="C2" s="2">
        <v>14</v>
      </c>
      <c r="D2" s="2">
        <v>13</v>
      </c>
      <c r="E2" s="2">
        <v>12</v>
      </c>
      <c r="F2" s="2">
        <v>11</v>
      </c>
      <c r="G2" s="2">
        <v>10</v>
      </c>
      <c r="H2" s="2">
        <v>9</v>
      </c>
      <c r="I2" s="2">
        <v>8</v>
      </c>
    </row>
    <row r="3" spans="1:9" x14ac:dyDescent="0.2">
      <c r="A3" s="69">
        <v>1</v>
      </c>
      <c r="B3" s="69">
        <v>1</v>
      </c>
      <c r="C3" s="69">
        <v>1</v>
      </c>
      <c r="D3" s="69">
        <v>1</v>
      </c>
      <c r="E3" s="70">
        <v>1</v>
      </c>
      <c r="F3" s="69">
        <v>1</v>
      </c>
      <c r="G3" s="70">
        <v>1</v>
      </c>
      <c r="H3" s="69">
        <v>1</v>
      </c>
      <c r="I3" s="68">
        <v>1</v>
      </c>
    </row>
    <row r="4" spans="1:9" x14ac:dyDescent="0.2">
      <c r="A4" s="106">
        <v>16</v>
      </c>
      <c r="B4" s="106"/>
      <c r="C4" s="106"/>
      <c r="D4" s="106"/>
      <c r="E4" s="107"/>
      <c r="F4" s="106"/>
      <c r="G4" s="107"/>
      <c r="H4" s="106"/>
      <c r="I4" s="108">
        <v>8</v>
      </c>
    </row>
    <row r="5" spans="1:9" x14ac:dyDescent="0.2">
      <c r="A5" s="69">
        <v>8</v>
      </c>
      <c r="B5" s="69">
        <v>8</v>
      </c>
      <c r="C5" s="69">
        <v>8</v>
      </c>
      <c r="D5" s="69">
        <v>8</v>
      </c>
      <c r="E5" s="70">
        <v>8</v>
      </c>
      <c r="F5" s="69">
        <v>8</v>
      </c>
      <c r="G5" s="70">
        <v>8</v>
      </c>
      <c r="H5" s="69">
        <v>8</v>
      </c>
      <c r="I5" s="68">
        <v>4</v>
      </c>
    </row>
    <row r="6" spans="1:9" x14ac:dyDescent="0.2">
      <c r="A6" s="106">
        <v>9</v>
      </c>
      <c r="B6" s="106">
        <v>9</v>
      </c>
      <c r="C6" s="106">
        <v>9</v>
      </c>
      <c r="D6" s="106">
        <v>9</v>
      </c>
      <c r="E6" s="107">
        <v>9</v>
      </c>
      <c r="F6" s="106">
        <v>9</v>
      </c>
      <c r="G6" s="107">
        <v>9</v>
      </c>
      <c r="H6" s="106">
        <v>9</v>
      </c>
      <c r="I6" s="108">
        <v>5</v>
      </c>
    </row>
    <row r="7" spans="1:9" x14ac:dyDescent="0.2">
      <c r="A7" s="69">
        <v>5</v>
      </c>
      <c r="B7" s="69">
        <v>5</v>
      </c>
      <c r="C7" s="69">
        <v>5</v>
      </c>
      <c r="D7" s="69">
        <v>5</v>
      </c>
      <c r="E7" s="70">
        <v>5</v>
      </c>
      <c r="F7" s="69">
        <v>5</v>
      </c>
      <c r="G7" s="70">
        <v>5</v>
      </c>
      <c r="H7" s="69">
        <v>5</v>
      </c>
      <c r="I7" s="68">
        <v>3</v>
      </c>
    </row>
    <row r="8" spans="1:9" x14ac:dyDescent="0.2">
      <c r="A8" s="106">
        <v>12</v>
      </c>
      <c r="B8" s="106">
        <v>12</v>
      </c>
      <c r="C8" s="106">
        <v>12</v>
      </c>
      <c r="D8" s="106">
        <v>12</v>
      </c>
      <c r="E8" s="107">
        <v>12</v>
      </c>
      <c r="F8" s="106"/>
      <c r="G8" s="107"/>
      <c r="H8" s="106"/>
      <c r="I8" s="108">
        <v>6</v>
      </c>
    </row>
    <row r="9" spans="1:9" x14ac:dyDescent="0.2">
      <c r="A9" s="69">
        <v>4</v>
      </c>
      <c r="B9" s="69">
        <v>4</v>
      </c>
      <c r="C9" s="69">
        <v>4</v>
      </c>
      <c r="D9" s="69">
        <v>4</v>
      </c>
      <c r="E9" s="70">
        <v>4</v>
      </c>
      <c r="F9" s="69">
        <v>4</v>
      </c>
      <c r="G9" s="70">
        <v>4</v>
      </c>
      <c r="H9" s="69">
        <v>4</v>
      </c>
      <c r="I9" s="68">
        <v>2</v>
      </c>
    </row>
    <row r="10" spans="1:9" x14ac:dyDescent="0.2">
      <c r="A10" s="106">
        <v>13</v>
      </c>
      <c r="B10" s="106">
        <v>13</v>
      </c>
      <c r="C10" s="106">
        <v>13</v>
      </c>
      <c r="D10" s="106">
        <v>13</v>
      </c>
      <c r="E10" s="107"/>
      <c r="F10" s="106"/>
      <c r="G10" s="107"/>
      <c r="H10" s="106"/>
      <c r="I10" s="108">
        <v>7</v>
      </c>
    </row>
    <row r="11" spans="1:9" x14ac:dyDescent="0.2">
      <c r="A11" s="69">
        <v>3</v>
      </c>
      <c r="B11" s="69">
        <v>3</v>
      </c>
      <c r="C11" s="69">
        <v>3</v>
      </c>
      <c r="D11" s="69">
        <v>3</v>
      </c>
      <c r="E11" s="70">
        <v>3</v>
      </c>
      <c r="F11" s="69">
        <v>3</v>
      </c>
      <c r="G11" s="70">
        <v>3</v>
      </c>
      <c r="H11" s="69">
        <v>3</v>
      </c>
      <c r="I11" s="68"/>
    </row>
    <row r="12" spans="1:9" x14ac:dyDescent="0.2">
      <c r="A12" s="106">
        <v>14</v>
      </c>
      <c r="B12" s="106">
        <v>14</v>
      </c>
      <c r="C12" s="106">
        <v>14</v>
      </c>
      <c r="D12" s="106"/>
      <c r="E12" s="107"/>
      <c r="F12" s="106"/>
      <c r="G12" s="107"/>
      <c r="H12" s="106"/>
      <c r="I12" s="108"/>
    </row>
    <row r="13" spans="1:9" x14ac:dyDescent="0.2">
      <c r="A13" s="69">
        <v>6</v>
      </c>
      <c r="B13" s="69">
        <v>6</v>
      </c>
      <c r="C13" s="69">
        <v>6</v>
      </c>
      <c r="D13" s="69">
        <v>6</v>
      </c>
      <c r="E13" s="70">
        <v>6</v>
      </c>
      <c r="F13" s="69">
        <v>6</v>
      </c>
      <c r="G13" s="70">
        <v>6</v>
      </c>
      <c r="H13" s="69">
        <v>6</v>
      </c>
      <c r="I13" s="68"/>
    </row>
    <row r="14" spans="1:9" x14ac:dyDescent="0.2">
      <c r="A14" s="106">
        <v>11</v>
      </c>
      <c r="B14" s="106">
        <v>11</v>
      </c>
      <c r="C14" s="106">
        <v>11</v>
      </c>
      <c r="D14" s="106">
        <v>11</v>
      </c>
      <c r="E14" s="107">
        <v>11</v>
      </c>
      <c r="F14" s="106">
        <v>11</v>
      </c>
      <c r="G14" s="107"/>
      <c r="H14" s="106"/>
      <c r="I14" s="108"/>
    </row>
    <row r="15" spans="1:9" x14ac:dyDescent="0.2">
      <c r="A15" s="69">
        <v>7</v>
      </c>
      <c r="B15" s="69">
        <v>7</v>
      </c>
      <c r="C15" s="69">
        <v>7</v>
      </c>
      <c r="D15" s="69">
        <v>7</v>
      </c>
      <c r="E15" s="70">
        <v>7</v>
      </c>
      <c r="F15" s="69">
        <v>7</v>
      </c>
      <c r="G15" s="70">
        <v>7</v>
      </c>
      <c r="H15" s="69">
        <v>7</v>
      </c>
      <c r="I15" s="68"/>
    </row>
    <row r="16" spans="1:9" x14ac:dyDescent="0.2">
      <c r="A16" s="106">
        <v>10</v>
      </c>
      <c r="B16" s="106">
        <v>10</v>
      </c>
      <c r="C16" s="106">
        <v>10</v>
      </c>
      <c r="D16" s="106">
        <v>10</v>
      </c>
      <c r="E16" s="107">
        <v>10</v>
      </c>
      <c r="F16" s="106">
        <v>10</v>
      </c>
      <c r="G16" s="107">
        <v>10</v>
      </c>
      <c r="H16" s="106"/>
      <c r="I16" s="108"/>
    </row>
    <row r="17" spans="1:9" x14ac:dyDescent="0.2">
      <c r="A17" s="73">
        <v>2</v>
      </c>
      <c r="B17" s="73">
        <v>2</v>
      </c>
      <c r="C17" s="73">
        <v>2</v>
      </c>
      <c r="D17" s="73">
        <v>2</v>
      </c>
      <c r="E17" s="109">
        <v>2</v>
      </c>
      <c r="F17" s="73">
        <v>2</v>
      </c>
      <c r="G17" s="109">
        <v>2</v>
      </c>
      <c r="H17" s="73">
        <v>2</v>
      </c>
      <c r="I17" s="85"/>
    </row>
    <row r="18" spans="1:9" x14ac:dyDescent="0.2">
      <c r="A18" s="106">
        <v>15</v>
      </c>
      <c r="B18" s="106">
        <v>15</v>
      </c>
      <c r="C18" s="106"/>
      <c r="D18" s="106"/>
      <c r="E18" s="107"/>
      <c r="F18" s="106"/>
      <c r="G18" s="107"/>
      <c r="H18" s="106"/>
      <c r="I18" s="108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StartList</vt:lpstr>
      <vt:lpstr>Quarters</vt:lpstr>
      <vt:lpstr>Semis</vt:lpstr>
      <vt:lpstr>Finals</vt:lpstr>
      <vt:lpstr>Teams</vt:lpstr>
      <vt:lpstr>Competitors</vt:lpstr>
      <vt:lpstr>Brackets</vt:lpstr>
      <vt:lpstr>StartList!_xlnm._FilterDatabase</vt:lpstr>
      <vt:lpstr>_xlnm._FilterDatabase_1</vt:lpstr>
      <vt:lpstr>Finals!_xlnm.Print_Area</vt:lpstr>
      <vt:lpstr>Quarters!_xlnm.Print_Area</vt:lpstr>
      <vt:lpstr>Semis!_xlnm.Print_Area</vt:lpstr>
      <vt:lpstr>StartList!_xlnm.Print_Area</vt:lpstr>
      <vt:lpstr>Finals!Print_Area</vt:lpstr>
      <vt:lpstr>Quarters!Print_Area</vt:lpstr>
      <vt:lpstr>Semis!Print_Area</vt:lpstr>
      <vt:lpstr>StartList!Print_Area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AOAUser</cp:lastModifiedBy>
  <dcterms:created xsi:type="dcterms:W3CDTF">2018-03-12T14:34:28Z</dcterms:created>
  <dcterms:modified xsi:type="dcterms:W3CDTF">2018-03-12T14:34:36Z</dcterms:modified>
</cp:coreProperties>
</file>