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gmaclean\Desktop\Point Tracking\FISPoints\"/>
    </mc:Choice>
  </mc:AlternateContent>
  <xr:revisionPtr revIDLastSave="0" documentId="13_ncr:1_{FB5E720C-9E68-49DE-AB23-0CBDC1540BA8}" xr6:coauthVersionLast="28" xr6:coauthVersionMax="28" xr10:uidLastSave="{00000000-0000-0000-0000-000000000000}"/>
  <bookViews>
    <workbookView xWindow="0" yWindow="0" windowWidth="23040" windowHeight="9048" xr2:uid="{F017305F-716D-4ABC-AA18-13EBF60A9716}"/>
  </bookViews>
  <sheets>
    <sheet name="FIS-M" sheetId="4" r:id="rId1"/>
    <sheet name="Points Table" sheetId="3" r:id="rId2"/>
    <sheet name="03.01 SL" sheetId="5" r:id="rId3"/>
    <sheet name="04.01 SL" sheetId="6" r:id="rId4"/>
    <sheet name="15.01 SL" sheetId="10" r:id="rId5"/>
    <sheet name="15.01 SL2" sheetId="11" r:id="rId6"/>
    <sheet name="05.02 GS" sheetId="7" r:id="rId7"/>
    <sheet name="06.02 GS" sheetId="8" r:id="rId8"/>
    <sheet name="07.02 SL" sheetId="9" r:id="rId9"/>
    <sheet name="08.02 SL" sheetId="12" r:id="rId10"/>
    <sheet name="01.03 SL" sheetId="13" r:id="rId11"/>
    <sheet name="02.03SL" sheetId="17" r:id="rId12"/>
    <sheet name="10.03 SL" sheetId="18" r:id="rId13"/>
    <sheet name="11.03 SL" sheetId="19" r:id="rId14"/>
    <sheet name="12.03 GS" sheetId="20" r:id="rId15"/>
    <sheet name="13.03 GS" sheetId="21" r:id="rId16"/>
    <sheet name="15.03 SL" sheetId="22" r:id="rId17"/>
    <sheet name="Sheet1" sheetId="23" r:id="rId18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4" i="4" l="1"/>
  <c r="AK4" i="4" s="1"/>
  <c r="AJ7" i="4"/>
  <c r="AK7" i="4" s="1"/>
  <c r="AJ5" i="4"/>
  <c r="AK5" i="4" s="1"/>
  <c r="AJ8" i="4"/>
  <c r="AK8" i="4" s="1"/>
  <c r="AJ6" i="4"/>
  <c r="AK6" i="4" s="1"/>
  <c r="AJ10" i="4"/>
  <c r="AK10" i="4" s="1"/>
  <c r="AJ11" i="4"/>
  <c r="AK11" i="4" s="1"/>
  <c r="AJ12" i="4"/>
  <c r="AK12" i="4" s="1"/>
  <c r="AJ14" i="4"/>
  <c r="AK14" i="4" s="1"/>
  <c r="AJ15" i="4"/>
  <c r="AK15" i="4" s="1"/>
  <c r="AJ17" i="4"/>
  <c r="AK17" i="4" s="1"/>
  <c r="AJ9" i="4"/>
  <c r="AK9" i="4" s="1"/>
  <c r="AJ13" i="4"/>
  <c r="AK13" i="4" s="1"/>
  <c r="AJ18" i="4"/>
  <c r="AK18" i="4" s="1"/>
  <c r="AJ16" i="4"/>
  <c r="AK16" i="4" s="1"/>
  <c r="AJ19" i="4"/>
  <c r="AK19" i="4" s="1"/>
  <c r="AJ20" i="4"/>
  <c r="AK20" i="4" s="1"/>
  <c r="AJ21" i="4"/>
  <c r="AK21" i="4" s="1"/>
  <c r="AJ22" i="4"/>
  <c r="AK22" i="4" s="1"/>
  <c r="AJ24" i="4"/>
  <c r="AK24" i="4" s="1"/>
  <c r="AJ25" i="4"/>
  <c r="AK25" i="4" s="1"/>
  <c r="AJ26" i="4"/>
  <c r="AK26" i="4" s="1"/>
  <c r="AJ27" i="4"/>
  <c r="AK27" i="4" s="1"/>
  <c r="AJ23" i="4"/>
  <c r="AK23" i="4" s="1"/>
  <c r="AJ28" i="4"/>
  <c r="AK28" i="4" s="1"/>
  <c r="AJ29" i="4"/>
  <c r="AK29" i="4" s="1"/>
  <c r="AJ30" i="4"/>
  <c r="AK30" i="4" s="1"/>
  <c r="AJ32" i="4"/>
  <c r="AK32" i="4" s="1"/>
  <c r="AJ34" i="4"/>
  <c r="AK34" i="4" s="1"/>
  <c r="AJ35" i="4"/>
  <c r="AK35" i="4" s="1"/>
  <c r="AJ36" i="4"/>
  <c r="AK36" i="4" s="1"/>
  <c r="AJ37" i="4"/>
  <c r="AK37" i="4" s="1"/>
  <c r="AJ38" i="4"/>
  <c r="AK38" i="4" s="1"/>
  <c r="AJ40" i="4"/>
  <c r="AK40" i="4" s="1"/>
  <c r="AJ42" i="4"/>
  <c r="AK42" i="4" s="1"/>
  <c r="AJ39" i="4"/>
  <c r="AK39" i="4" s="1"/>
  <c r="AJ44" i="4"/>
  <c r="AK44" i="4" s="1"/>
  <c r="AJ45" i="4"/>
  <c r="AK45" i="4" s="1"/>
  <c r="AJ31" i="4"/>
  <c r="AK31" i="4" s="1"/>
  <c r="AJ48" i="4"/>
  <c r="AK48" i="4" s="1"/>
  <c r="AJ33" i="4"/>
  <c r="AK33" i="4" s="1"/>
  <c r="AJ46" i="4"/>
  <c r="AK46" i="4" s="1"/>
  <c r="AJ50" i="4"/>
  <c r="AK50" i="4" s="1"/>
  <c r="AJ51" i="4"/>
  <c r="AK51" i="4" s="1"/>
  <c r="AJ53" i="4"/>
  <c r="AK53" i="4" s="1"/>
  <c r="AJ54" i="4"/>
  <c r="AK54" i="4" s="1"/>
  <c r="AJ49" i="4"/>
  <c r="AK49" i="4" s="1"/>
  <c r="AJ56" i="4"/>
  <c r="AK56" i="4" s="1"/>
  <c r="AJ47" i="4"/>
  <c r="AK47" i="4" s="1"/>
  <c r="AJ57" i="4"/>
  <c r="AK57" i="4" s="1"/>
  <c r="AJ60" i="4"/>
  <c r="AK60" i="4" s="1"/>
  <c r="AJ62" i="4"/>
  <c r="AK62" i="4" s="1"/>
  <c r="AJ43" i="4"/>
  <c r="AK43" i="4" s="1"/>
  <c r="AJ59" i="4"/>
  <c r="AK59" i="4" s="1"/>
  <c r="AJ64" i="4"/>
  <c r="AK64" i="4" s="1"/>
  <c r="AJ41" i="4"/>
  <c r="AK41" i="4" s="1"/>
  <c r="AJ65" i="4"/>
  <c r="AK65" i="4" s="1"/>
  <c r="AJ52" i="4"/>
  <c r="AK52" i="4" s="1"/>
  <c r="AJ61" i="4"/>
  <c r="AK61" i="4" s="1"/>
  <c r="AJ58" i="4"/>
  <c r="AK58" i="4" s="1"/>
  <c r="AJ66" i="4"/>
  <c r="AK66" i="4" s="1"/>
  <c r="AJ68" i="4"/>
  <c r="AK68" i="4" s="1"/>
  <c r="AJ69" i="4"/>
  <c r="AK69" i="4" s="1"/>
  <c r="AJ70" i="4"/>
  <c r="AK70" i="4" s="1"/>
  <c r="AJ55" i="4"/>
  <c r="AK55" i="4" s="1"/>
  <c r="AJ72" i="4"/>
  <c r="AK72" i="4" s="1"/>
  <c r="AJ74" i="4"/>
  <c r="AK74" i="4" s="1"/>
  <c r="AJ75" i="4"/>
  <c r="AK75" i="4" s="1"/>
  <c r="AJ76" i="4"/>
  <c r="AK76" i="4" s="1"/>
  <c r="AJ67" i="4"/>
  <c r="AK67" i="4" s="1"/>
  <c r="AJ77" i="4"/>
  <c r="AK77" i="4" s="1"/>
  <c r="AJ63" i="4"/>
  <c r="AK63" i="4" s="1"/>
  <c r="AJ78" i="4"/>
  <c r="AK78" i="4" s="1"/>
  <c r="AJ73" i="4"/>
  <c r="AK73" i="4" s="1"/>
  <c r="AJ79" i="4"/>
  <c r="AK79" i="4" s="1"/>
  <c r="AJ83" i="4"/>
  <c r="AK83" i="4" s="1"/>
  <c r="AJ85" i="4"/>
  <c r="AK85" i="4" s="1"/>
  <c r="AJ86" i="4"/>
  <c r="AK86" i="4" s="1"/>
  <c r="AJ87" i="4"/>
  <c r="AK87" i="4" s="1"/>
  <c r="AJ88" i="4"/>
  <c r="AK88" i="4" s="1"/>
  <c r="AJ89" i="4"/>
  <c r="AK89" i="4" s="1"/>
  <c r="AJ90" i="4"/>
  <c r="AK90" i="4" s="1"/>
  <c r="AJ91" i="4"/>
  <c r="AK91" i="4" s="1"/>
  <c r="AJ80" i="4"/>
  <c r="AK80" i="4" s="1"/>
  <c r="AJ92" i="4"/>
  <c r="AK92" i="4" s="1"/>
  <c r="AJ93" i="4"/>
  <c r="AK93" i="4" s="1"/>
  <c r="AJ95" i="4"/>
  <c r="AK95" i="4" s="1"/>
  <c r="AJ81" i="4"/>
  <c r="AK81" i="4" s="1"/>
  <c r="AJ71" i="4"/>
  <c r="AK71" i="4" s="1"/>
  <c r="AJ84" i="4"/>
  <c r="AK84" i="4" s="1"/>
  <c r="AJ96" i="4"/>
  <c r="AK96" i="4" s="1"/>
  <c r="AJ97" i="4"/>
  <c r="AK97" i="4" s="1"/>
  <c r="AJ98" i="4"/>
  <c r="AK98" i="4" s="1"/>
  <c r="AJ99" i="4"/>
  <c r="AK99" i="4" s="1"/>
  <c r="AJ100" i="4"/>
  <c r="AK100" i="4" s="1"/>
  <c r="AJ94" i="4"/>
  <c r="AK94" i="4" s="1"/>
  <c r="AJ82" i="4"/>
  <c r="AK82" i="4" s="1"/>
  <c r="AJ101" i="4"/>
  <c r="AK101" i="4" s="1"/>
  <c r="AJ103" i="4"/>
  <c r="AK103" i="4" s="1"/>
  <c r="AJ104" i="4"/>
  <c r="AK104" i="4" s="1"/>
  <c r="AJ105" i="4"/>
  <c r="AK105" i="4" s="1"/>
  <c r="AJ106" i="4"/>
  <c r="AK106" i="4" s="1"/>
  <c r="AJ108" i="4"/>
  <c r="AK108" i="4" s="1"/>
  <c r="AJ109" i="4"/>
  <c r="AK109" i="4" s="1"/>
  <c r="AJ111" i="4"/>
  <c r="AK111" i="4" s="1"/>
  <c r="AJ112" i="4"/>
  <c r="AK112" i="4" s="1"/>
  <c r="AJ113" i="4"/>
  <c r="AK113" i="4" s="1"/>
  <c r="AJ102" i="4"/>
  <c r="AK102" i="4" s="1"/>
  <c r="AJ114" i="4"/>
  <c r="AK114" i="4" s="1"/>
  <c r="AJ107" i="4"/>
  <c r="AK107" i="4" s="1"/>
  <c r="AJ115" i="4"/>
  <c r="AK115" i="4" s="1"/>
  <c r="AJ116" i="4"/>
  <c r="AK116" i="4" s="1"/>
  <c r="AJ117" i="4"/>
  <c r="AK117" i="4" s="1"/>
  <c r="AJ119" i="4"/>
  <c r="AK119" i="4" s="1"/>
  <c r="AJ120" i="4"/>
  <c r="AK120" i="4" s="1"/>
  <c r="AJ121" i="4"/>
  <c r="AK121" i="4" s="1"/>
  <c r="AJ110" i="4"/>
  <c r="AK110" i="4" s="1"/>
  <c r="AJ126" i="4"/>
  <c r="AK126" i="4" s="1"/>
  <c r="AJ127" i="4"/>
  <c r="AK127" i="4" s="1"/>
  <c r="AJ129" i="4"/>
  <c r="AK129" i="4" s="1"/>
  <c r="AJ130" i="4"/>
  <c r="AK130" i="4" s="1"/>
  <c r="AJ131" i="4"/>
  <c r="AK131" i="4" s="1"/>
  <c r="AJ122" i="4"/>
  <c r="AK122" i="4" s="1"/>
  <c r="AJ118" i="4"/>
  <c r="AK118" i="4" s="1"/>
  <c r="AJ125" i="4"/>
  <c r="AK125" i="4" s="1"/>
  <c r="AJ135" i="4"/>
  <c r="AK135" i="4" s="1"/>
  <c r="AJ128" i="4"/>
  <c r="AK128" i="4" s="1"/>
  <c r="AJ124" i="4"/>
  <c r="AK124" i="4" s="1"/>
  <c r="AJ138" i="4"/>
  <c r="AK138" i="4" s="1"/>
  <c r="AJ139" i="4"/>
  <c r="AK139" i="4" s="1"/>
  <c r="AJ132" i="4"/>
  <c r="AK132" i="4" s="1"/>
  <c r="AJ140" i="4"/>
  <c r="AK140" i="4" s="1"/>
  <c r="AJ136" i="4"/>
  <c r="AK136" i="4" s="1"/>
  <c r="AJ141" i="4"/>
  <c r="AK141" i="4" s="1"/>
  <c r="AJ142" i="4"/>
  <c r="AK142" i="4" s="1"/>
  <c r="AJ137" i="4"/>
  <c r="AK137" i="4" s="1"/>
  <c r="AJ143" i="4"/>
  <c r="AK143" i="4" s="1"/>
  <c r="AJ144" i="4"/>
  <c r="AK144" i="4" s="1"/>
  <c r="AJ133" i="4"/>
  <c r="AK133" i="4" s="1"/>
  <c r="AJ146" i="4"/>
  <c r="AK146" i="4" s="1"/>
  <c r="AJ147" i="4"/>
  <c r="AK147" i="4" s="1"/>
  <c r="AJ149" i="4"/>
  <c r="AK149" i="4" s="1"/>
  <c r="AJ123" i="4"/>
  <c r="AK123" i="4" s="1"/>
  <c r="AJ150" i="4"/>
  <c r="AK150" i="4" s="1"/>
  <c r="AJ151" i="4"/>
  <c r="AK151" i="4" s="1"/>
  <c r="AJ152" i="4"/>
  <c r="AK152" i="4" s="1"/>
  <c r="AJ154" i="4"/>
  <c r="AK154" i="4" s="1"/>
  <c r="AJ155" i="4"/>
  <c r="AK155" i="4" s="1"/>
  <c r="AJ156" i="4"/>
  <c r="AK156" i="4" s="1"/>
  <c r="AJ145" i="4"/>
  <c r="AK145" i="4" s="1"/>
  <c r="AJ157" i="4"/>
  <c r="AK157" i="4" s="1"/>
  <c r="AJ158" i="4"/>
  <c r="AK158" i="4" s="1"/>
  <c r="AJ159" i="4"/>
  <c r="AK159" i="4" s="1"/>
  <c r="AJ148" i="4"/>
  <c r="AK148" i="4" s="1"/>
  <c r="AJ160" i="4"/>
  <c r="AK160" i="4" s="1"/>
  <c r="AJ161" i="4"/>
  <c r="AK161" i="4" s="1"/>
  <c r="AJ162" i="4"/>
  <c r="AK162" i="4" s="1"/>
  <c r="AJ164" i="4"/>
  <c r="AK164" i="4" s="1"/>
  <c r="AJ165" i="4"/>
  <c r="AK165" i="4" s="1"/>
  <c r="AJ166" i="4"/>
  <c r="AK166" i="4" s="1"/>
  <c r="AJ134" i="4"/>
  <c r="AK134" i="4" s="1"/>
  <c r="AJ168" i="4"/>
  <c r="AK168" i="4" s="1"/>
  <c r="AJ169" i="4"/>
  <c r="AK169" i="4" s="1"/>
  <c r="AJ170" i="4"/>
  <c r="AK170" i="4" s="1"/>
  <c r="AJ171" i="4"/>
  <c r="AK171" i="4" s="1"/>
  <c r="AJ172" i="4"/>
  <c r="AK172" i="4" s="1"/>
  <c r="AJ173" i="4"/>
  <c r="AK173" i="4" s="1"/>
  <c r="AJ174" i="4"/>
  <c r="AK174" i="4" s="1"/>
  <c r="AJ153" i="4"/>
  <c r="AK153" i="4" s="1"/>
  <c r="AJ176" i="4"/>
  <c r="AK176" i="4" s="1"/>
  <c r="AJ177" i="4"/>
  <c r="AK177" i="4" s="1"/>
  <c r="AJ178" i="4"/>
  <c r="AK178" i="4" s="1"/>
  <c r="AJ163" i="4"/>
  <c r="AK163" i="4" s="1"/>
  <c r="AJ180" i="4"/>
  <c r="AK180" i="4" s="1"/>
  <c r="AJ181" i="4"/>
  <c r="AK181" i="4" s="1"/>
  <c r="AJ182" i="4"/>
  <c r="AK182" i="4" s="1"/>
  <c r="AJ175" i="4"/>
  <c r="AK175" i="4" s="1"/>
  <c r="AJ167" i="4"/>
  <c r="AK167" i="4" s="1"/>
  <c r="AJ183" i="4"/>
  <c r="AK183" i="4" s="1"/>
  <c r="AJ184" i="4"/>
  <c r="AK184" i="4" s="1"/>
  <c r="AJ185" i="4"/>
  <c r="AK185" i="4" s="1"/>
  <c r="AJ179" i="4"/>
  <c r="AK179" i="4" s="1"/>
  <c r="AJ186" i="4"/>
  <c r="AK186" i="4" s="1"/>
  <c r="AJ188" i="4"/>
  <c r="AK188" i="4" s="1"/>
  <c r="AJ189" i="4"/>
  <c r="AK189" i="4" s="1"/>
  <c r="AJ190" i="4"/>
  <c r="AK190" i="4" s="1"/>
  <c r="AJ191" i="4"/>
  <c r="AK191" i="4" s="1"/>
  <c r="AJ192" i="4"/>
  <c r="AK192" i="4" s="1"/>
  <c r="AJ193" i="4"/>
  <c r="AK193" i="4" s="1"/>
  <c r="AJ194" i="4"/>
  <c r="AK194" i="4" s="1"/>
  <c r="AJ195" i="4"/>
  <c r="AK195" i="4" s="1"/>
  <c r="AJ196" i="4"/>
  <c r="AK196" i="4" s="1"/>
  <c r="AJ197" i="4"/>
  <c r="AK197" i="4" s="1"/>
  <c r="AJ198" i="4"/>
  <c r="AK198" i="4" s="1"/>
  <c r="AJ199" i="4"/>
  <c r="AK199" i="4" s="1"/>
  <c r="AJ200" i="4"/>
  <c r="AK200" i="4" s="1"/>
  <c r="AJ201" i="4"/>
  <c r="AK201" i="4" s="1"/>
  <c r="AJ202" i="4"/>
  <c r="AK202" i="4" s="1"/>
  <c r="AJ203" i="4"/>
  <c r="AK203" i="4" s="1"/>
  <c r="AJ204" i="4"/>
  <c r="AK204" i="4" s="1"/>
  <c r="AJ205" i="4"/>
  <c r="AK205" i="4" s="1"/>
  <c r="AJ206" i="4"/>
  <c r="AK206" i="4" s="1"/>
  <c r="AJ207" i="4"/>
  <c r="AK207" i="4" s="1"/>
  <c r="AJ208" i="4"/>
  <c r="AK208" i="4" s="1"/>
  <c r="AJ209" i="4"/>
  <c r="AK209" i="4" s="1"/>
  <c r="AJ210" i="4"/>
  <c r="AK210" i="4" s="1"/>
  <c r="AJ211" i="4"/>
  <c r="AK211" i="4" s="1"/>
  <c r="AJ212" i="4"/>
  <c r="AK212" i="4" s="1"/>
  <c r="AJ213" i="4"/>
  <c r="AK213" i="4" s="1"/>
  <c r="AJ214" i="4"/>
  <c r="AK214" i="4" s="1"/>
  <c r="AJ215" i="4"/>
  <c r="AK215" i="4" s="1"/>
  <c r="AJ216" i="4"/>
  <c r="AK216" i="4" s="1"/>
  <c r="AJ217" i="4"/>
  <c r="AK217" i="4" s="1"/>
  <c r="AJ218" i="4"/>
  <c r="AK218" i="4" s="1"/>
  <c r="AJ219" i="4"/>
  <c r="AK219" i="4" s="1"/>
  <c r="AJ220" i="4"/>
  <c r="AK220" i="4" s="1"/>
  <c r="AJ221" i="4"/>
  <c r="AK221" i="4" s="1"/>
  <c r="AJ222" i="4"/>
  <c r="AK222" i="4" s="1"/>
  <c r="AJ223" i="4"/>
  <c r="AK223" i="4" s="1"/>
  <c r="AJ187" i="4"/>
  <c r="AK187" i="4" s="1"/>
  <c r="AJ224" i="4"/>
  <c r="AK224" i="4" s="1"/>
  <c r="O2" i="23"/>
  <c r="O3" i="23"/>
  <c r="O4" i="23"/>
  <c r="O5" i="23"/>
  <c r="O6" i="23"/>
  <c r="O7" i="23"/>
  <c r="O8" i="23"/>
  <c r="O9" i="23"/>
  <c r="O10" i="23"/>
  <c r="O11" i="23"/>
  <c r="O12" i="23"/>
  <c r="O13" i="23"/>
  <c r="O14" i="23"/>
  <c r="O15" i="23"/>
  <c r="O16" i="23"/>
  <c r="O17" i="23"/>
  <c r="O18" i="23"/>
  <c r="O19" i="23"/>
  <c r="O20" i="23"/>
  <c r="O21" i="23"/>
  <c r="O22" i="23"/>
  <c r="O23" i="23"/>
  <c r="O24" i="23"/>
  <c r="O25" i="23"/>
  <c r="O26" i="23"/>
  <c r="O27" i="23"/>
  <c r="O28" i="23"/>
  <c r="O29" i="23"/>
  <c r="O30" i="23"/>
  <c r="O31" i="23"/>
  <c r="O32" i="23"/>
  <c r="O33" i="23"/>
  <c r="O34" i="23"/>
  <c r="O35" i="23"/>
  <c r="O36" i="23"/>
  <c r="O37" i="23"/>
  <c r="O38" i="23"/>
  <c r="O39" i="23"/>
  <c r="O40" i="23"/>
  <c r="O41" i="23"/>
  <c r="O42" i="23"/>
  <c r="O43" i="23"/>
  <c r="O44" i="23"/>
  <c r="O45" i="23"/>
  <c r="O46" i="23"/>
  <c r="O47" i="23"/>
  <c r="O48" i="23"/>
  <c r="O49" i="23"/>
  <c r="O50" i="23"/>
  <c r="O51" i="23"/>
  <c r="O52" i="23"/>
  <c r="O53" i="23"/>
  <c r="O54" i="23"/>
  <c r="O55" i="23"/>
  <c r="O56" i="23"/>
  <c r="O57" i="23"/>
  <c r="O58" i="23"/>
  <c r="O59" i="23"/>
  <c r="O60" i="23"/>
  <c r="O61" i="23"/>
  <c r="O62" i="23"/>
  <c r="O63" i="23"/>
  <c r="O64" i="23"/>
  <c r="O65" i="23"/>
  <c r="O66" i="23"/>
  <c r="O67" i="23"/>
  <c r="O68" i="23"/>
  <c r="O69" i="23"/>
  <c r="O70" i="23"/>
  <c r="O71" i="23"/>
  <c r="O72" i="23"/>
  <c r="O73" i="23"/>
  <c r="O74" i="23"/>
  <c r="O75" i="23"/>
  <c r="O76" i="23"/>
  <c r="O77" i="23"/>
  <c r="O78" i="23"/>
  <c r="O79" i="23"/>
  <c r="O80" i="23"/>
  <c r="O81" i="23"/>
  <c r="O82" i="23"/>
  <c r="O83" i="23"/>
  <c r="O84" i="23"/>
  <c r="O85" i="23"/>
  <c r="O86" i="23"/>
  <c r="N2" i="23"/>
  <c r="N3" i="23"/>
  <c r="N4" i="23"/>
  <c r="N5" i="23"/>
  <c r="N6" i="23"/>
  <c r="N7" i="23"/>
  <c r="N8" i="23"/>
  <c r="N9" i="23"/>
  <c r="N10" i="23"/>
  <c r="N11" i="23"/>
  <c r="N12" i="23"/>
  <c r="N13" i="23"/>
  <c r="N14" i="23"/>
  <c r="N15" i="23"/>
  <c r="N16" i="23"/>
  <c r="N17" i="23"/>
  <c r="N18" i="23"/>
  <c r="N19" i="23"/>
  <c r="N20" i="23"/>
  <c r="N21" i="23"/>
  <c r="N22" i="23"/>
  <c r="N23" i="23"/>
  <c r="N24" i="23"/>
  <c r="N25" i="23"/>
  <c r="N26" i="23"/>
  <c r="N27" i="23"/>
  <c r="N28" i="23"/>
  <c r="N29" i="23"/>
  <c r="N30" i="23"/>
  <c r="N31" i="23"/>
  <c r="N32" i="23"/>
  <c r="N33" i="23"/>
  <c r="N34" i="23"/>
  <c r="N35" i="23"/>
  <c r="N36" i="23"/>
  <c r="N37" i="23"/>
  <c r="N38" i="23"/>
  <c r="N39" i="23"/>
  <c r="N40" i="23"/>
  <c r="N41" i="23"/>
  <c r="N42" i="23"/>
  <c r="N43" i="23"/>
  <c r="N44" i="23"/>
  <c r="N45" i="23"/>
  <c r="N46" i="23"/>
  <c r="N47" i="23"/>
  <c r="N48" i="23"/>
  <c r="N49" i="23"/>
  <c r="N50" i="23"/>
  <c r="N51" i="23"/>
  <c r="N52" i="23"/>
  <c r="N53" i="23"/>
  <c r="N54" i="23"/>
  <c r="N55" i="23"/>
  <c r="N56" i="23"/>
  <c r="N57" i="23"/>
  <c r="N58" i="23"/>
  <c r="N59" i="23"/>
  <c r="N60" i="23"/>
  <c r="N61" i="23"/>
  <c r="N62" i="23"/>
  <c r="N63" i="23"/>
  <c r="N64" i="23"/>
  <c r="N65" i="23"/>
  <c r="N66" i="23"/>
  <c r="N67" i="23"/>
  <c r="N68" i="23"/>
  <c r="N69" i="23"/>
  <c r="N70" i="23"/>
  <c r="N71" i="23"/>
  <c r="N72" i="23"/>
  <c r="N73" i="23"/>
  <c r="N74" i="23"/>
  <c r="N75" i="23"/>
  <c r="N76" i="23"/>
  <c r="N77" i="23"/>
  <c r="N78" i="23"/>
  <c r="N79" i="23"/>
  <c r="N80" i="23"/>
  <c r="N81" i="23"/>
  <c r="N82" i="23"/>
  <c r="N83" i="23"/>
  <c r="N84" i="23"/>
  <c r="N85" i="23"/>
  <c r="N86" i="23"/>
  <c r="M2" i="23"/>
  <c r="M3" i="23"/>
  <c r="M4" i="23"/>
  <c r="M5" i="23"/>
  <c r="M6" i="23"/>
  <c r="M7" i="23"/>
  <c r="M8" i="23"/>
  <c r="M9" i="23"/>
  <c r="M10" i="23"/>
  <c r="M11" i="23"/>
  <c r="M12" i="23"/>
  <c r="M13" i="23"/>
  <c r="M14" i="23"/>
  <c r="M15" i="23"/>
  <c r="M16" i="23"/>
  <c r="M17" i="23"/>
  <c r="M18" i="23"/>
  <c r="M19" i="23"/>
  <c r="M20" i="23"/>
  <c r="M21" i="23"/>
  <c r="M22" i="23"/>
  <c r="M23" i="23"/>
  <c r="M24" i="23"/>
  <c r="M25" i="23"/>
  <c r="M26" i="23"/>
  <c r="M27" i="23"/>
  <c r="M28" i="23"/>
  <c r="M29" i="23"/>
  <c r="M30" i="23"/>
  <c r="M31" i="23"/>
  <c r="M32" i="23"/>
  <c r="M33" i="23"/>
  <c r="M34" i="23"/>
  <c r="M35" i="23"/>
  <c r="M36" i="23"/>
  <c r="M37" i="23"/>
  <c r="M38" i="23"/>
  <c r="M39" i="23"/>
  <c r="M40" i="23"/>
  <c r="M41" i="23"/>
  <c r="M42" i="23"/>
  <c r="M43" i="23"/>
  <c r="M44" i="23"/>
  <c r="M45" i="23"/>
  <c r="M46" i="23"/>
  <c r="M47" i="23"/>
  <c r="M48" i="23"/>
  <c r="M49" i="23"/>
  <c r="M50" i="23"/>
  <c r="M51" i="23"/>
  <c r="M52" i="23"/>
  <c r="M53" i="23"/>
  <c r="M54" i="23"/>
  <c r="M55" i="23"/>
  <c r="M56" i="23"/>
  <c r="M57" i="23"/>
  <c r="M58" i="23"/>
  <c r="M59" i="23"/>
  <c r="M60" i="23"/>
  <c r="M61" i="23"/>
  <c r="M62" i="23"/>
  <c r="M63" i="23"/>
  <c r="M64" i="23"/>
  <c r="M65" i="23"/>
  <c r="M66" i="23"/>
  <c r="M67" i="23"/>
  <c r="M68" i="23"/>
  <c r="M69" i="23"/>
  <c r="M70" i="23"/>
  <c r="M71" i="23"/>
  <c r="M72" i="23"/>
  <c r="M73" i="23"/>
  <c r="M74" i="23"/>
  <c r="M75" i="23"/>
  <c r="M76" i="23"/>
  <c r="M77" i="23"/>
  <c r="M78" i="23"/>
  <c r="M79" i="23"/>
  <c r="M80" i="23"/>
  <c r="M81" i="23"/>
  <c r="M82" i="23"/>
  <c r="M83" i="23"/>
  <c r="M84" i="23"/>
  <c r="M85" i="23"/>
  <c r="M86" i="23"/>
  <c r="AH7" i="4" l="1"/>
  <c r="AI7" i="4" s="1"/>
  <c r="AH5" i="4"/>
  <c r="AI5" i="4" s="1"/>
  <c r="AH11" i="4"/>
  <c r="AI11" i="4" s="1"/>
  <c r="AH8" i="4"/>
  <c r="AI8" i="4" s="1"/>
  <c r="AH12" i="4"/>
  <c r="AI12" i="4" s="1"/>
  <c r="AH4" i="4"/>
  <c r="AI4" i="4" s="1"/>
  <c r="AH14" i="4"/>
  <c r="AI14" i="4" s="1"/>
  <c r="AH15" i="4"/>
  <c r="AI15" i="4" s="1"/>
  <c r="AH17" i="4"/>
  <c r="AI17" i="4" s="1"/>
  <c r="AH18" i="4"/>
  <c r="AI18" i="4" s="1"/>
  <c r="AH10" i="4"/>
  <c r="AI10" i="4" s="1"/>
  <c r="AH16" i="4"/>
  <c r="AI16" i="4" s="1"/>
  <c r="AH13" i="4"/>
  <c r="AI13" i="4" s="1"/>
  <c r="AH19" i="4"/>
  <c r="AI19" i="4" s="1"/>
  <c r="AH20" i="4"/>
  <c r="AI20" i="4" s="1"/>
  <c r="AH21" i="4"/>
  <c r="AI21" i="4" s="1"/>
  <c r="AH22" i="4"/>
  <c r="AI22" i="4" s="1"/>
  <c r="AH24" i="4"/>
  <c r="AI24" i="4" s="1"/>
  <c r="AH25" i="4"/>
  <c r="AI25" i="4" s="1"/>
  <c r="AH26" i="4"/>
  <c r="AI26" i="4" s="1"/>
  <c r="AH6" i="4"/>
  <c r="AI6" i="4" s="1"/>
  <c r="AH28" i="4"/>
  <c r="AI28" i="4" s="1"/>
  <c r="AH23" i="4"/>
  <c r="AI23" i="4" s="1"/>
  <c r="AH29" i="4"/>
  <c r="AI29" i="4" s="1"/>
  <c r="AH30" i="4"/>
  <c r="AI30" i="4" s="1"/>
  <c r="AH9" i="4"/>
  <c r="AI9" i="4" s="1"/>
  <c r="AH27" i="4"/>
  <c r="AI27" i="4" s="1"/>
  <c r="AH32" i="4"/>
  <c r="AI32" i="4" s="1"/>
  <c r="AH35" i="4"/>
  <c r="AI35" i="4" s="1"/>
  <c r="AH37" i="4"/>
  <c r="AI37" i="4" s="1"/>
  <c r="AH38" i="4"/>
  <c r="AI38" i="4" s="1"/>
  <c r="AH40" i="4"/>
  <c r="AI40" i="4" s="1"/>
  <c r="AH34" i="4"/>
  <c r="AI34" i="4" s="1"/>
  <c r="AH39" i="4"/>
  <c r="AI39" i="4" s="1"/>
  <c r="AH44" i="4"/>
  <c r="AI44" i="4" s="1"/>
  <c r="AH45" i="4"/>
  <c r="AI45" i="4" s="1"/>
  <c r="AH48" i="4"/>
  <c r="AI48" i="4" s="1"/>
  <c r="AH46" i="4"/>
  <c r="AI46" i="4" s="1"/>
  <c r="AH50" i="4"/>
  <c r="AI50" i="4" s="1"/>
  <c r="AH51" i="4"/>
  <c r="AI51" i="4" s="1"/>
  <c r="AH36" i="4"/>
  <c r="AI36" i="4" s="1"/>
  <c r="AH53" i="4"/>
  <c r="AI53" i="4" s="1"/>
  <c r="AH54" i="4"/>
  <c r="AI54" i="4" s="1"/>
  <c r="AH56" i="4"/>
  <c r="AI56" i="4" s="1"/>
  <c r="AH47" i="4"/>
  <c r="AI47" i="4" s="1"/>
  <c r="AH33" i="4"/>
  <c r="AI33" i="4" s="1"/>
  <c r="AH57" i="4"/>
  <c r="AI57" i="4" s="1"/>
  <c r="AH60" i="4"/>
  <c r="AI60" i="4" s="1"/>
  <c r="AH49" i="4"/>
  <c r="AI49" i="4" s="1"/>
  <c r="AH31" i="4"/>
  <c r="AI31" i="4" s="1"/>
  <c r="AH62" i="4"/>
  <c r="AI62" i="4" s="1"/>
  <c r="AH64" i="4"/>
  <c r="AI64" i="4" s="1"/>
  <c r="AH65" i="4"/>
  <c r="AI65" i="4" s="1"/>
  <c r="AH52" i="4"/>
  <c r="AI52" i="4" s="1"/>
  <c r="AH43" i="4"/>
  <c r="AI43" i="4" s="1"/>
  <c r="AH59" i="4"/>
  <c r="AI59" i="4" s="1"/>
  <c r="AH68" i="4"/>
  <c r="AI68" i="4" s="1"/>
  <c r="AH61" i="4"/>
  <c r="AI61" i="4" s="1"/>
  <c r="AH42" i="4"/>
  <c r="AI42" i="4" s="1"/>
  <c r="AH69" i="4"/>
  <c r="AI69" i="4" s="1"/>
  <c r="AH70" i="4"/>
  <c r="AI70" i="4" s="1"/>
  <c r="AH58" i="4"/>
  <c r="AI58" i="4" s="1"/>
  <c r="AH72" i="4"/>
  <c r="AI72" i="4" s="1"/>
  <c r="AH74" i="4"/>
  <c r="AI74" i="4" s="1"/>
  <c r="AH66" i="4"/>
  <c r="AI66" i="4" s="1"/>
  <c r="AH75" i="4"/>
  <c r="AI75" i="4" s="1"/>
  <c r="AH76" i="4"/>
  <c r="AI76" i="4" s="1"/>
  <c r="AH77" i="4"/>
  <c r="AI77" i="4" s="1"/>
  <c r="AH78" i="4"/>
  <c r="AI78" i="4" s="1"/>
  <c r="AH79" i="4"/>
  <c r="AI79" i="4" s="1"/>
  <c r="AH86" i="4"/>
  <c r="AI86" i="4" s="1"/>
  <c r="AH87" i="4"/>
  <c r="AI87" i="4" s="1"/>
  <c r="AH88" i="4"/>
  <c r="AI88" i="4" s="1"/>
  <c r="AH89" i="4"/>
  <c r="AI89" i="4" s="1"/>
  <c r="AH90" i="4"/>
  <c r="AI90" i="4" s="1"/>
  <c r="AH91" i="4"/>
  <c r="AI91" i="4" s="1"/>
  <c r="AH93" i="4"/>
  <c r="AI93" i="4" s="1"/>
  <c r="AH83" i="4"/>
  <c r="AI83" i="4" s="1"/>
  <c r="AH95" i="4"/>
  <c r="AI95" i="4" s="1"/>
  <c r="AH81" i="4"/>
  <c r="AI81" i="4" s="1"/>
  <c r="AH85" i="4"/>
  <c r="AI85" i="4" s="1"/>
  <c r="AH96" i="4"/>
  <c r="AI96" i="4" s="1"/>
  <c r="AH97" i="4"/>
  <c r="AI97" i="4" s="1"/>
  <c r="AH67" i="4"/>
  <c r="AI67" i="4" s="1"/>
  <c r="AH80" i="4"/>
  <c r="AI80" i="4" s="1"/>
  <c r="AH100" i="4"/>
  <c r="AI100" i="4" s="1"/>
  <c r="AH92" i="4"/>
  <c r="AI92" i="4" s="1"/>
  <c r="AH73" i="4"/>
  <c r="AI73" i="4" s="1"/>
  <c r="AH101" i="4"/>
  <c r="AI101" i="4" s="1"/>
  <c r="AH55" i="4"/>
  <c r="AI55" i="4" s="1"/>
  <c r="AH103" i="4"/>
  <c r="AI103" i="4" s="1"/>
  <c r="AH84" i="4"/>
  <c r="AI84" i="4" s="1"/>
  <c r="AH41" i="4"/>
  <c r="AI41" i="4" s="1"/>
  <c r="AH71" i="4"/>
  <c r="AI71" i="4" s="1"/>
  <c r="AH104" i="4"/>
  <c r="AI104" i="4" s="1"/>
  <c r="AH105" i="4"/>
  <c r="AI105" i="4" s="1"/>
  <c r="AH106" i="4"/>
  <c r="AI106" i="4" s="1"/>
  <c r="AH99" i="4"/>
  <c r="AI99" i="4" s="1"/>
  <c r="AH94" i="4"/>
  <c r="AI94" i="4" s="1"/>
  <c r="AH108" i="4"/>
  <c r="AI108" i="4" s="1"/>
  <c r="AH98" i="4"/>
  <c r="AI98" i="4" s="1"/>
  <c r="AH111" i="4"/>
  <c r="AI111" i="4" s="1"/>
  <c r="AH113" i="4"/>
  <c r="AI113" i="4" s="1"/>
  <c r="AH102" i="4"/>
  <c r="AI102" i="4" s="1"/>
  <c r="AH114" i="4"/>
  <c r="AI114" i="4" s="1"/>
  <c r="AH82" i="4"/>
  <c r="AI82" i="4" s="1"/>
  <c r="AH115" i="4"/>
  <c r="AI115" i="4" s="1"/>
  <c r="AH116" i="4"/>
  <c r="AI116" i="4" s="1"/>
  <c r="AH117" i="4"/>
  <c r="AI117" i="4" s="1"/>
  <c r="AH109" i="4"/>
  <c r="AI109" i="4" s="1"/>
  <c r="AH119" i="4"/>
  <c r="AI119" i="4" s="1"/>
  <c r="AH120" i="4"/>
  <c r="AI120" i="4" s="1"/>
  <c r="AH121" i="4"/>
  <c r="AI121" i="4" s="1"/>
  <c r="AH112" i="4"/>
  <c r="AI112" i="4" s="1"/>
  <c r="AH127" i="4"/>
  <c r="AI127" i="4" s="1"/>
  <c r="AH107" i="4"/>
  <c r="AI107" i="4" s="1"/>
  <c r="AH129" i="4"/>
  <c r="AI129" i="4" s="1"/>
  <c r="AH131" i="4"/>
  <c r="AI131" i="4" s="1"/>
  <c r="AH110" i="4"/>
  <c r="AI110" i="4" s="1"/>
  <c r="AH125" i="4"/>
  <c r="AI125" i="4" s="1"/>
  <c r="AH135" i="4"/>
  <c r="AI135" i="4" s="1"/>
  <c r="AH126" i="4"/>
  <c r="AI126" i="4" s="1"/>
  <c r="AH63" i="4"/>
  <c r="AI63" i="4" s="1"/>
  <c r="AH130" i="4"/>
  <c r="AI130" i="4" s="1"/>
  <c r="AH124" i="4"/>
  <c r="AI124" i="4" s="1"/>
  <c r="AH138" i="4"/>
  <c r="AI138" i="4" s="1"/>
  <c r="AH139" i="4"/>
  <c r="AI139" i="4" s="1"/>
  <c r="AH122" i="4"/>
  <c r="AI122" i="4" s="1"/>
  <c r="AH140" i="4"/>
  <c r="AI140" i="4" s="1"/>
  <c r="AH128" i="4"/>
  <c r="AI128" i="4" s="1"/>
  <c r="AH136" i="4"/>
  <c r="AI136" i="4" s="1"/>
  <c r="AH142" i="4"/>
  <c r="AI142" i="4" s="1"/>
  <c r="AH137" i="4"/>
  <c r="AI137" i="4" s="1"/>
  <c r="AH132" i="4"/>
  <c r="AI132" i="4" s="1"/>
  <c r="AH143" i="4"/>
  <c r="AI143" i="4" s="1"/>
  <c r="AH144" i="4"/>
  <c r="AI144" i="4" s="1"/>
  <c r="AH141" i="4"/>
  <c r="AI141" i="4" s="1"/>
  <c r="AH146" i="4"/>
  <c r="AI146" i="4" s="1"/>
  <c r="AH118" i="4"/>
  <c r="AI118" i="4" s="1"/>
  <c r="AH147" i="4"/>
  <c r="AI147" i="4" s="1"/>
  <c r="AH149" i="4"/>
  <c r="AI149" i="4" s="1"/>
  <c r="AH123" i="4"/>
  <c r="AI123" i="4" s="1"/>
  <c r="AH151" i="4"/>
  <c r="AI151" i="4" s="1"/>
  <c r="AH152" i="4"/>
  <c r="AI152" i="4" s="1"/>
  <c r="AH154" i="4"/>
  <c r="AI154" i="4" s="1"/>
  <c r="AH155" i="4"/>
  <c r="AI155" i="4" s="1"/>
  <c r="AH156" i="4"/>
  <c r="AI156" i="4" s="1"/>
  <c r="AH157" i="4"/>
  <c r="AI157" i="4" s="1"/>
  <c r="AH150" i="4"/>
  <c r="AI150" i="4" s="1"/>
  <c r="AH133" i="4"/>
  <c r="AI133" i="4" s="1"/>
  <c r="AH158" i="4"/>
  <c r="AI158" i="4" s="1"/>
  <c r="AH159" i="4"/>
  <c r="AI159" i="4" s="1"/>
  <c r="AH160" i="4"/>
  <c r="AI160" i="4" s="1"/>
  <c r="AH161" i="4"/>
  <c r="AI161" i="4" s="1"/>
  <c r="AH162" i="4"/>
  <c r="AI162" i="4" s="1"/>
  <c r="AH164" i="4"/>
  <c r="AI164" i="4" s="1"/>
  <c r="AH145" i="4"/>
  <c r="AI145" i="4" s="1"/>
  <c r="AH165" i="4"/>
  <c r="AI165" i="4" s="1"/>
  <c r="AH166" i="4"/>
  <c r="AI166" i="4" s="1"/>
  <c r="AH134" i="4"/>
  <c r="AI134" i="4" s="1"/>
  <c r="AH168" i="4"/>
  <c r="AI168" i="4" s="1"/>
  <c r="AH169" i="4"/>
  <c r="AI169" i="4" s="1"/>
  <c r="AH170" i="4"/>
  <c r="AI170" i="4" s="1"/>
  <c r="AH171" i="4"/>
  <c r="AI171" i="4" s="1"/>
  <c r="AH172" i="4"/>
  <c r="AI172" i="4" s="1"/>
  <c r="AH173" i="4"/>
  <c r="AI173" i="4" s="1"/>
  <c r="AH153" i="4"/>
  <c r="AI153" i="4" s="1"/>
  <c r="AH176" i="4"/>
  <c r="AI176" i="4" s="1"/>
  <c r="AH148" i="4"/>
  <c r="AI148" i="4" s="1"/>
  <c r="AH177" i="4"/>
  <c r="AI177" i="4" s="1"/>
  <c r="AH178" i="4"/>
  <c r="AI178" i="4" s="1"/>
  <c r="AH180" i="4"/>
  <c r="AI180" i="4" s="1"/>
  <c r="AH181" i="4"/>
  <c r="AI181" i="4" s="1"/>
  <c r="AH182" i="4"/>
  <c r="AI182" i="4" s="1"/>
  <c r="AH183" i="4"/>
  <c r="AI183" i="4" s="1"/>
  <c r="AH184" i="4"/>
  <c r="AI184" i="4" s="1"/>
  <c r="AH185" i="4"/>
  <c r="AI185" i="4" s="1"/>
  <c r="AH186" i="4"/>
  <c r="AI186" i="4" s="1"/>
  <c r="AH175" i="4"/>
  <c r="AI175" i="4" s="1"/>
  <c r="AH189" i="4"/>
  <c r="AI189" i="4" s="1"/>
  <c r="AH190" i="4"/>
  <c r="AI190" i="4" s="1"/>
  <c r="AH191" i="4"/>
  <c r="AI191" i="4" s="1"/>
  <c r="AH174" i="4"/>
  <c r="AI174" i="4" s="1"/>
  <c r="AH167" i="4"/>
  <c r="AI167" i="4" s="1"/>
  <c r="AH192" i="4"/>
  <c r="AI192" i="4" s="1"/>
  <c r="AH193" i="4"/>
  <c r="AI193" i="4" s="1"/>
  <c r="AH179" i="4"/>
  <c r="AI179" i="4" s="1"/>
  <c r="AH194" i="4"/>
  <c r="AI194" i="4" s="1"/>
  <c r="AH195" i="4"/>
  <c r="AI195" i="4" s="1"/>
  <c r="AH196" i="4"/>
  <c r="AI196" i="4" s="1"/>
  <c r="AH197" i="4"/>
  <c r="AI197" i="4" s="1"/>
  <c r="AH188" i="4"/>
  <c r="AI188" i="4" s="1"/>
  <c r="AH198" i="4"/>
  <c r="AI198" i="4" s="1"/>
  <c r="AH199" i="4"/>
  <c r="AI199" i="4" s="1"/>
  <c r="AH200" i="4"/>
  <c r="AI200" i="4" s="1"/>
  <c r="AH201" i="4"/>
  <c r="AI201" i="4" s="1"/>
  <c r="AH202" i="4"/>
  <c r="AI202" i="4" s="1"/>
  <c r="AH203" i="4"/>
  <c r="AI203" i="4" s="1"/>
  <c r="AH204" i="4"/>
  <c r="AI204" i="4" s="1"/>
  <c r="AH205" i="4"/>
  <c r="AI205" i="4" s="1"/>
  <c r="AH206" i="4"/>
  <c r="AI206" i="4" s="1"/>
  <c r="AH207" i="4"/>
  <c r="AI207" i="4" s="1"/>
  <c r="AH208" i="4"/>
  <c r="AI208" i="4" s="1"/>
  <c r="AH209" i="4"/>
  <c r="AI209" i="4" s="1"/>
  <c r="AH210" i="4"/>
  <c r="AI210" i="4" s="1"/>
  <c r="AH211" i="4"/>
  <c r="AI211" i="4" s="1"/>
  <c r="AH212" i="4"/>
  <c r="AI212" i="4" s="1"/>
  <c r="AH213" i="4"/>
  <c r="AI213" i="4" s="1"/>
  <c r="AH214" i="4"/>
  <c r="AI214" i="4" s="1"/>
  <c r="AH215" i="4"/>
  <c r="AI215" i="4" s="1"/>
  <c r="AH216" i="4"/>
  <c r="AI216" i="4" s="1"/>
  <c r="AH217" i="4"/>
  <c r="AI217" i="4" s="1"/>
  <c r="AH218" i="4"/>
  <c r="AI218" i="4" s="1"/>
  <c r="AH219" i="4"/>
  <c r="AI219" i="4" s="1"/>
  <c r="AH220" i="4"/>
  <c r="AI220" i="4" s="1"/>
  <c r="AH221" i="4"/>
  <c r="AI221" i="4" s="1"/>
  <c r="AH163" i="4"/>
  <c r="AI163" i="4" s="1"/>
  <c r="AH222" i="4"/>
  <c r="AI222" i="4" s="1"/>
  <c r="AH223" i="4"/>
  <c r="AI223" i="4" s="1"/>
  <c r="AH187" i="4"/>
  <c r="AI187" i="4" s="1"/>
  <c r="AH224" i="4"/>
  <c r="AI224" i="4" s="1"/>
  <c r="N2" i="22"/>
  <c r="N3" i="22"/>
  <c r="N4" i="22"/>
  <c r="N5" i="22"/>
  <c r="N6" i="22"/>
  <c r="N7" i="22"/>
  <c r="N8" i="22"/>
  <c r="N9" i="22"/>
  <c r="N10" i="22"/>
  <c r="N11" i="22"/>
  <c r="N12" i="22"/>
  <c r="N13" i="22"/>
  <c r="N14" i="22"/>
  <c r="N15" i="22"/>
  <c r="N16" i="22"/>
  <c r="N17" i="22"/>
  <c r="N18" i="22"/>
  <c r="N19" i="22"/>
  <c r="N20" i="22"/>
  <c r="N21" i="22"/>
  <c r="N22" i="22"/>
  <c r="N23" i="22"/>
  <c r="N24" i="22"/>
  <c r="N25" i="22"/>
  <c r="N26" i="22"/>
  <c r="N27" i="22"/>
  <c r="N28" i="22"/>
  <c r="N29" i="22"/>
  <c r="N30" i="22"/>
  <c r="N31" i="22"/>
  <c r="N32" i="22"/>
  <c r="N33" i="22"/>
  <c r="N34" i="22"/>
  <c r="N35" i="22"/>
  <c r="N36" i="22"/>
  <c r="N37" i="22"/>
  <c r="N38" i="22"/>
  <c r="N39" i="22"/>
  <c r="N40" i="22"/>
  <c r="N41" i="22"/>
  <c r="N42" i="22"/>
  <c r="N43" i="22"/>
  <c r="N44" i="22"/>
  <c r="N45" i="22"/>
  <c r="N46" i="22"/>
  <c r="N47" i="22"/>
  <c r="N48" i="22"/>
  <c r="N49" i="22"/>
  <c r="N50" i="22"/>
  <c r="N51" i="22"/>
  <c r="N52" i="22"/>
  <c r="N53" i="22"/>
  <c r="N54" i="22"/>
  <c r="N55" i="22"/>
  <c r="N56" i="22"/>
  <c r="N57" i="22"/>
  <c r="N58" i="22"/>
  <c r="N59" i="22"/>
  <c r="N60" i="22"/>
  <c r="N61" i="22"/>
  <c r="N62" i="22"/>
  <c r="N63" i="22"/>
  <c r="N64" i="22"/>
  <c r="N65" i="22"/>
  <c r="N66" i="22"/>
  <c r="N67" i="22"/>
  <c r="N68" i="22"/>
  <c r="N69" i="22"/>
  <c r="N70" i="22"/>
  <c r="N71" i="22"/>
  <c r="N72" i="22"/>
  <c r="N73" i="22"/>
  <c r="N74" i="22"/>
  <c r="N75" i="22"/>
  <c r="N76" i="22"/>
  <c r="N77" i="22"/>
  <c r="N78" i="22"/>
  <c r="N79" i="22"/>
  <c r="N80" i="22"/>
  <c r="N81" i="22"/>
  <c r="N82" i="22"/>
  <c r="N83" i="22"/>
  <c r="N84" i="22"/>
  <c r="N85" i="22"/>
  <c r="N86" i="22"/>
  <c r="N87" i="22"/>
  <c r="N88" i="22"/>
  <c r="O2" i="22"/>
  <c r="O3" i="22"/>
  <c r="O4" i="22"/>
  <c r="O5" i="22"/>
  <c r="O6" i="22"/>
  <c r="O7" i="22"/>
  <c r="O8" i="22"/>
  <c r="O9" i="22"/>
  <c r="O10" i="22"/>
  <c r="O11" i="22"/>
  <c r="O12" i="22"/>
  <c r="O13" i="22"/>
  <c r="O14" i="22"/>
  <c r="O15" i="22"/>
  <c r="O16" i="22"/>
  <c r="O17" i="22"/>
  <c r="O18" i="22"/>
  <c r="O19" i="22"/>
  <c r="O20" i="22"/>
  <c r="O21" i="22"/>
  <c r="O22" i="22"/>
  <c r="O23" i="22"/>
  <c r="O24" i="22"/>
  <c r="O25" i="22"/>
  <c r="O26" i="22"/>
  <c r="O27" i="22"/>
  <c r="O28" i="22"/>
  <c r="O29" i="22"/>
  <c r="O30" i="22"/>
  <c r="O31" i="22"/>
  <c r="O32" i="22"/>
  <c r="O33" i="22"/>
  <c r="O34" i="22"/>
  <c r="O35" i="22"/>
  <c r="O36" i="22"/>
  <c r="O37" i="22"/>
  <c r="O38" i="22"/>
  <c r="O39" i="22"/>
  <c r="O40" i="22"/>
  <c r="O41" i="22"/>
  <c r="O42" i="22"/>
  <c r="O43" i="22"/>
  <c r="O44" i="22"/>
  <c r="O45" i="22"/>
  <c r="O46" i="22"/>
  <c r="O47" i="22"/>
  <c r="O48" i="22"/>
  <c r="O49" i="22"/>
  <c r="O50" i="22"/>
  <c r="O51" i="22"/>
  <c r="O52" i="22"/>
  <c r="O53" i="22"/>
  <c r="O54" i="22"/>
  <c r="O55" i="22"/>
  <c r="O56" i="22"/>
  <c r="O57" i="22"/>
  <c r="O58" i="22"/>
  <c r="O59" i="22"/>
  <c r="O60" i="22"/>
  <c r="O61" i="22"/>
  <c r="O62" i="22"/>
  <c r="O63" i="22"/>
  <c r="O64" i="22"/>
  <c r="O65" i="22"/>
  <c r="O66" i="22"/>
  <c r="O67" i="22"/>
  <c r="O68" i="22"/>
  <c r="O69" i="22"/>
  <c r="O70" i="22"/>
  <c r="O71" i="22"/>
  <c r="O72" i="22"/>
  <c r="O73" i="22"/>
  <c r="O74" i="22"/>
  <c r="O75" i="22"/>
  <c r="O76" i="22"/>
  <c r="O77" i="22"/>
  <c r="O78" i="22"/>
  <c r="O79" i="22"/>
  <c r="O80" i="22"/>
  <c r="O81" i="22"/>
  <c r="O82" i="22"/>
  <c r="O83" i="22"/>
  <c r="O84" i="22"/>
  <c r="O85" i="22"/>
  <c r="O86" i="22"/>
  <c r="O87" i="22"/>
  <c r="O88" i="22"/>
  <c r="M2" i="22"/>
  <c r="M3" i="22"/>
  <c r="M4" i="22"/>
  <c r="M5" i="22"/>
  <c r="M6" i="22"/>
  <c r="M7" i="22"/>
  <c r="M8" i="22"/>
  <c r="M9" i="22"/>
  <c r="M10" i="22"/>
  <c r="M11" i="22"/>
  <c r="M12" i="22"/>
  <c r="M13" i="22"/>
  <c r="M14" i="22"/>
  <c r="M15" i="22"/>
  <c r="M16" i="22"/>
  <c r="M17" i="22"/>
  <c r="M18" i="22"/>
  <c r="M19" i="22"/>
  <c r="M20" i="22"/>
  <c r="M21" i="22"/>
  <c r="M22" i="22"/>
  <c r="M23" i="22"/>
  <c r="M24" i="22"/>
  <c r="M25" i="22"/>
  <c r="M26" i="22"/>
  <c r="M27" i="22"/>
  <c r="M28" i="22"/>
  <c r="M29" i="22"/>
  <c r="M30" i="22"/>
  <c r="M31" i="22"/>
  <c r="M32" i="22"/>
  <c r="M33" i="22"/>
  <c r="M34" i="22"/>
  <c r="M35" i="22"/>
  <c r="M36" i="22"/>
  <c r="M37" i="22"/>
  <c r="M38" i="22"/>
  <c r="M39" i="22"/>
  <c r="M40" i="22"/>
  <c r="M41" i="22"/>
  <c r="M42" i="22"/>
  <c r="M43" i="22"/>
  <c r="M44" i="22"/>
  <c r="M45" i="22"/>
  <c r="M46" i="22"/>
  <c r="M47" i="22"/>
  <c r="M48" i="22"/>
  <c r="M49" i="22"/>
  <c r="M50" i="22"/>
  <c r="M51" i="22"/>
  <c r="M52" i="22"/>
  <c r="M53" i="22"/>
  <c r="M54" i="22"/>
  <c r="M55" i="22"/>
  <c r="M56" i="22"/>
  <c r="M57" i="22"/>
  <c r="M58" i="22"/>
  <c r="M59" i="22"/>
  <c r="M60" i="22"/>
  <c r="M61" i="22"/>
  <c r="M62" i="22"/>
  <c r="M63" i="22"/>
  <c r="M64" i="22"/>
  <c r="M65" i="22"/>
  <c r="M66" i="22"/>
  <c r="M67" i="22"/>
  <c r="M68" i="22"/>
  <c r="M69" i="22"/>
  <c r="M70" i="22"/>
  <c r="M71" i="22"/>
  <c r="M72" i="22"/>
  <c r="M73" i="22"/>
  <c r="M74" i="22"/>
  <c r="M75" i="22"/>
  <c r="M76" i="22"/>
  <c r="M77" i="22"/>
  <c r="M78" i="22"/>
  <c r="M79" i="22"/>
  <c r="M80" i="22"/>
  <c r="M81" i="22"/>
  <c r="M82" i="22"/>
  <c r="M83" i="22"/>
  <c r="M84" i="22"/>
  <c r="M85" i="22"/>
  <c r="M86" i="22"/>
  <c r="M87" i="22"/>
  <c r="M88" i="22"/>
  <c r="AF7" i="4" l="1"/>
  <c r="AG7" i="4" s="1"/>
  <c r="AF5" i="4"/>
  <c r="AG5" i="4" s="1"/>
  <c r="AF8" i="4"/>
  <c r="AG8" i="4" s="1"/>
  <c r="AF14" i="4"/>
  <c r="AG14" i="4" s="1"/>
  <c r="AF15" i="4"/>
  <c r="AG15" i="4" s="1"/>
  <c r="AF11" i="4"/>
  <c r="AG11" i="4" s="1"/>
  <c r="AF12" i="4"/>
  <c r="AG12" i="4" s="1"/>
  <c r="AF17" i="4"/>
  <c r="AG17" i="4" s="1"/>
  <c r="AF18" i="4"/>
  <c r="AG18" i="4" s="1"/>
  <c r="AF10" i="4"/>
  <c r="AG10" i="4" s="1"/>
  <c r="AF4" i="4"/>
  <c r="AG4" i="4" s="1"/>
  <c r="AF13" i="4"/>
  <c r="AG13" i="4" s="1"/>
  <c r="AF16" i="4"/>
  <c r="AG16" i="4" s="1"/>
  <c r="AF20" i="4"/>
  <c r="AG20" i="4" s="1"/>
  <c r="AF22" i="4"/>
  <c r="AG22" i="4" s="1"/>
  <c r="AF26" i="4"/>
  <c r="AG26" i="4" s="1"/>
  <c r="AF24" i="4"/>
  <c r="AG24" i="4" s="1"/>
  <c r="AF6" i="4"/>
  <c r="AG6" i="4" s="1"/>
  <c r="AF28" i="4"/>
  <c r="AG28" i="4" s="1"/>
  <c r="AF21" i="4"/>
  <c r="AG21" i="4" s="1"/>
  <c r="AF29" i="4"/>
  <c r="AG29" i="4" s="1"/>
  <c r="AF30" i="4"/>
  <c r="AG30" i="4" s="1"/>
  <c r="AF32" i="4"/>
  <c r="AG32" i="4" s="1"/>
  <c r="AF35" i="4"/>
  <c r="AG35" i="4" s="1"/>
  <c r="AF37" i="4"/>
  <c r="AG37" i="4" s="1"/>
  <c r="AF25" i="4"/>
  <c r="AG25" i="4" s="1"/>
  <c r="AF38" i="4"/>
  <c r="AG38" i="4" s="1"/>
  <c r="AF40" i="4"/>
  <c r="AG40" i="4" s="1"/>
  <c r="AF44" i="4"/>
  <c r="AG44" i="4" s="1"/>
  <c r="AF34" i="4"/>
  <c r="AG34" i="4" s="1"/>
  <c r="AF39" i="4"/>
  <c r="AG39" i="4" s="1"/>
  <c r="AF9" i="4"/>
  <c r="AG9" i="4" s="1"/>
  <c r="AF23" i="4"/>
  <c r="AG23" i="4" s="1"/>
  <c r="AF46" i="4"/>
  <c r="AG46" i="4" s="1"/>
  <c r="AF50" i="4"/>
  <c r="AG50" i="4" s="1"/>
  <c r="AF51" i="4"/>
  <c r="AG51" i="4" s="1"/>
  <c r="AF48" i="4"/>
  <c r="AG48" i="4" s="1"/>
  <c r="AF53" i="4"/>
  <c r="AG53" i="4" s="1"/>
  <c r="AF54" i="4"/>
  <c r="AG54" i="4" s="1"/>
  <c r="AF56" i="4"/>
  <c r="AG56" i="4" s="1"/>
  <c r="AF19" i="4"/>
  <c r="AG19" i="4" s="1"/>
  <c r="AF57" i="4"/>
  <c r="AG57" i="4" s="1"/>
  <c r="AF47" i="4"/>
  <c r="AG47" i="4" s="1"/>
  <c r="AF60" i="4"/>
  <c r="AG60" i="4" s="1"/>
  <c r="AF62" i="4"/>
  <c r="AG62" i="4" s="1"/>
  <c r="AF64" i="4"/>
  <c r="AG64" i="4" s="1"/>
  <c r="AF65" i="4"/>
  <c r="AG65" i="4" s="1"/>
  <c r="AF45" i="4"/>
  <c r="AG45" i="4" s="1"/>
  <c r="AF36" i="4"/>
  <c r="AG36" i="4" s="1"/>
  <c r="AF27" i="4"/>
  <c r="AG27" i="4" s="1"/>
  <c r="AF49" i="4"/>
  <c r="AG49" i="4" s="1"/>
  <c r="AF43" i="4"/>
  <c r="AG43" i="4" s="1"/>
  <c r="AF59" i="4"/>
  <c r="AG59" i="4" s="1"/>
  <c r="AF68" i="4"/>
  <c r="AG68" i="4" s="1"/>
  <c r="AF69" i="4"/>
  <c r="AG69" i="4" s="1"/>
  <c r="AF70" i="4"/>
  <c r="AG70" i="4" s="1"/>
  <c r="AF58" i="4"/>
  <c r="AG58" i="4" s="1"/>
  <c r="AF74" i="4"/>
  <c r="AG74" i="4" s="1"/>
  <c r="AF61" i="4"/>
  <c r="AG61" i="4" s="1"/>
  <c r="AF75" i="4"/>
  <c r="AG75" i="4" s="1"/>
  <c r="AF66" i="4"/>
  <c r="AG66" i="4" s="1"/>
  <c r="AF52" i="4"/>
  <c r="AG52" i="4" s="1"/>
  <c r="AF77" i="4"/>
  <c r="AG77" i="4" s="1"/>
  <c r="AF72" i="4"/>
  <c r="AG72" i="4" s="1"/>
  <c r="AF78" i="4"/>
  <c r="AG78" i="4" s="1"/>
  <c r="AF79" i="4"/>
  <c r="AG79" i="4" s="1"/>
  <c r="AF86" i="4"/>
  <c r="AG86" i="4" s="1"/>
  <c r="AF87" i="4"/>
  <c r="AG87" i="4" s="1"/>
  <c r="AF89" i="4"/>
  <c r="AG89" i="4" s="1"/>
  <c r="AF90" i="4"/>
  <c r="AG90" i="4" s="1"/>
  <c r="AF91" i="4"/>
  <c r="AG91" i="4" s="1"/>
  <c r="AF31" i="4"/>
  <c r="AG31" i="4" s="1"/>
  <c r="AF93" i="4"/>
  <c r="AG93" i="4" s="1"/>
  <c r="AF95" i="4"/>
  <c r="AG95" i="4" s="1"/>
  <c r="AF76" i="4"/>
  <c r="AG76" i="4" s="1"/>
  <c r="AF33" i="4"/>
  <c r="AG33" i="4" s="1"/>
  <c r="AF81" i="4"/>
  <c r="AG81" i="4" s="1"/>
  <c r="AF88" i="4"/>
  <c r="AG88" i="4" s="1"/>
  <c r="AF97" i="4"/>
  <c r="AG97" i="4" s="1"/>
  <c r="AF83" i="4"/>
  <c r="AG83" i="4" s="1"/>
  <c r="AF85" i="4"/>
  <c r="AG85" i="4" s="1"/>
  <c r="AF42" i="4"/>
  <c r="AG42" i="4" s="1"/>
  <c r="AF67" i="4"/>
  <c r="AG67" i="4" s="1"/>
  <c r="AF73" i="4"/>
  <c r="AG73" i="4" s="1"/>
  <c r="AF101" i="4"/>
  <c r="AG101" i="4" s="1"/>
  <c r="AF55" i="4"/>
  <c r="AG55" i="4" s="1"/>
  <c r="AF103" i="4"/>
  <c r="AG103" i="4" s="1"/>
  <c r="AF104" i="4"/>
  <c r="AG104" i="4" s="1"/>
  <c r="AF100" i="4"/>
  <c r="AG100" i="4" s="1"/>
  <c r="AF80" i="4"/>
  <c r="AG80" i="4" s="1"/>
  <c r="AF105" i="4"/>
  <c r="AG105" i="4" s="1"/>
  <c r="AF106" i="4"/>
  <c r="AG106" i="4" s="1"/>
  <c r="AF84" i="4"/>
  <c r="AG84" i="4" s="1"/>
  <c r="AF99" i="4"/>
  <c r="AG99" i="4" s="1"/>
  <c r="AF92" i="4"/>
  <c r="AG92" i="4" s="1"/>
  <c r="AF108" i="4"/>
  <c r="AG108" i="4" s="1"/>
  <c r="AF111" i="4"/>
  <c r="AG111" i="4" s="1"/>
  <c r="AF96" i="4"/>
  <c r="AG96" i="4" s="1"/>
  <c r="AF113" i="4"/>
  <c r="AG113" i="4" s="1"/>
  <c r="AF94" i="4"/>
  <c r="AG94" i="4" s="1"/>
  <c r="AF114" i="4"/>
  <c r="AG114" i="4" s="1"/>
  <c r="AF98" i="4"/>
  <c r="AG98" i="4" s="1"/>
  <c r="AF115" i="4"/>
  <c r="AG115" i="4" s="1"/>
  <c r="AF116" i="4"/>
  <c r="AG116" i="4" s="1"/>
  <c r="AF117" i="4"/>
  <c r="AG117" i="4" s="1"/>
  <c r="AF119" i="4"/>
  <c r="AG119" i="4" s="1"/>
  <c r="AF120" i="4"/>
  <c r="AG120" i="4" s="1"/>
  <c r="AF41" i="4"/>
  <c r="AG41" i="4" s="1"/>
  <c r="AF121" i="4"/>
  <c r="AG121" i="4" s="1"/>
  <c r="AF71" i="4"/>
  <c r="AG71" i="4" s="1"/>
  <c r="AF82" i="4"/>
  <c r="AG82" i="4" s="1"/>
  <c r="AF127" i="4"/>
  <c r="AG127" i="4" s="1"/>
  <c r="AF107" i="4"/>
  <c r="AG107" i="4" s="1"/>
  <c r="AF109" i="4"/>
  <c r="AG109" i="4" s="1"/>
  <c r="AF112" i="4"/>
  <c r="AG112" i="4" s="1"/>
  <c r="AF102" i="4"/>
  <c r="AG102" i="4" s="1"/>
  <c r="AF129" i="4"/>
  <c r="AG129" i="4" s="1"/>
  <c r="AF131" i="4"/>
  <c r="AG131" i="4" s="1"/>
  <c r="AF110" i="4"/>
  <c r="AG110" i="4" s="1"/>
  <c r="AF125" i="4"/>
  <c r="AG125" i="4" s="1"/>
  <c r="AF135" i="4"/>
  <c r="AG135" i="4" s="1"/>
  <c r="AF126" i="4"/>
  <c r="AG126" i="4" s="1"/>
  <c r="AF130" i="4"/>
  <c r="AG130" i="4" s="1"/>
  <c r="AF138" i="4"/>
  <c r="AG138" i="4" s="1"/>
  <c r="AF139" i="4"/>
  <c r="AG139" i="4" s="1"/>
  <c r="AF122" i="4"/>
  <c r="AG122" i="4" s="1"/>
  <c r="AF140" i="4"/>
  <c r="AG140" i="4" s="1"/>
  <c r="AF128" i="4"/>
  <c r="AG128" i="4" s="1"/>
  <c r="AF142" i="4"/>
  <c r="AG142" i="4" s="1"/>
  <c r="AF137" i="4"/>
  <c r="AG137" i="4" s="1"/>
  <c r="AF132" i="4"/>
  <c r="AG132" i="4" s="1"/>
  <c r="AF143" i="4"/>
  <c r="AG143" i="4" s="1"/>
  <c r="AF144" i="4"/>
  <c r="AG144" i="4" s="1"/>
  <c r="AF146" i="4"/>
  <c r="AG146" i="4" s="1"/>
  <c r="AF147" i="4"/>
  <c r="AG147" i="4" s="1"/>
  <c r="AF118" i="4"/>
  <c r="AG118" i="4" s="1"/>
  <c r="AF149" i="4"/>
  <c r="AG149" i="4" s="1"/>
  <c r="AF152" i="4"/>
  <c r="AG152" i="4" s="1"/>
  <c r="AF141" i="4"/>
  <c r="AG141" i="4" s="1"/>
  <c r="AF136" i="4"/>
  <c r="AG136" i="4" s="1"/>
  <c r="AF123" i="4"/>
  <c r="AG123" i="4" s="1"/>
  <c r="AF154" i="4"/>
  <c r="AG154" i="4" s="1"/>
  <c r="AF155" i="4"/>
  <c r="AG155" i="4" s="1"/>
  <c r="AF156" i="4"/>
  <c r="AG156" i="4" s="1"/>
  <c r="AF157" i="4"/>
  <c r="AG157" i="4" s="1"/>
  <c r="AF124" i="4"/>
  <c r="AG124" i="4" s="1"/>
  <c r="AF63" i="4"/>
  <c r="AG63" i="4" s="1"/>
  <c r="AF150" i="4"/>
  <c r="AG150" i="4" s="1"/>
  <c r="AF158" i="4"/>
  <c r="AG158" i="4" s="1"/>
  <c r="AF133" i="4"/>
  <c r="AG133" i="4" s="1"/>
  <c r="AF159" i="4"/>
  <c r="AG159" i="4" s="1"/>
  <c r="AF160" i="4"/>
  <c r="AG160" i="4" s="1"/>
  <c r="AF161" i="4"/>
  <c r="AG161" i="4" s="1"/>
  <c r="AF162" i="4"/>
  <c r="AG162" i="4" s="1"/>
  <c r="AF164" i="4"/>
  <c r="AG164" i="4" s="1"/>
  <c r="AF145" i="4"/>
  <c r="AG145" i="4" s="1"/>
  <c r="AF165" i="4"/>
  <c r="AG165" i="4" s="1"/>
  <c r="AF166" i="4"/>
  <c r="AG166" i="4" s="1"/>
  <c r="AF134" i="4"/>
  <c r="AG134" i="4" s="1"/>
  <c r="AF168" i="4"/>
  <c r="AG168" i="4" s="1"/>
  <c r="AF169" i="4"/>
  <c r="AG169" i="4" s="1"/>
  <c r="AF170" i="4"/>
  <c r="AG170" i="4" s="1"/>
  <c r="AF151" i="4"/>
  <c r="AG151" i="4" s="1"/>
  <c r="AF171" i="4"/>
  <c r="AG171" i="4" s="1"/>
  <c r="AF172" i="4"/>
  <c r="AG172" i="4" s="1"/>
  <c r="AF173" i="4"/>
  <c r="AG173" i="4" s="1"/>
  <c r="AF176" i="4"/>
  <c r="AG176" i="4" s="1"/>
  <c r="AF148" i="4"/>
  <c r="AG148" i="4" s="1"/>
  <c r="AF177" i="4"/>
  <c r="AG177" i="4" s="1"/>
  <c r="AF178" i="4"/>
  <c r="AG178" i="4" s="1"/>
  <c r="AF153" i="4"/>
  <c r="AG153" i="4" s="1"/>
  <c r="AF180" i="4"/>
  <c r="AG180" i="4" s="1"/>
  <c r="AF181" i="4"/>
  <c r="AG181" i="4" s="1"/>
  <c r="AF182" i="4"/>
  <c r="AG182" i="4" s="1"/>
  <c r="AF183" i="4"/>
  <c r="AG183" i="4" s="1"/>
  <c r="AF184" i="4"/>
  <c r="AG184" i="4" s="1"/>
  <c r="AF185" i="4"/>
  <c r="AG185" i="4" s="1"/>
  <c r="AF186" i="4"/>
  <c r="AG186" i="4" s="1"/>
  <c r="AF175" i="4"/>
  <c r="AG175" i="4" s="1"/>
  <c r="AF189" i="4"/>
  <c r="AG189" i="4" s="1"/>
  <c r="AF190" i="4"/>
  <c r="AG190" i="4" s="1"/>
  <c r="AF191" i="4"/>
  <c r="AG191" i="4" s="1"/>
  <c r="AF174" i="4"/>
  <c r="AG174" i="4" s="1"/>
  <c r="AF167" i="4"/>
  <c r="AG167" i="4" s="1"/>
  <c r="AF192" i="4"/>
  <c r="AG192" i="4" s="1"/>
  <c r="AF193" i="4"/>
  <c r="AG193" i="4" s="1"/>
  <c r="AF179" i="4"/>
  <c r="AG179" i="4" s="1"/>
  <c r="AF194" i="4"/>
  <c r="AG194" i="4" s="1"/>
  <c r="AF195" i="4"/>
  <c r="AG195" i="4" s="1"/>
  <c r="AF196" i="4"/>
  <c r="AG196" i="4" s="1"/>
  <c r="AF197" i="4"/>
  <c r="AG197" i="4" s="1"/>
  <c r="AF188" i="4"/>
  <c r="AG188" i="4" s="1"/>
  <c r="AF198" i="4"/>
  <c r="AG198" i="4" s="1"/>
  <c r="AF199" i="4"/>
  <c r="AG199" i="4" s="1"/>
  <c r="AF200" i="4"/>
  <c r="AG200" i="4" s="1"/>
  <c r="AF201" i="4"/>
  <c r="AG201" i="4" s="1"/>
  <c r="AF202" i="4"/>
  <c r="AG202" i="4" s="1"/>
  <c r="AF203" i="4"/>
  <c r="AG203" i="4" s="1"/>
  <c r="AF204" i="4"/>
  <c r="AG204" i="4" s="1"/>
  <c r="AF205" i="4"/>
  <c r="AG205" i="4" s="1"/>
  <c r="AF206" i="4"/>
  <c r="AG206" i="4" s="1"/>
  <c r="AF207" i="4"/>
  <c r="AG207" i="4" s="1"/>
  <c r="AF208" i="4"/>
  <c r="AG208" i="4" s="1"/>
  <c r="AF209" i="4"/>
  <c r="AG209" i="4" s="1"/>
  <c r="AF210" i="4"/>
  <c r="AG210" i="4" s="1"/>
  <c r="AF211" i="4"/>
  <c r="AG211" i="4" s="1"/>
  <c r="AF212" i="4"/>
  <c r="AG212" i="4" s="1"/>
  <c r="AF213" i="4"/>
  <c r="AG213" i="4" s="1"/>
  <c r="AF214" i="4"/>
  <c r="AG214" i="4" s="1"/>
  <c r="AF215" i="4"/>
  <c r="AG215" i="4" s="1"/>
  <c r="AF216" i="4"/>
  <c r="AG216" i="4" s="1"/>
  <c r="AF217" i="4"/>
  <c r="AG217" i="4" s="1"/>
  <c r="AF218" i="4"/>
  <c r="AG218" i="4" s="1"/>
  <c r="AF219" i="4"/>
  <c r="AG219" i="4" s="1"/>
  <c r="AF220" i="4"/>
  <c r="AG220" i="4" s="1"/>
  <c r="AF221" i="4"/>
  <c r="AG221" i="4" s="1"/>
  <c r="AF163" i="4"/>
  <c r="AG163" i="4" s="1"/>
  <c r="AF222" i="4"/>
  <c r="AG222" i="4" s="1"/>
  <c r="AF223" i="4"/>
  <c r="AG223" i="4" s="1"/>
  <c r="AF187" i="4"/>
  <c r="AG187" i="4" s="1"/>
  <c r="AF224" i="4"/>
  <c r="AG224" i="4" s="1"/>
  <c r="O2" i="21"/>
  <c r="O3" i="21"/>
  <c r="O4" i="21"/>
  <c r="O5" i="21"/>
  <c r="O6" i="21"/>
  <c r="O7" i="21"/>
  <c r="O8" i="21"/>
  <c r="O9" i="21"/>
  <c r="O10" i="21"/>
  <c r="O11" i="21"/>
  <c r="O12" i="21"/>
  <c r="O13" i="21"/>
  <c r="O14" i="21"/>
  <c r="O15" i="21"/>
  <c r="O16" i="21"/>
  <c r="O17" i="21"/>
  <c r="O18" i="21"/>
  <c r="O19" i="21"/>
  <c r="O20" i="21"/>
  <c r="O21" i="21"/>
  <c r="O22" i="21"/>
  <c r="O23" i="21"/>
  <c r="O24" i="21"/>
  <c r="O25" i="21"/>
  <c r="O26" i="21"/>
  <c r="O27" i="21"/>
  <c r="O28" i="21"/>
  <c r="O29" i="21"/>
  <c r="O30" i="21"/>
  <c r="O31" i="21"/>
  <c r="O32" i="21"/>
  <c r="O33" i="21"/>
  <c r="O34" i="21"/>
  <c r="O35" i="21"/>
  <c r="O36" i="21"/>
  <c r="O37" i="21"/>
  <c r="O38" i="21"/>
  <c r="O39" i="21"/>
  <c r="O40" i="21"/>
  <c r="O41" i="21"/>
  <c r="O42" i="21"/>
  <c r="O43" i="21"/>
  <c r="O44" i="21"/>
  <c r="O45" i="21"/>
  <c r="O46" i="21"/>
  <c r="O47" i="21"/>
  <c r="O48" i="21"/>
  <c r="O49" i="21"/>
  <c r="O50" i="21"/>
  <c r="O51" i="21"/>
  <c r="O52" i="21"/>
  <c r="O53" i="21"/>
  <c r="O54" i="21"/>
  <c r="O55" i="21"/>
  <c r="O56" i="21"/>
  <c r="O57" i="21"/>
  <c r="O58" i="21"/>
  <c r="O59" i="21"/>
  <c r="O60" i="21"/>
  <c r="O61" i="21"/>
  <c r="O62" i="21"/>
  <c r="O63" i="21"/>
  <c r="O64" i="21"/>
  <c r="O65" i="21"/>
  <c r="O66" i="21"/>
  <c r="O67" i="21"/>
  <c r="O68" i="21"/>
  <c r="O69" i="21"/>
  <c r="O70" i="21"/>
  <c r="O71" i="21"/>
  <c r="O72" i="21"/>
  <c r="O73" i="21"/>
  <c r="O74" i="21"/>
  <c r="O75" i="21"/>
  <c r="O76" i="21"/>
  <c r="O77" i="21"/>
  <c r="O78" i="21"/>
  <c r="O79" i="21"/>
  <c r="O80" i="21"/>
  <c r="O81" i="21"/>
  <c r="O82" i="21"/>
  <c r="O83" i="21"/>
  <c r="O84" i="21"/>
  <c r="O85" i="21"/>
  <c r="O86" i="21"/>
  <c r="O87" i="21"/>
  <c r="O88" i="21"/>
  <c r="O89" i="21"/>
  <c r="O90" i="21"/>
  <c r="O91" i="21"/>
  <c r="O92" i="21"/>
  <c r="O93" i="21"/>
  <c r="O94" i="21"/>
  <c r="O95" i="21"/>
  <c r="O96" i="21"/>
  <c r="O97" i="21"/>
  <c r="O98" i="21"/>
  <c r="O99" i="21"/>
  <c r="O100" i="21"/>
  <c r="O101" i="21"/>
  <c r="O102" i="21"/>
  <c r="O103" i="21"/>
  <c r="O104" i="21"/>
  <c r="O105" i="21"/>
  <c r="O106" i="21"/>
  <c r="O107" i="21"/>
  <c r="O108" i="21"/>
  <c r="P2" i="21"/>
  <c r="P3" i="21"/>
  <c r="P4" i="21"/>
  <c r="P5" i="21"/>
  <c r="P6" i="21"/>
  <c r="P7" i="21"/>
  <c r="P8" i="21"/>
  <c r="P9" i="21"/>
  <c r="P10" i="21"/>
  <c r="P11" i="21"/>
  <c r="P12" i="21"/>
  <c r="P13" i="21"/>
  <c r="P14" i="21"/>
  <c r="P15" i="21"/>
  <c r="P16" i="21"/>
  <c r="P17" i="21"/>
  <c r="P18" i="21"/>
  <c r="P19" i="21"/>
  <c r="P20" i="21"/>
  <c r="P21" i="21"/>
  <c r="P22" i="21"/>
  <c r="P23" i="21"/>
  <c r="P24" i="21"/>
  <c r="P25" i="21"/>
  <c r="P26" i="21"/>
  <c r="P27" i="21"/>
  <c r="P28" i="21"/>
  <c r="P29" i="21"/>
  <c r="P30" i="21"/>
  <c r="P31" i="21"/>
  <c r="P32" i="21"/>
  <c r="P33" i="21"/>
  <c r="P34" i="21"/>
  <c r="P35" i="21"/>
  <c r="P36" i="21"/>
  <c r="P37" i="21"/>
  <c r="P38" i="21"/>
  <c r="P39" i="21"/>
  <c r="P40" i="21"/>
  <c r="P41" i="21"/>
  <c r="P42" i="21"/>
  <c r="P43" i="21"/>
  <c r="P44" i="21"/>
  <c r="P45" i="21"/>
  <c r="P46" i="21"/>
  <c r="P47" i="21"/>
  <c r="P48" i="21"/>
  <c r="P49" i="21"/>
  <c r="P50" i="21"/>
  <c r="P51" i="21"/>
  <c r="P52" i="21"/>
  <c r="P53" i="21"/>
  <c r="P54" i="21"/>
  <c r="P55" i="21"/>
  <c r="P56" i="21"/>
  <c r="P57" i="21"/>
  <c r="P58" i="21"/>
  <c r="P59" i="21"/>
  <c r="P60" i="21"/>
  <c r="P61" i="21"/>
  <c r="P62" i="21"/>
  <c r="P63" i="21"/>
  <c r="P64" i="21"/>
  <c r="P65" i="21"/>
  <c r="P66" i="21"/>
  <c r="P67" i="21"/>
  <c r="P68" i="21"/>
  <c r="P69" i="21"/>
  <c r="P70" i="21"/>
  <c r="P71" i="21"/>
  <c r="P72" i="21"/>
  <c r="P73" i="21"/>
  <c r="P74" i="21"/>
  <c r="P75" i="21"/>
  <c r="P76" i="21"/>
  <c r="P77" i="21"/>
  <c r="P78" i="21"/>
  <c r="P79" i="21"/>
  <c r="P80" i="21"/>
  <c r="P81" i="21"/>
  <c r="P82" i="21"/>
  <c r="P83" i="21"/>
  <c r="P84" i="21"/>
  <c r="P85" i="21"/>
  <c r="P86" i="21"/>
  <c r="P87" i="21"/>
  <c r="P88" i="21"/>
  <c r="P89" i="21"/>
  <c r="P90" i="21"/>
  <c r="P91" i="21"/>
  <c r="P92" i="21"/>
  <c r="P93" i="21"/>
  <c r="P94" i="21"/>
  <c r="P95" i="21"/>
  <c r="P96" i="21"/>
  <c r="P97" i="21"/>
  <c r="P98" i="21"/>
  <c r="P99" i="21"/>
  <c r="P100" i="21"/>
  <c r="P101" i="21"/>
  <c r="P102" i="21"/>
  <c r="P103" i="21"/>
  <c r="P104" i="21"/>
  <c r="P105" i="21"/>
  <c r="P106" i="21"/>
  <c r="P107" i="21"/>
  <c r="P108" i="21"/>
  <c r="N2" i="21"/>
  <c r="N3" i="21"/>
  <c r="N4" i="21"/>
  <c r="N5" i="21"/>
  <c r="N6" i="21"/>
  <c r="N7" i="21"/>
  <c r="N8" i="21"/>
  <c r="N9" i="21"/>
  <c r="N10" i="21"/>
  <c r="N11" i="21"/>
  <c r="N12" i="21"/>
  <c r="N13" i="21"/>
  <c r="N14" i="21"/>
  <c r="N15" i="21"/>
  <c r="N16" i="21"/>
  <c r="N17" i="21"/>
  <c r="N18" i="21"/>
  <c r="N19" i="21"/>
  <c r="N20" i="21"/>
  <c r="N21" i="21"/>
  <c r="N22" i="21"/>
  <c r="N23" i="21"/>
  <c r="N24" i="21"/>
  <c r="N25" i="21"/>
  <c r="N26" i="21"/>
  <c r="N27" i="21"/>
  <c r="N28" i="21"/>
  <c r="N29" i="21"/>
  <c r="N30" i="21"/>
  <c r="N31" i="21"/>
  <c r="N32" i="21"/>
  <c r="N33" i="21"/>
  <c r="N34" i="21"/>
  <c r="N35" i="21"/>
  <c r="N36" i="21"/>
  <c r="N37" i="21"/>
  <c r="N38" i="21"/>
  <c r="N39" i="21"/>
  <c r="N40" i="21"/>
  <c r="N41" i="21"/>
  <c r="N42" i="21"/>
  <c r="N43" i="21"/>
  <c r="N44" i="21"/>
  <c r="N45" i="21"/>
  <c r="N46" i="21"/>
  <c r="N47" i="21"/>
  <c r="N48" i="21"/>
  <c r="N49" i="21"/>
  <c r="N50" i="21"/>
  <c r="N51" i="21"/>
  <c r="N52" i="21"/>
  <c r="N53" i="21"/>
  <c r="N54" i="21"/>
  <c r="N55" i="21"/>
  <c r="N56" i="21"/>
  <c r="N57" i="21"/>
  <c r="N58" i="21"/>
  <c r="N59" i="21"/>
  <c r="N60" i="21"/>
  <c r="N61" i="21"/>
  <c r="N62" i="21"/>
  <c r="N63" i="21"/>
  <c r="N64" i="21"/>
  <c r="N65" i="21"/>
  <c r="N66" i="21"/>
  <c r="N67" i="21"/>
  <c r="N68" i="21"/>
  <c r="N69" i="21"/>
  <c r="N70" i="21"/>
  <c r="N71" i="21"/>
  <c r="N72" i="21"/>
  <c r="N73" i="21"/>
  <c r="N74" i="21"/>
  <c r="N75" i="21"/>
  <c r="N76" i="21"/>
  <c r="N77" i="21"/>
  <c r="N78" i="21"/>
  <c r="N79" i="21"/>
  <c r="N80" i="21"/>
  <c r="N81" i="21"/>
  <c r="N82" i="21"/>
  <c r="N83" i="21"/>
  <c r="N84" i="21"/>
  <c r="N85" i="21"/>
  <c r="N86" i="21"/>
  <c r="N87" i="21"/>
  <c r="N88" i="21"/>
  <c r="N89" i="21"/>
  <c r="N90" i="21"/>
  <c r="N91" i="21"/>
  <c r="N92" i="21"/>
  <c r="N93" i="21"/>
  <c r="N94" i="21"/>
  <c r="N95" i="21"/>
  <c r="N96" i="21"/>
  <c r="N97" i="21"/>
  <c r="N98" i="21"/>
  <c r="N99" i="21"/>
  <c r="N100" i="21"/>
  <c r="N101" i="21"/>
  <c r="N102" i="21"/>
  <c r="N103" i="21"/>
  <c r="N104" i="21"/>
  <c r="N105" i="21"/>
  <c r="N106" i="21"/>
  <c r="N107" i="21"/>
  <c r="N108" i="21"/>
  <c r="AD7" i="4" l="1"/>
  <c r="AE7" i="4" s="1"/>
  <c r="AD5" i="4"/>
  <c r="AE5" i="4" s="1"/>
  <c r="AD14" i="4"/>
  <c r="AE14" i="4" s="1"/>
  <c r="AD15" i="4"/>
  <c r="AE15" i="4" s="1"/>
  <c r="AD17" i="4"/>
  <c r="AE17" i="4" s="1"/>
  <c r="AD18" i="4"/>
  <c r="AE18" i="4" s="1"/>
  <c r="AD12" i="4"/>
  <c r="AE12" i="4" s="1"/>
  <c r="AD8" i="4"/>
  <c r="AE8" i="4" s="1"/>
  <c r="AD20" i="4"/>
  <c r="AE20" i="4" s="1"/>
  <c r="AD22" i="4"/>
  <c r="AE22" i="4" s="1"/>
  <c r="AD16" i="4"/>
  <c r="AE16" i="4" s="1"/>
  <c r="AD13" i="4"/>
  <c r="AE13" i="4" s="1"/>
  <c r="AD24" i="4"/>
  <c r="AE24" i="4" s="1"/>
  <c r="AD29" i="4"/>
  <c r="AE29" i="4" s="1"/>
  <c r="AD30" i="4"/>
  <c r="AE30" i="4" s="1"/>
  <c r="AD6" i="4"/>
  <c r="AE6" i="4" s="1"/>
  <c r="AD10" i="4"/>
  <c r="AE10" i="4" s="1"/>
  <c r="AD32" i="4"/>
  <c r="AE32" i="4" s="1"/>
  <c r="AD21" i="4"/>
  <c r="AE21" i="4" s="1"/>
  <c r="AD35" i="4"/>
  <c r="AE35" i="4" s="1"/>
  <c r="AD38" i="4"/>
  <c r="AE38" i="4" s="1"/>
  <c r="AD44" i="4"/>
  <c r="AE44" i="4" s="1"/>
  <c r="AD46" i="4"/>
  <c r="AE46" i="4" s="1"/>
  <c r="AD50" i="4"/>
  <c r="AE50" i="4" s="1"/>
  <c r="AD34" i="4"/>
  <c r="AE34" i="4" s="1"/>
  <c r="AD39" i="4"/>
  <c r="AE39" i="4" s="1"/>
  <c r="AD37" i="4"/>
  <c r="AE37" i="4" s="1"/>
  <c r="AD51" i="4"/>
  <c r="AE51" i="4" s="1"/>
  <c r="AD54" i="4"/>
  <c r="AE54" i="4" s="1"/>
  <c r="AD28" i="4"/>
  <c r="AE28" i="4" s="1"/>
  <c r="AD57" i="4"/>
  <c r="AE57" i="4" s="1"/>
  <c r="AD60" i="4"/>
  <c r="AE60" i="4" s="1"/>
  <c r="AD65" i="4"/>
  <c r="AE65" i="4" s="1"/>
  <c r="AD47" i="4"/>
  <c r="AE47" i="4" s="1"/>
  <c r="AD62" i="4"/>
  <c r="AE62" i="4" s="1"/>
  <c r="AD64" i="4"/>
  <c r="AE64" i="4" s="1"/>
  <c r="AD48" i="4"/>
  <c r="AE48" i="4" s="1"/>
  <c r="AD69" i="4"/>
  <c r="AE69" i="4" s="1"/>
  <c r="AD43" i="4"/>
  <c r="AE43" i="4" s="1"/>
  <c r="AD49" i="4"/>
  <c r="AE49" i="4" s="1"/>
  <c r="AD79" i="4"/>
  <c r="AE79" i="4" s="1"/>
  <c r="AD59" i="4"/>
  <c r="AE59" i="4" s="1"/>
  <c r="AD86" i="4"/>
  <c r="AE86" i="4" s="1"/>
  <c r="AD87" i="4"/>
  <c r="AE87" i="4" s="1"/>
  <c r="AD89" i="4"/>
  <c r="AE89" i="4" s="1"/>
  <c r="AD77" i="4"/>
  <c r="AE77" i="4" s="1"/>
  <c r="AD23" i="4"/>
  <c r="AE23" i="4" s="1"/>
  <c r="AD90" i="4"/>
  <c r="AE90" i="4" s="1"/>
  <c r="AD91" i="4"/>
  <c r="AE91" i="4" s="1"/>
  <c r="AD58" i="4"/>
  <c r="AE58" i="4" s="1"/>
  <c r="AD72" i="4"/>
  <c r="AE72" i="4" s="1"/>
  <c r="AD78" i="4"/>
  <c r="AE78" i="4" s="1"/>
  <c r="AD61" i="4"/>
  <c r="AE61" i="4" s="1"/>
  <c r="AD93" i="4"/>
  <c r="AE93" i="4" s="1"/>
  <c r="AD66" i="4"/>
  <c r="AE66" i="4" s="1"/>
  <c r="AD97" i="4"/>
  <c r="AE97" i="4" s="1"/>
  <c r="AD83" i="4"/>
  <c r="AE83" i="4" s="1"/>
  <c r="AD103" i="4"/>
  <c r="AE103" i="4" s="1"/>
  <c r="AD52" i="4"/>
  <c r="AE52" i="4" s="1"/>
  <c r="AD104" i="4"/>
  <c r="AE104" i="4" s="1"/>
  <c r="AD11" i="4"/>
  <c r="AE11" i="4" s="1"/>
  <c r="AD100" i="4"/>
  <c r="AE100" i="4" s="1"/>
  <c r="AD105" i="4"/>
  <c r="AE105" i="4" s="1"/>
  <c r="AD106" i="4"/>
  <c r="AE106" i="4" s="1"/>
  <c r="AD81" i="4"/>
  <c r="AE81" i="4" s="1"/>
  <c r="AD73" i="4"/>
  <c r="AE73" i="4" s="1"/>
  <c r="AD53" i="4"/>
  <c r="AE53" i="4" s="1"/>
  <c r="AD108" i="4"/>
  <c r="AE108" i="4" s="1"/>
  <c r="AD85" i="4"/>
  <c r="AE85" i="4" s="1"/>
  <c r="AD95" i="4"/>
  <c r="AE95" i="4" s="1"/>
  <c r="AD75" i="4"/>
  <c r="AE75" i="4" s="1"/>
  <c r="AD111" i="4"/>
  <c r="AE111" i="4" s="1"/>
  <c r="AD94" i="4"/>
  <c r="AE94" i="4" s="1"/>
  <c r="AD114" i="4"/>
  <c r="AE114" i="4" s="1"/>
  <c r="AD76" i="4"/>
  <c r="AE76" i="4" s="1"/>
  <c r="AD92" i="4"/>
  <c r="AE92" i="4" s="1"/>
  <c r="AD115" i="4"/>
  <c r="AE115" i="4" s="1"/>
  <c r="AD67" i="4"/>
  <c r="AE67" i="4" s="1"/>
  <c r="AD116" i="4"/>
  <c r="AE116" i="4" s="1"/>
  <c r="AD117" i="4"/>
  <c r="AE117" i="4" s="1"/>
  <c r="AD74" i="4"/>
  <c r="AE74" i="4" s="1"/>
  <c r="AD99" i="4"/>
  <c r="AE99" i="4" s="1"/>
  <c r="AD127" i="4"/>
  <c r="AE127" i="4" s="1"/>
  <c r="AD101" i="4"/>
  <c r="AE101" i="4" s="1"/>
  <c r="AD119" i="4"/>
  <c r="AE119" i="4" s="1"/>
  <c r="AD120" i="4"/>
  <c r="AE120" i="4" s="1"/>
  <c r="AD107" i="4"/>
  <c r="AE107" i="4" s="1"/>
  <c r="AD131" i="4"/>
  <c r="AE131" i="4" s="1"/>
  <c r="AD112" i="4"/>
  <c r="AE112" i="4" s="1"/>
  <c r="AD98" i="4"/>
  <c r="AE98" i="4" s="1"/>
  <c r="AD80" i="4"/>
  <c r="AE80" i="4" s="1"/>
  <c r="AD125" i="4"/>
  <c r="AE125" i="4" s="1"/>
  <c r="AD110" i="4"/>
  <c r="AE110" i="4" s="1"/>
  <c r="AD138" i="4"/>
  <c r="AE138" i="4" s="1"/>
  <c r="AD139" i="4"/>
  <c r="AE139" i="4" s="1"/>
  <c r="AD121" i="4"/>
  <c r="AE121" i="4" s="1"/>
  <c r="AD135" i="4"/>
  <c r="AE135" i="4" s="1"/>
  <c r="AD109" i="4"/>
  <c r="AE109" i="4" s="1"/>
  <c r="AD129" i="4"/>
  <c r="AE129" i="4" s="1"/>
  <c r="AD140" i="4"/>
  <c r="AE140" i="4" s="1"/>
  <c r="AD142" i="4"/>
  <c r="AE142" i="4" s="1"/>
  <c r="AD137" i="4"/>
  <c r="AE137" i="4" s="1"/>
  <c r="AD132" i="4"/>
  <c r="AE132" i="4" s="1"/>
  <c r="AD128" i="4"/>
  <c r="AE128" i="4" s="1"/>
  <c r="AD143" i="4"/>
  <c r="AE143" i="4" s="1"/>
  <c r="AD144" i="4"/>
  <c r="AE144" i="4" s="1"/>
  <c r="AD126" i="4"/>
  <c r="AE126" i="4" s="1"/>
  <c r="AD122" i="4"/>
  <c r="AE122" i="4" s="1"/>
  <c r="AD146" i="4"/>
  <c r="AE146" i="4" s="1"/>
  <c r="AD147" i="4"/>
  <c r="AE147" i="4" s="1"/>
  <c r="AD149" i="4"/>
  <c r="AE149" i="4" s="1"/>
  <c r="AD130" i="4"/>
  <c r="AE130" i="4" s="1"/>
  <c r="AD152" i="4"/>
  <c r="AE152" i="4" s="1"/>
  <c r="AD136" i="4"/>
  <c r="AE136" i="4" s="1"/>
  <c r="AD118" i="4"/>
  <c r="AE118" i="4" s="1"/>
  <c r="AD154" i="4"/>
  <c r="AE154" i="4" s="1"/>
  <c r="AD155" i="4"/>
  <c r="AE155" i="4" s="1"/>
  <c r="AD156" i="4"/>
  <c r="AE156" i="4" s="1"/>
  <c r="AD157" i="4"/>
  <c r="AE157" i="4" s="1"/>
  <c r="AD141" i="4"/>
  <c r="AE141" i="4" s="1"/>
  <c r="AD159" i="4"/>
  <c r="AE159" i="4" s="1"/>
  <c r="AD160" i="4"/>
  <c r="AE160" i="4" s="1"/>
  <c r="AD161" i="4"/>
  <c r="AE161" i="4" s="1"/>
  <c r="AD162" i="4"/>
  <c r="AE162" i="4" s="1"/>
  <c r="AD150" i="4"/>
  <c r="AE150" i="4" s="1"/>
  <c r="AD164" i="4"/>
  <c r="AE164" i="4" s="1"/>
  <c r="AD133" i="4"/>
  <c r="AE133" i="4" s="1"/>
  <c r="AD145" i="4"/>
  <c r="AE145" i="4" s="1"/>
  <c r="AD165" i="4"/>
  <c r="AE165" i="4" s="1"/>
  <c r="AD166" i="4"/>
  <c r="AE166" i="4" s="1"/>
  <c r="AD170" i="4"/>
  <c r="AE170" i="4" s="1"/>
  <c r="AD151" i="4"/>
  <c r="AE151" i="4" s="1"/>
  <c r="AD171" i="4"/>
  <c r="AE171" i="4" s="1"/>
  <c r="AD172" i="4"/>
  <c r="AE172" i="4" s="1"/>
  <c r="AD173" i="4"/>
  <c r="AE173" i="4" s="1"/>
  <c r="AD176" i="4"/>
  <c r="AE176" i="4" s="1"/>
  <c r="AD84" i="4"/>
  <c r="AE84" i="4" s="1"/>
  <c r="AD177" i="4"/>
  <c r="AE177" i="4" s="1"/>
  <c r="AD178" i="4"/>
  <c r="AE178" i="4" s="1"/>
  <c r="AD180" i="4"/>
  <c r="AE180" i="4" s="1"/>
  <c r="AD181" i="4"/>
  <c r="AE181" i="4" s="1"/>
  <c r="AD182" i="4"/>
  <c r="AE182" i="4" s="1"/>
  <c r="AD148" i="4"/>
  <c r="AE148" i="4" s="1"/>
  <c r="AD183" i="4"/>
  <c r="AE183" i="4" s="1"/>
  <c r="AD168" i="4"/>
  <c r="AE168" i="4" s="1"/>
  <c r="AD184" i="4"/>
  <c r="AE184" i="4" s="1"/>
  <c r="AD185" i="4"/>
  <c r="AE185" i="4" s="1"/>
  <c r="AD186" i="4"/>
  <c r="AE186" i="4" s="1"/>
  <c r="AD175" i="4"/>
  <c r="AE175" i="4" s="1"/>
  <c r="AD190" i="4"/>
  <c r="AE190" i="4" s="1"/>
  <c r="AD189" i="4"/>
  <c r="AE189" i="4" s="1"/>
  <c r="AD191" i="4"/>
  <c r="AE191" i="4" s="1"/>
  <c r="AD174" i="4"/>
  <c r="AE174" i="4" s="1"/>
  <c r="AD167" i="4"/>
  <c r="AE167" i="4" s="1"/>
  <c r="AD192" i="4"/>
  <c r="AE192" i="4" s="1"/>
  <c r="AD193" i="4"/>
  <c r="AE193" i="4" s="1"/>
  <c r="AD179" i="4"/>
  <c r="AE179" i="4" s="1"/>
  <c r="AD194" i="4"/>
  <c r="AE194" i="4" s="1"/>
  <c r="AD195" i="4"/>
  <c r="AE195" i="4" s="1"/>
  <c r="AD196" i="4"/>
  <c r="AE196" i="4" s="1"/>
  <c r="AD197" i="4"/>
  <c r="AE197" i="4" s="1"/>
  <c r="AD188" i="4"/>
  <c r="AE188" i="4" s="1"/>
  <c r="AD198" i="4"/>
  <c r="AE198" i="4" s="1"/>
  <c r="AD199" i="4"/>
  <c r="AE199" i="4" s="1"/>
  <c r="AD200" i="4"/>
  <c r="AE200" i="4" s="1"/>
  <c r="AD201" i="4"/>
  <c r="AE201" i="4" s="1"/>
  <c r="AD202" i="4"/>
  <c r="AE202" i="4" s="1"/>
  <c r="AD203" i="4"/>
  <c r="AE203" i="4" s="1"/>
  <c r="AD204" i="4"/>
  <c r="AE204" i="4" s="1"/>
  <c r="AD205" i="4"/>
  <c r="AE205" i="4" s="1"/>
  <c r="AD206" i="4"/>
  <c r="AE206" i="4" s="1"/>
  <c r="AD207" i="4"/>
  <c r="AE207" i="4" s="1"/>
  <c r="AD208" i="4"/>
  <c r="AE208" i="4" s="1"/>
  <c r="AD209" i="4"/>
  <c r="AE209" i="4" s="1"/>
  <c r="AD210" i="4"/>
  <c r="AE210" i="4" s="1"/>
  <c r="AD211" i="4"/>
  <c r="AE211" i="4" s="1"/>
  <c r="AD212" i="4"/>
  <c r="AE212" i="4" s="1"/>
  <c r="AD213" i="4"/>
  <c r="AE213" i="4" s="1"/>
  <c r="AD214" i="4"/>
  <c r="AE214" i="4" s="1"/>
  <c r="AD215" i="4"/>
  <c r="AE215" i="4" s="1"/>
  <c r="AD216" i="4"/>
  <c r="AE216" i="4" s="1"/>
  <c r="AD217" i="4"/>
  <c r="AE217" i="4" s="1"/>
  <c r="AD218" i="4"/>
  <c r="AE218" i="4" s="1"/>
  <c r="AD219" i="4"/>
  <c r="AE219" i="4" s="1"/>
  <c r="AD220" i="4"/>
  <c r="AE220" i="4" s="1"/>
  <c r="AD221" i="4"/>
  <c r="AE221" i="4" s="1"/>
  <c r="AD4" i="4"/>
  <c r="AE4" i="4" s="1"/>
  <c r="AD9" i="4"/>
  <c r="AE9" i="4" s="1"/>
  <c r="AD70" i="4"/>
  <c r="AE70" i="4" s="1"/>
  <c r="AD56" i="4"/>
  <c r="AE56" i="4" s="1"/>
  <c r="AD45" i="4"/>
  <c r="AE45" i="4" s="1"/>
  <c r="AD25" i="4"/>
  <c r="AE25" i="4" s="1"/>
  <c r="AD88" i="4"/>
  <c r="AE88" i="4" s="1"/>
  <c r="AD40" i="4"/>
  <c r="AE40" i="4" s="1"/>
  <c r="AD41" i="4"/>
  <c r="AE41" i="4" s="1"/>
  <c r="AD68" i="4"/>
  <c r="AE68" i="4" s="1"/>
  <c r="AD26" i="4"/>
  <c r="AE26" i="4" s="1"/>
  <c r="AD19" i="4"/>
  <c r="AE19" i="4" s="1"/>
  <c r="AD36" i="4"/>
  <c r="AE36" i="4" s="1"/>
  <c r="AD33" i="4"/>
  <c r="AE33" i="4" s="1"/>
  <c r="AD71" i="4"/>
  <c r="AE71" i="4" s="1"/>
  <c r="AD82" i="4"/>
  <c r="AE82" i="4" s="1"/>
  <c r="AD102" i="4"/>
  <c r="AE102" i="4" s="1"/>
  <c r="AD124" i="4"/>
  <c r="AE124" i="4" s="1"/>
  <c r="AD55" i="4"/>
  <c r="AE55" i="4" s="1"/>
  <c r="AD96" i="4"/>
  <c r="AE96" i="4" s="1"/>
  <c r="AD27" i="4"/>
  <c r="AE27" i="4" s="1"/>
  <c r="AD63" i="4"/>
  <c r="AE63" i="4" s="1"/>
  <c r="AD158" i="4"/>
  <c r="AE158" i="4" s="1"/>
  <c r="AD113" i="4"/>
  <c r="AE113" i="4" s="1"/>
  <c r="AD134" i="4"/>
  <c r="AE134" i="4" s="1"/>
  <c r="AD169" i="4"/>
  <c r="AE169" i="4" s="1"/>
  <c r="AD123" i="4"/>
  <c r="AE123" i="4" s="1"/>
  <c r="AD163" i="4"/>
  <c r="AE163" i="4" s="1"/>
  <c r="AD31" i="4"/>
  <c r="AE31" i="4" s="1"/>
  <c r="AD42" i="4"/>
  <c r="AE42" i="4" s="1"/>
  <c r="AD153" i="4"/>
  <c r="AE153" i="4" s="1"/>
  <c r="AD222" i="4"/>
  <c r="AE222" i="4" s="1"/>
  <c r="AD223" i="4"/>
  <c r="AE223" i="4" s="1"/>
  <c r="AD187" i="4"/>
  <c r="AE187" i="4" s="1"/>
  <c r="AD224" i="4"/>
  <c r="AE224" i="4" s="1"/>
  <c r="AB7" i="4"/>
  <c r="AC7" i="4" s="1"/>
  <c r="AB5" i="4"/>
  <c r="AC5" i="4" s="1"/>
  <c r="AB14" i="4"/>
  <c r="AC14" i="4" s="1"/>
  <c r="AB15" i="4"/>
  <c r="AC15" i="4" s="1"/>
  <c r="AB17" i="4"/>
  <c r="AC17" i="4" s="1"/>
  <c r="AB18" i="4"/>
  <c r="AC18" i="4" s="1"/>
  <c r="AB12" i="4"/>
  <c r="AC12" i="4" s="1"/>
  <c r="AB8" i="4"/>
  <c r="AC8" i="4" s="1"/>
  <c r="AB20" i="4"/>
  <c r="AC20" i="4" s="1"/>
  <c r="AB22" i="4"/>
  <c r="AC22" i="4" s="1"/>
  <c r="AB16" i="4"/>
  <c r="AC16" i="4" s="1"/>
  <c r="AB13" i="4"/>
  <c r="AC13" i="4" s="1"/>
  <c r="AB24" i="4"/>
  <c r="AC24" i="4" s="1"/>
  <c r="AB29" i="4"/>
  <c r="AC29" i="4" s="1"/>
  <c r="AB30" i="4"/>
  <c r="AC30" i="4" s="1"/>
  <c r="AB6" i="4"/>
  <c r="AC6" i="4" s="1"/>
  <c r="AB10" i="4"/>
  <c r="AC10" i="4" s="1"/>
  <c r="AB32" i="4"/>
  <c r="AC32" i="4" s="1"/>
  <c r="AB21" i="4"/>
  <c r="AC21" i="4" s="1"/>
  <c r="AB35" i="4"/>
  <c r="AC35" i="4" s="1"/>
  <c r="AB38" i="4"/>
  <c r="AC38" i="4" s="1"/>
  <c r="AB44" i="4"/>
  <c r="AC44" i="4" s="1"/>
  <c r="AB46" i="4"/>
  <c r="AC46" i="4" s="1"/>
  <c r="AB50" i="4"/>
  <c r="AC50" i="4" s="1"/>
  <c r="AB34" i="4"/>
  <c r="AC34" i="4" s="1"/>
  <c r="AB39" i="4"/>
  <c r="AC39" i="4" s="1"/>
  <c r="AB37" i="4"/>
  <c r="AC37" i="4" s="1"/>
  <c r="AB51" i="4"/>
  <c r="AC51" i="4" s="1"/>
  <c r="AB54" i="4"/>
  <c r="AC54" i="4" s="1"/>
  <c r="AB28" i="4"/>
  <c r="AC28" i="4" s="1"/>
  <c r="AB57" i="4"/>
  <c r="AC57" i="4" s="1"/>
  <c r="AB60" i="4"/>
  <c r="AC60" i="4" s="1"/>
  <c r="AB65" i="4"/>
  <c r="AC65" i="4" s="1"/>
  <c r="AB47" i="4"/>
  <c r="AC47" i="4" s="1"/>
  <c r="AB62" i="4"/>
  <c r="AC62" i="4" s="1"/>
  <c r="AB64" i="4"/>
  <c r="AC64" i="4" s="1"/>
  <c r="AB48" i="4"/>
  <c r="AC48" i="4" s="1"/>
  <c r="AB69" i="4"/>
  <c r="AC69" i="4" s="1"/>
  <c r="AB43" i="4"/>
  <c r="AC43" i="4" s="1"/>
  <c r="AB49" i="4"/>
  <c r="AC49" i="4" s="1"/>
  <c r="AB79" i="4"/>
  <c r="AC79" i="4" s="1"/>
  <c r="AB59" i="4"/>
  <c r="AC59" i="4" s="1"/>
  <c r="AB86" i="4"/>
  <c r="AC86" i="4" s="1"/>
  <c r="AB87" i="4"/>
  <c r="AC87" i="4" s="1"/>
  <c r="AB89" i="4"/>
  <c r="AC89" i="4" s="1"/>
  <c r="AB77" i="4"/>
  <c r="AC77" i="4" s="1"/>
  <c r="AB23" i="4"/>
  <c r="AC23" i="4" s="1"/>
  <c r="AB90" i="4"/>
  <c r="AC90" i="4" s="1"/>
  <c r="AB91" i="4"/>
  <c r="AC91" i="4" s="1"/>
  <c r="AB58" i="4"/>
  <c r="AC58" i="4" s="1"/>
  <c r="AB72" i="4"/>
  <c r="AC72" i="4" s="1"/>
  <c r="AB78" i="4"/>
  <c r="AC78" i="4" s="1"/>
  <c r="AB61" i="4"/>
  <c r="AC61" i="4" s="1"/>
  <c r="AB93" i="4"/>
  <c r="AC93" i="4" s="1"/>
  <c r="AB66" i="4"/>
  <c r="AC66" i="4" s="1"/>
  <c r="AB97" i="4"/>
  <c r="AC97" i="4" s="1"/>
  <c r="AB83" i="4"/>
  <c r="AC83" i="4" s="1"/>
  <c r="AB103" i="4"/>
  <c r="AC103" i="4" s="1"/>
  <c r="AB52" i="4"/>
  <c r="AC52" i="4" s="1"/>
  <c r="AB104" i="4"/>
  <c r="AC104" i="4" s="1"/>
  <c r="AB11" i="4"/>
  <c r="AC11" i="4" s="1"/>
  <c r="AB100" i="4"/>
  <c r="AC100" i="4" s="1"/>
  <c r="AB105" i="4"/>
  <c r="AC105" i="4" s="1"/>
  <c r="AB106" i="4"/>
  <c r="AC106" i="4" s="1"/>
  <c r="AB81" i="4"/>
  <c r="AC81" i="4" s="1"/>
  <c r="AB73" i="4"/>
  <c r="AC73" i="4" s="1"/>
  <c r="AB53" i="4"/>
  <c r="AC53" i="4" s="1"/>
  <c r="AB108" i="4"/>
  <c r="AC108" i="4" s="1"/>
  <c r="AB85" i="4"/>
  <c r="AC85" i="4" s="1"/>
  <c r="AB95" i="4"/>
  <c r="AC95" i="4" s="1"/>
  <c r="AB75" i="4"/>
  <c r="AC75" i="4" s="1"/>
  <c r="AB111" i="4"/>
  <c r="AC111" i="4" s="1"/>
  <c r="AB94" i="4"/>
  <c r="AC94" i="4" s="1"/>
  <c r="AB114" i="4"/>
  <c r="AC114" i="4" s="1"/>
  <c r="AB76" i="4"/>
  <c r="AC76" i="4" s="1"/>
  <c r="AB92" i="4"/>
  <c r="AC92" i="4" s="1"/>
  <c r="AB115" i="4"/>
  <c r="AC115" i="4" s="1"/>
  <c r="AB67" i="4"/>
  <c r="AC67" i="4" s="1"/>
  <c r="AB116" i="4"/>
  <c r="AC116" i="4" s="1"/>
  <c r="AB117" i="4"/>
  <c r="AC117" i="4" s="1"/>
  <c r="AB74" i="4"/>
  <c r="AC74" i="4" s="1"/>
  <c r="AB99" i="4"/>
  <c r="AC99" i="4" s="1"/>
  <c r="AB127" i="4"/>
  <c r="AC127" i="4" s="1"/>
  <c r="AB101" i="4"/>
  <c r="AC101" i="4" s="1"/>
  <c r="AB119" i="4"/>
  <c r="AC119" i="4" s="1"/>
  <c r="AB120" i="4"/>
  <c r="AC120" i="4" s="1"/>
  <c r="AB107" i="4"/>
  <c r="AC107" i="4" s="1"/>
  <c r="AB131" i="4"/>
  <c r="AC131" i="4" s="1"/>
  <c r="AB112" i="4"/>
  <c r="AC112" i="4" s="1"/>
  <c r="AB98" i="4"/>
  <c r="AC98" i="4" s="1"/>
  <c r="AB80" i="4"/>
  <c r="AC80" i="4" s="1"/>
  <c r="AB125" i="4"/>
  <c r="AC125" i="4" s="1"/>
  <c r="AB110" i="4"/>
  <c r="AC110" i="4" s="1"/>
  <c r="AB138" i="4"/>
  <c r="AC138" i="4" s="1"/>
  <c r="AB139" i="4"/>
  <c r="AC139" i="4" s="1"/>
  <c r="AB121" i="4"/>
  <c r="AC121" i="4" s="1"/>
  <c r="AB135" i="4"/>
  <c r="AC135" i="4" s="1"/>
  <c r="AB109" i="4"/>
  <c r="AC109" i="4" s="1"/>
  <c r="AB129" i="4"/>
  <c r="AC129" i="4" s="1"/>
  <c r="AB140" i="4"/>
  <c r="AC140" i="4" s="1"/>
  <c r="AB142" i="4"/>
  <c r="AC142" i="4" s="1"/>
  <c r="AB137" i="4"/>
  <c r="AC137" i="4" s="1"/>
  <c r="AB132" i="4"/>
  <c r="AC132" i="4" s="1"/>
  <c r="AB128" i="4"/>
  <c r="AC128" i="4" s="1"/>
  <c r="AB143" i="4"/>
  <c r="AC143" i="4" s="1"/>
  <c r="AB144" i="4"/>
  <c r="AC144" i="4" s="1"/>
  <c r="AB126" i="4"/>
  <c r="AC126" i="4" s="1"/>
  <c r="AB122" i="4"/>
  <c r="AC122" i="4" s="1"/>
  <c r="AB146" i="4"/>
  <c r="AC146" i="4" s="1"/>
  <c r="AB147" i="4"/>
  <c r="AC147" i="4" s="1"/>
  <c r="AB149" i="4"/>
  <c r="AC149" i="4" s="1"/>
  <c r="AB130" i="4"/>
  <c r="AC130" i="4" s="1"/>
  <c r="AB152" i="4"/>
  <c r="AC152" i="4" s="1"/>
  <c r="AB136" i="4"/>
  <c r="AC136" i="4" s="1"/>
  <c r="AB118" i="4"/>
  <c r="AC118" i="4" s="1"/>
  <c r="AB154" i="4"/>
  <c r="AC154" i="4" s="1"/>
  <c r="AB155" i="4"/>
  <c r="AC155" i="4" s="1"/>
  <c r="AB156" i="4"/>
  <c r="AC156" i="4" s="1"/>
  <c r="AB157" i="4"/>
  <c r="AC157" i="4" s="1"/>
  <c r="AB141" i="4"/>
  <c r="AC141" i="4" s="1"/>
  <c r="AB159" i="4"/>
  <c r="AC159" i="4" s="1"/>
  <c r="AB160" i="4"/>
  <c r="AC160" i="4" s="1"/>
  <c r="AB161" i="4"/>
  <c r="AC161" i="4" s="1"/>
  <c r="AB162" i="4"/>
  <c r="AC162" i="4" s="1"/>
  <c r="AB150" i="4"/>
  <c r="AC150" i="4" s="1"/>
  <c r="AB164" i="4"/>
  <c r="AC164" i="4" s="1"/>
  <c r="AB133" i="4"/>
  <c r="AC133" i="4" s="1"/>
  <c r="AB145" i="4"/>
  <c r="AC145" i="4" s="1"/>
  <c r="AB165" i="4"/>
  <c r="AC165" i="4" s="1"/>
  <c r="AB166" i="4"/>
  <c r="AC166" i="4" s="1"/>
  <c r="AB170" i="4"/>
  <c r="AC170" i="4" s="1"/>
  <c r="AB151" i="4"/>
  <c r="AC151" i="4" s="1"/>
  <c r="AB171" i="4"/>
  <c r="AC171" i="4" s="1"/>
  <c r="AB172" i="4"/>
  <c r="AC172" i="4" s="1"/>
  <c r="AB173" i="4"/>
  <c r="AC173" i="4" s="1"/>
  <c r="AB176" i="4"/>
  <c r="AC176" i="4" s="1"/>
  <c r="AB84" i="4"/>
  <c r="AC84" i="4" s="1"/>
  <c r="AB177" i="4"/>
  <c r="AC177" i="4" s="1"/>
  <c r="AB178" i="4"/>
  <c r="AC178" i="4" s="1"/>
  <c r="AB180" i="4"/>
  <c r="AC180" i="4" s="1"/>
  <c r="AB181" i="4"/>
  <c r="AC181" i="4" s="1"/>
  <c r="AB182" i="4"/>
  <c r="AC182" i="4" s="1"/>
  <c r="AB148" i="4"/>
  <c r="AC148" i="4" s="1"/>
  <c r="AB183" i="4"/>
  <c r="AC183" i="4" s="1"/>
  <c r="AB168" i="4"/>
  <c r="AC168" i="4" s="1"/>
  <c r="AB184" i="4"/>
  <c r="AC184" i="4" s="1"/>
  <c r="AB185" i="4"/>
  <c r="AC185" i="4" s="1"/>
  <c r="AB186" i="4"/>
  <c r="AC186" i="4" s="1"/>
  <c r="AB175" i="4"/>
  <c r="AC175" i="4" s="1"/>
  <c r="AB190" i="4"/>
  <c r="AC190" i="4" s="1"/>
  <c r="AB189" i="4"/>
  <c r="AC189" i="4" s="1"/>
  <c r="AB191" i="4"/>
  <c r="AC191" i="4" s="1"/>
  <c r="AB174" i="4"/>
  <c r="AC174" i="4" s="1"/>
  <c r="AB167" i="4"/>
  <c r="AC167" i="4" s="1"/>
  <c r="AB192" i="4"/>
  <c r="AC192" i="4" s="1"/>
  <c r="AB193" i="4"/>
  <c r="AC193" i="4" s="1"/>
  <c r="AB179" i="4"/>
  <c r="AC179" i="4" s="1"/>
  <c r="AB194" i="4"/>
  <c r="AC194" i="4" s="1"/>
  <c r="AB195" i="4"/>
  <c r="AC195" i="4" s="1"/>
  <c r="AB196" i="4"/>
  <c r="AC196" i="4" s="1"/>
  <c r="AB197" i="4"/>
  <c r="AC197" i="4" s="1"/>
  <c r="AB188" i="4"/>
  <c r="AC188" i="4" s="1"/>
  <c r="AB198" i="4"/>
  <c r="AC198" i="4" s="1"/>
  <c r="AB199" i="4"/>
  <c r="AC199" i="4" s="1"/>
  <c r="AB200" i="4"/>
  <c r="AC200" i="4" s="1"/>
  <c r="AB201" i="4"/>
  <c r="AC201" i="4" s="1"/>
  <c r="AB202" i="4"/>
  <c r="AC202" i="4" s="1"/>
  <c r="AB203" i="4"/>
  <c r="AC203" i="4" s="1"/>
  <c r="AB204" i="4"/>
  <c r="AC204" i="4" s="1"/>
  <c r="AB205" i="4"/>
  <c r="AC205" i="4" s="1"/>
  <c r="AB206" i="4"/>
  <c r="AC206" i="4" s="1"/>
  <c r="AB207" i="4"/>
  <c r="AC207" i="4" s="1"/>
  <c r="AB208" i="4"/>
  <c r="AC208" i="4" s="1"/>
  <c r="AB209" i="4"/>
  <c r="AC209" i="4" s="1"/>
  <c r="AB210" i="4"/>
  <c r="AC210" i="4" s="1"/>
  <c r="AB211" i="4"/>
  <c r="AC211" i="4" s="1"/>
  <c r="AB212" i="4"/>
  <c r="AC212" i="4" s="1"/>
  <c r="AB213" i="4"/>
  <c r="AC213" i="4" s="1"/>
  <c r="AB214" i="4"/>
  <c r="AC214" i="4" s="1"/>
  <c r="AB215" i="4"/>
  <c r="AC215" i="4" s="1"/>
  <c r="AB216" i="4"/>
  <c r="AC216" i="4" s="1"/>
  <c r="AB217" i="4"/>
  <c r="AC217" i="4" s="1"/>
  <c r="AB218" i="4"/>
  <c r="AC218" i="4" s="1"/>
  <c r="AB219" i="4"/>
  <c r="AC219" i="4" s="1"/>
  <c r="AB220" i="4"/>
  <c r="AC220" i="4" s="1"/>
  <c r="AB221" i="4"/>
  <c r="AC221" i="4" s="1"/>
  <c r="AB4" i="4"/>
  <c r="AC4" i="4" s="1"/>
  <c r="AB9" i="4"/>
  <c r="AC9" i="4" s="1"/>
  <c r="AB70" i="4"/>
  <c r="AC70" i="4" s="1"/>
  <c r="AB56" i="4"/>
  <c r="AC56" i="4" s="1"/>
  <c r="AB45" i="4"/>
  <c r="AC45" i="4" s="1"/>
  <c r="AB25" i="4"/>
  <c r="AC25" i="4" s="1"/>
  <c r="AB88" i="4"/>
  <c r="AC88" i="4" s="1"/>
  <c r="AB40" i="4"/>
  <c r="AC40" i="4" s="1"/>
  <c r="AB41" i="4"/>
  <c r="AC41" i="4" s="1"/>
  <c r="AB68" i="4"/>
  <c r="AC68" i="4" s="1"/>
  <c r="AB26" i="4"/>
  <c r="AC26" i="4" s="1"/>
  <c r="AB19" i="4"/>
  <c r="AC19" i="4" s="1"/>
  <c r="AB36" i="4"/>
  <c r="AC36" i="4" s="1"/>
  <c r="AB33" i="4"/>
  <c r="AC33" i="4" s="1"/>
  <c r="AB71" i="4"/>
  <c r="AC71" i="4" s="1"/>
  <c r="AB82" i="4"/>
  <c r="AC82" i="4" s="1"/>
  <c r="AB102" i="4"/>
  <c r="AC102" i="4" s="1"/>
  <c r="AB124" i="4"/>
  <c r="AC124" i="4" s="1"/>
  <c r="AB55" i="4"/>
  <c r="AC55" i="4" s="1"/>
  <c r="AB96" i="4"/>
  <c r="AC96" i="4" s="1"/>
  <c r="AB27" i="4"/>
  <c r="AC27" i="4" s="1"/>
  <c r="AB63" i="4"/>
  <c r="AC63" i="4" s="1"/>
  <c r="AB158" i="4"/>
  <c r="AC158" i="4" s="1"/>
  <c r="AB113" i="4"/>
  <c r="AC113" i="4" s="1"/>
  <c r="AB134" i="4"/>
  <c r="AC134" i="4" s="1"/>
  <c r="AB169" i="4"/>
  <c r="AC169" i="4" s="1"/>
  <c r="AB123" i="4"/>
  <c r="AC123" i="4" s="1"/>
  <c r="AB163" i="4"/>
  <c r="AC163" i="4" s="1"/>
  <c r="AB31" i="4"/>
  <c r="AC31" i="4" s="1"/>
  <c r="AB42" i="4"/>
  <c r="AC42" i="4" s="1"/>
  <c r="AB153" i="4"/>
  <c r="AC153" i="4" s="1"/>
  <c r="AB222" i="4"/>
  <c r="AC222" i="4" s="1"/>
  <c r="AB223" i="4"/>
  <c r="AC223" i="4" s="1"/>
  <c r="AB187" i="4"/>
  <c r="AC187" i="4" s="1"/>
  <c r="AB224" i="4"/>
  <c r="AC224" i="4" s="1"/>
  <c r="Z7" i="4"/>
  <c r="AA7" i="4" s="1"/>
  <c r="Z5" i="4"/>
  <c r="Z14" i="4"/>
  <c r="AA14" i="4" s="1"/>
  <c r="Z15" i="4"/>
  <c r="AA15" i="4" s="1"/>
  <c r="Z17" i="4"/>
  <c r="AA17" i="4" s="1"/>
  <c r="Z18" i="4"/>
  <c r="AA18" i="4" s="1"/>
  <c r="Z12" i="4"/>
  <c r="Z8" i="4"/>
  <c r="AA8" i="4" s="1"/>
  <c r="Z20" i="4"/>
  <c r="AA20" i="4" s="1"/>
  <c r="Z22" i="4"/>
  <c r="Z16" i="4"/>
  <c r="AA16" i="4" s="1"/>
  <c r="Z13" i="4"/>
  <c r="AA13" i="4" s="1"/>
  <c r="Z24" i="4"/>
  <c r="AA24" i="4" s="1"/>
  <c r="Z29" i="4"/>
  <c r="AA29" i="4" s="1"/>
  <c r="Z30" i="4"/>
  <c r="Z6" i="4"/>
  <c r="AA6" i="4" s="1"/>
  <c r="Z10" i="4"/>
  <c r="AA10" i="4" s="1"/>
  <c r="Z32" i="4"/>
  <c r="Z21" i="4"/>
  <c r="AA21" i="4" s="1"/>
  <c r="Z35" i="4"/>
  <c r="AA35" i="4" s="1"/>
  <c r="Z38" i="4"/>
  <c r="AA38" i="4" s="1"/>
  <c r="Z44" i="4"/>
  <c r="AA44" i="4" s="1"/>
  <c r="Z46" i="4"/>
  <c r="Z50" i="4"/>
  <c r="AA50" i="4" s="1"/>
  <c r="Z34" i="4"/>
  <c r="AA34" i="4" s="1"/>
  <c r="Z39" i="4"/>
  <c r="Z37" i="4"/>
  <c r="AA37" i="4" s="1"/>
  <c r="Z51" i="4"/>
  <c r="AA51" i="4" s="1"/>
  <c r="Z54" i="4"/>
  <c r="AA54" i="4" s="1"/>
  <c r="Z28" i="4"/>
  <c r="AA28" i="4" s="1"/>
  <c r="Z57" i="4"/>
  <c r="Z60" i="4"/>
  <c r="AA60" i="4" s="1"/>
  <c r="Z65" i="4"/>
  <c r="AA65" i="4" s="1"/>
  <c r="Z47" i="4"/>
  <c r="Z62" i="4"/>
  <c r="AA62" i="4" s="1"/>
  <c r="Z64" i="4"/>
  <c r="AA64" i="4" s="1"/>
  <c r="Z48" i="4"/>
  <c r="AA48" i="4" s="1"/>
  <c r="Z69" i="4"/>
  <c r="AA69" i="4" s="1"/>
  <c r="Z43" i="4"/>
  <c r="Z49" i="4"/>
  <c r="AA49" i="4" s="1"/>
  <c r="Z79" i="4"/>
  <c r="AA79" i="4" s="1"/>
  <c r="Z59" i="4"/>
  <c r="Z86" i="4"/>
  <c r="AA86" i="4" s="1"/>
  <c r="Z87" i="4"/>
  <c r="AA87" i="4" s="1"/>
  <c r="Z89" i="4"/>
  <c r="AA89" i="4" s="1"/>
  <c r="Z77" i="4"/>
  <c r="AA77" i="4" s="1"/>
  <c r="Z23" i="4"/>
  <c r="Z90" i="4"/>
  <c r="AA90" i="4" s="1"/>
  <c r="Z91" i="4"/>
  <c r="AA91" i="4" s="1"/>
  <c r="Z58" i="4"/>
  <c r="Z72" i="4"/>
  <c r="AA72" i="4" s="1"/>
  <c r="Z78" i="4"/>
  <c r="AA78" i="4" s="1"/>
  <c r="Z61" i="4"/>
  <c r="AA61" i="4" s="1"/>
  <c r="Z93" i="4"/>
  <c r="AA93" i="4" s="1"/>
  <c r="Z66" i="4"/>
  <c r="Z97" i="4"/>
  <c r="AA97" i="4" s="1"/>
  <c r="Z83" i="4"/>
  <c r="AA83" i="4" s="1"/>
  <c r="Z103" i="4"/>
  <c r="Z52" i="4"/>
  <c r="AA52" i="4" s="1"/>
  <c r="Z104" i="4"/>
  <c r="AA104" i="4" s="1"/>
  <c r="Z11" i="4"/>
  <c r="AA11" i="4" s="1"/>
  <c r="Z100" i="4"/>
  <c r="AA100" i="4" s="1"/>
  <c r="Z105" i="4"/>
  <c r="Z106" i="4"/>
  <c r="AA106" i="4" s="1"/>
  <c r="Z81" i="4"/>
  <c r="AA81" i="4" s="1"/>
  <c r="Z73" i="4"/>
  <c r="Z53" i="4"/>
  <c r="AA53" i="4" s="1"/>
  <c r="Z108" i="4"/>
  <c r="AA108" i="4" s="1"/>
  <c r="Z85" i="4"/>
  <c r="AA85" i="4" s="1"/>
  <c r="Z95" i="4"/>
  <c r="AA95" i="4" s="1"/>
  <c r="Z75" i="4"/>
  <c r="Z111" i="4"/>
  <c r="AA111" i="4" s="1"/>
  <c r="Z94" i="4"/>
  <c r="AA94" i="4" s="1"/>
  <c r="Z114" i="4"/>
  <c r="Z76" i="4"/>
  <c r="AA76" i="4" s="1"/>
  <c r="Z92" i="4"/>
  <c r="AA92" i="4" s="1"/>
  <c r="Z115" i="4"/>
  <c r="AA115" i="4" s="1"/>
  <c r="Z67" i="4"/>
  <c r="AA67" i="4" s="1"/>
  <c r="Z116" i="4"/>
  <c r="Z117" i="4"/>
  <c r="AA117" i="4" s="1"/>
  <c r="Z74" i="4"/>
  <c r="Z99" i="4"/>
  <c r="Z127" i="4"/>
  <c r="AA127" i="4" s="1"/>
  <c r="Z101" i="4"/>
  <c r="AA101" i="4" s="1"/>
  <c r="Z119" i="4"/>
  <c r="AA119" i="4" s="1"/>
  <c r="Z120" i="4"/>
  <c r="AA120" i="4" s="1"/>
  <c r="Z107" i="4"/>
  <c r="Z131" i="4"/>
  <c r="AA131" i="4" s="1"/>
  <c r="Z112" i="4"/>
  <c r="AA112" i="4" s="1"/>
  <c r="Z98" i="4"/>
  <c r="Z80" i="4"/>
  <c r="AA80" i="4" s="1"/>
  <c r="Z125" i="4"/>
  <c r="AA125" i="4" s="1"/>
  <c r="Z110" i="4"/>
  <c r="AA110" i="4" s="1"/>
  <c r="Z138" i="4"/>
  <c r="AA138" i="4" s="1"/>
  <c r="Z139" i="4"/>
  <c r="Z121" i="4"/>
  <c r="AA121" i="4" s="1"/>
  <c r="Z135" i="4"/>
  <c r="AA135" i="4" s="1"/>
  <c r="Z109" i="4"/>
  <c r="Z129" i="4"/>
  <c r="AA129" i="4" s="1"/>
  <c r="Z140" i="4"/>
  <c r="AA140" i="4" s="1"/>
  <c r="Z142" i="4"/>
  <c r="AA142" i="4" s="1"/>
  <c r="Z137" i="4"/>
  <c r="AA137" i="4" s="1"/>
  <c r="Z132" i="4"/>
  <c r="Z128" i="4"/>
  <c r="AA128" i="4" s="1"/>
  <c r="Z143" i="4"/>
  <c r="AA143" i="4" s="1"/>
  <c r="Z144" i="4"/>
  <c r="Z126" i="4"/>
  <c r="AA126" i="4" s="1"/>
  <c r="Z122" i="4"/>
  <c r="AA122" i="4" s="1"/>
  <c r="Z146" i="4"/>
  <c r="AA146" i="4" s="1"/>
  <c r="Z147" i="4"/>
  <c r="AA147" i="4" s="1"/>
  <c r="Z149" i="4"/>
  <c r="AA149" i="4" s="1"/>
  <c r="Z130" i="4"/>
  <c r="AA130" i="4" s="1"/>
  <c r="Z152" i="4"/>
  <c r="AA152" i="4" s="1"/>
  <c r="Z136" i="4"/>
  <c r="Z118" i="4"/>
  <c r="AA118" i="4" s="1"/>
  <c r="Z154" i="4"/>
  <c r="AA154" i="4" s="1"/>
  <c r="Z155" i="4"/>
  <c r="AA155" i="4" s="1"/>
  <c r="Z156" i="4"/>
  <c r="AA156" i="4" s="1"/>
  <c r="Z157" i="4"/>
  <c r="AA157" i="4" s="1"/>
  <c r="Z141" i="4"/>
  <c r="AA141" i="4" s="1"/>
  <c r="Z159" i="4"/>
  <c r="AA159" i="4" s="1"/>
  <c r="Z160" i="4"/>
  <c r="Z161" i="4"/>
  <c r="AA161" i="4" s="1"/>
  <c r="Z162" i="4"/>
  <c r="AA162" i="4" s="1"/>
  <c r="Z150" i="4"/>
  <c r="AA150" i="4" s="1"/>
  <c r="Z164" i="4"/>
  <c r="AA164" i="4" s="1"/>
  <c r="Z133" i="4"/>
  <c r="AA133" i="4" s="1"/>
  <c r="Z145" i="4"/>
  <c r="AA145" i="4" s="1"/>
  <c r="Z165" i="4"/>
  <c r="AA165" i="4" s="1"/>
  <c r="Z166" i="4"/>
  <c r="Z170" i="4"/>
  <c r="AA170" i="4" s="1"/>
  <c r="Z151" i="4"/>
  <c r="AA151" i="4" s="1"/>
  <c r="Z171" i="4"/>
  <c r="AA171" i="4" s="1"/>
  <c r="Z172" i="4"/>
  <c r="AA172" i="4" s="1"/>
  <c r="Z173" i="4"/>
  <c r="AA173" i="4" s="1"/>
  <c r="Z176" i="4"/>
  <c r="AA176" i="4" s="1"/>
  <c r="Z84" i="4"/>
  <c r="AA84" i="4" s="1"/>
  <c r="Z177" i="4"/>
  <c r="Z178" i="4"/>
  <c r="AA178" i="4" s="1"/>
  <c r="Z180" i="4"/>
  <c r="AA180" i="4" s="1"/>
  <c r="Z181" i="4"/>
  <c r="AA181" i="4" s="1"/>
  <c r="Z182" i="4"/>
  <c r="AA182" i="4" s="1"/>
  <c r="Z148" i="4"/>
  <c r="AA148" i="4" s="1"/>
  <c r="Z183" i="4"/>
  <c r="AA183" i="4" s="1"/>
  <c r="Z168" i="4"/>
  <c r="AA168" i="4" s="1"/>
  <c r="Z184" i="4"/>
  <c r="AA184" i="4" s="1"/>
  <c r="Z185" i="4"/>
  <c r="AA185" i="4" s="1"/>
  <c r="Z186" i="4"/>
  <c r="AA186" i="4" s="1"/>
  <c r="Z175" i="4"/>
  <c r="AA175" i="4" s="1"/>
  <c r="Z190" i="4"/>
  <c r="AA190" i="4" s="1"/>
  <c r="Z189" i="4"/>
  <c r="AA189" i="4" s="1"/>
  <c r="Z191" i="4"/>
  <c r="AA191" i="4" s="1"/>
  <c r="Z174" i="4"/>
  <c r="AA174" i="4" s="1"/>
  <c r="Z167" i="4"/>
  <c r="Z192" i="4"/>
  <c r="AA192" i="4" s="1"/>
  <c r="Z193" i="4"/>
  <c r="AA193" i="4" s="1"/>
  <c r="Z179" i="4"/>
  <c r="AA179" i="4" s="1"/>
  <c r="Z194" i="4"/>
  <c r="AA194" i="4" s="1"/>
  <c r="Z195" i="4"/>
  <c r="Z196" i="4"/>
  <c r="AA196" i="4" s="1"/>
  <c r="Z197" i="4"/>
  <c r="AA197" i="4" s="1"/>
  <c r="Z188" i="4"/>
  <c r="Z198" i="4"/>
  <c r="AA198" i="4" s="1"/>
  <c r="Z199" i="4"/>
  <c r="AA199" i="4" s="1"/>
  <c r="Z200" i="4"/>
  <c r="AA200" i="4" s="1"/>
  <c r="Z201" i="4"/>
  <c r="AA201" i="4" s="1"/>
  <c r="Z202" i="4"/>
  <c r="AA202" i="4" s="1"/>
  <c r="Z203" i="4"/>
  <c r="AA203" i="4" s="1"/>
  <c r="Z204" i="4"/>
  <c r="AA204" i="4" s="1"/>
  <c r="Z205" i="4"/>
  <c r="Z206" i="4"/>
  <c r="AA206" i="4" s="1"/>
  <c r="Z207" i="4"/>
  <c r="AA207" i="4" s="1"/>
  <c r="Z208" i="4"/>
  <c r="AA208" i="4" s="1"/>
  <c r="Z209" i="4"/>
  <c r="AA209" i="4" s="1"/>
  <c r="Z210" i="4"/>
  <c r="AA210" i="4" s="1"/>
  <c r="Z211" i="4"/>
  <c r="AA211" i="4" s="1"/>
  <c r="Z212" i="4"/>
  <c r="AA212" i="4" s="1"/>
  <c r="Z213" i="4"/>
  <c r="AA213" i="4" s="1"/>
  <c r="Z214" i="4"/>
  <c r="AA214" i="4" s="1"/>
  <c r="Z215" i="4"/>
  <c r="AA215" i="4" s="1"/>
  <c r="Z216" i="4"/>
  <c r="AA216" i="4" s="1"/>
  <c r="Z217" i="4"/>
  <c r="AA217" i="4" s="1"/>
  <c r="Z218" i="4"/>
  <c r="AA218" i="4" s="1"/>
  <c r="Z219" i="4"/>
  <c r="AA219" i="4" s="1"/>
  <c r="Z220" i="4"/>
  <c r="AA220" i="4" s="1"/>
  <c r="Z221" i="4"/>
  <c r="Z4" i="4"/>
  <c r="AA4" i="4" s="1"/>
  <c r="Z9" i="4"/>
  <c r="AA9" i="4" s="1"/>
  <c r="Z70" i="4"/>
  <c r="AA70" i="4" s="1"/>
  <c r="Z56" i="4"/>
  <c r="AA56" i="4" s="1"/>
  <c r="Z45" i="4"/>
  <c r="AA45" i="4" s="1"/>
  <c r="Z25" i="4"/>
  <c r="AA25" i="4" s="1"/>
  <c r="Z88" i="4"/>
  <c r="AA88" i="4" s="1"/>
  <c r="Z40" i="4"/>
  <c r="Z41" i="4"/>
  <c r="AA41" i="4" s="1"/>
  <c r="Z68" i="4"/>
  <c r="AA68" i="4" s="1"/>
  <c r="Z26" i="4"/>
  <c r="AA26" i="4" s="1"/>
  <c r="Z19" i="4"/>
  <c r="AA19" i="4" s="1"/>
  <c r="Z36" i="4"/>
  <c r="AA36" i="4" s="1"/>
  <c r="Z33" i="4"/>
  <c r="AA33" i="4" s="1"/>
  <c r="Z71" i="4"/>
  <c r="AA71" i="4" s="1"/>
  <c r="Z82" i="4"/>
  <c r="Z102" i="4"/>
  <c r="AA102" i="4" s="1"/>
  <c r="Z124" i="4"/>
  <c r="AA124" i="4" s="1"/>
  <c r="Z55" i="4"/>
  <c r="AA55" i="4" s="1"/>
  <c r="Z96" i="4"/>
  <c r="AA96" i="4" s="1"/>
  <c r="Z27" i="4"/>
  <c r="AA27" i="4" s="1"/>
  <c r="Z63" i="4"/>
  <c r="AA63" i="4" s="1"/>
  <c r="Z158" i="4"/>
  <c r="AA158" i="4" s="1"/>
  <c r="Z113" i="4"/>
  <c r="AA113" i="4" s="1"/>
  <c r="Z134" i="4"/>
  <c r="AA134" i="4" s="1"/>
  <c r="Z169" i="4"/>
  <c r="AA169" i="4" s="1"/>
  <c r="Z123" i="4"/>
  <c r="AA123" i="4" s="1"/>
  <c r="Z163" i="4"/>
  <c r="AA163" i="4" s="1"/>
  <c r="Z31" i="4"/>
  <c r="AA31" i="4" s="1"/>
  <c r="Z42" i="4"/>
  <c r="AA42" i="4" s="1"/>
  <c r="Z153" i="4"/>
  <c r="AA153" i="4" s="1"/>
  <c r="Z222" i="4"/>
  <c r="AA222" i="4" s="1"/>
  <c r="Z223" i="4"/>
  <c r="AA223" i="4" s="1"/>
  <c r="Z187" i="4"/>
  <c r="AA187" i="4" s="1"/>
  <c r="Z224" i="4"/>
  <c r="AA224" i="4" s="1"/>
  <c r="AA12" i="4"/>
  <c r="AA30" i="4"/>
  <c r="AA46" i="4"/>
  <c r="AA57" i="4"/>
  <c r="AA43" i="4"/>
  <c r="AA23" i="4"/>
  <c r="AA66" i="4"/>
  <c r="AA105" i="4"/>
  <c r="AA75" i="4"/>
  <c r="AA116" i="4"/>
  <c r="AA107" i="4"/>
  <c r="AA139" i="4"/>
  <c r="AA132" i="4"/>
  <c r="AA195" i="4"/>
  <c r="AA5" i="4"/>
  <c r="AA22" i="4"/>
  <c r="AA32" i="4"/>
  <c r="AA39" i="4"/>
  <c r="AA47" i="4"/>
  <c r="AA59" i="4"/>
  <c r="AA58" i="4"/>
  <c r="AA103" i="4"/>
  <c r="AA73" i="4"/>
  <c r="AA114" i="4"/>
  <c r="AA74" i="4"/>
  <c r="AA99" i="4"/>
  <c r="AA98" i="4"/>
  <c r="AA109" i="4"/>
  <c r="AA144" i="4"/>
  <c r="AA136" i="4"/>
  <c r="AA160" i="4"/>
  <c r="AA166" i="4"/>
  <c r="AA177" i="4"/>
  <c r="AA167" i="4"/>
  <c r="AA188" i="4"/>
  <c r="AA205" i="4"/>
  <c r="AA221" i="4"/>
  <c r="AA40" i="4"/>
  <c r="AA82" i="4"/>
  <c r="F224" i="4"/>
  <c r="G224" i="4" s="1"/>
  <c r="H224" i="4"/>
  <c r="I224" i="4" s="1"/>
  <c r="J224" i="4"/>
  <c r="K224" i="4" s="1"/>
  <c r="L224" i="4"/>
  <c r="M224" i="4" s="1"/>
  <c r="N224" i="4"/>
  <c r="O224" i="4" s="1"/>
  <c r="P224" i="4"/>
  <c r="Q224" i="4" s="1"/>
  <c r="R224" i="4"/>
  <c r="S224" i="4" s="1"/>
  <c r="T224" i="4"/>
  <c r="U224" i="4" s="1"/>
  <c r="V224" i="4"/>
  <c r="W224" i="4" s="1"/>
  <c r="X224" i="4"/>
  <c r="Y224" i="4" s="1"/>
  <c r="F223" i="4"/>
  <c r="G223" i="4" s="1"/>
  <c r="F187" i="4"/>
  <c r="G187" i="4" s="1"/>
  <c r="H223" i="4"/>
  <c r="I223" i="4" s="1"/>
  <c r="H187" i="4"/>
  <c r="I187" i="4" s="1"/>
  <c r="J223" i="4"/>
  <c r="K223" i="4" s="1"/>
  <c r="J187" i="4"/>
  <c r="K187" i="4" s="1"/>
  <c r="L223" i="4"/>
  <c r="M223" i="4" s="1"/>
  <c r="L187" i="4"/>
  <c r="M187" i="4" s="1"/>
  <c r="N223" i="4"/>
  <c r="O223" i="4" s="1"/>
  <c r="N187" i="4"/>
  <c r="O187" i="4" s="1"/>
  <c r="P223" i="4"/>
  <c r="Q223" i="4" s="1"/>
  <c r="P187" i="4"/>
  <c r="Q187" i="4" s="1"/>
  <c r="R223" i="4"/>
  <c r="S223" i="4" s="1"/>
  <c r="R187" i="4"/>
  <c r="S187" i="4" s="1"/>
  <c r="T223" i="4"/>
  <c r="U223" i="4" s="1"/>
  <c r="T187" i="4"/>
  <c r="U187" i="4" s="1"/>
  <c r="V223" i="4"/>
  <c r="W223" i="4" s="1"/>
  <c r="V187" i="4"/>
  <c r="W187" i="4" s="1"/>
  <c r="X223" i="4"/>
  <c r="Y223" i="4" s="1"/>
  <c r="X187" i="4"/>
  <c r="Y187" i="4" s="1"/>
  <c r="F222" i="4"/>
  <c r="G222" i="4" s="1"/>
  <c r="H222" i="4"/>
  <c r="I222" i="4" s="1"/>
  <c r="J222" i="4"/>
  <c r="K222" i="4" s="1"/>
  <c r="L222" i="4"/>
  <c r="M222" i="4" s="1"/>
  <c r="N222" i="4"/>
  <c r="O222" i="4" s="1"/>
  <c r="P222" i="4"/>
  <c r="Q222" i="4" s="1"/>
  <c r="R222" i="4"/>
  <c r="S222" i="4" s="1"/>
  <c r="T222" i="4"/>
  <c r="U222" i="4" s="1"/>
  <c r="V222" i="4"/>
  <c r="W222" i="4" s="1"/>
  <c r="X222" i="4"/>
  <c r="Y222" i="4" s="1"/>
  <c r="F153" i="4"/>
  <c r="G153" i="4" s="1"/>
  <c r="H153" i="4"/>
  <c r="I153" i="4" s="1"/>
  <c r="J153" i="4"/>
  <c r="K153" i="4" s="1"/>
  <c r="L153" i="4"/>
  <c r="M153" i="4" s="1"/>
  <c r="N153" i="4"/>
  <c r="O153" i="4" s="1"/>
  <c r="P153" i="4"/>
  <c r="Q153" i="4" s="1"/>
  <c r="R153" i="4"/>
  <c r="S153" i="4" s="1"/>
  <c r="T153" i="4"/>
  <c r="U153" i="4" s="1"/>
  <c r="V153" i="4"/>
  <c r="W153" i="4" s="1"/>
  <c r="X153" i="4"/>
  <c r="Y153" i="4" s="1"/>
  <c r="F42" i="4"/>
  <c r="G42" i="4" s="1"/>
  <c r="H42" i="4"/>
  <c r="I42" i="4" s="1"/>
  <c r="J42" i="4"/>
  <c r="K42" i="4" s="1"/>
  <c r="L42" i="4"/>
  <c r="M42" i="4" s="1"/>
  <c r="N42" i="4"/>
  <c r="O42" i="4" s="1"/>
  <c r="P42" i="4"/>
  <c r="Q42" i="4" s="1"/>
  <c r="R42" i="4"/>
  <c r="S42" i="4" s="1"/>
  <c r="T42" i="4"/>
  <c r="U42" i="4" s="1"/>
  <c r="V42" i="4"/>
  <c r="W42" i="4" s="1"/>
  <c r="X42" i="4"/>
  <c r="Y42" i="4" s="1"/>
  <c r="F31" i="4"/>
  <c r="G31" i="4" s="1"/>
  <c r="H31" i="4"/>
  <c r="I31" i="4" s="1"/>
  <c r="J31" i="4"/>
  <c r="K31" i="4" s="1"/>
  <c r="L31" i="4"/>
  <c r="M31" i="4" s="1"/>
  <c r="N31" i="4"/>
  <c r="O31" i="4" s="1"/>
  <c r="P31" i="4"/>
  <c r="Q31" i="4" s="1"/>
  <c r="R31" i="4"/>
  <c r="S31" i="4" s="1"/>
  <c r="T31" i="4"/>
  <c r="U31" i="4" s="1"/>
  <c r="V31" i="4"/>
  <c r="W31" i="4" s="1"/>
  <c r="X31" i="4"/>
  <c r="Y31" i="4" s="1"/>
  <c r="N2" i="20"/>
  <c r="N3" i="20"/>
  <c r="N4" i="20"/>
  <c r="N5" i="20"/>
  <c r="N6" i="20"/>
  <c r="N7" i="20"/>
  <c r="N8" i="20"/>
  <c r="N9" i="20"/>
  <c r="N10" i="20"/>
  <c r="N11" i="20"/>
  <c r="N12" i="20"/>
  <c r="N13" i="20"/>
  <c r="N14" i="20"/>
  <c r="N15" i="20"/>
  <c r="N16" i="20"/>
  <c r="N17" i="20"/>
  <c r="N18" i="20"/>
  <c r="N19" i="20"/>
  <c r="N20" i="20"/>
  <c r="N21" i="20"/>
  <c r="N22" i="20"/>
  <c r="N23" i="20"/>
  <c r="N24" i="20"/>
  <c r="N25" i="20"/>
  <c r="N26" i="20"/>
  <c r="N27" i="20"/>
  <c r="N28" i="20"/>
  <c r="N29" i="20"/>
  <c r="N30" i="20"/>
  <c r="N31" i="20"/>
  <c r="N32" i="20"/>
  <c r="N33" i="20"/>
  <c r="N34" i="20"/>
  <c r="N35" i="20"/>
  <c r="N36" i="20"/>
  <c r="N37" i="20"/>
  <c r="N38" i="20"/>
  <c r="N39" i="20"/>
  <c r="N40" i="20"/>
  <c r="N41" i="20"/>
  <c r="N42" i="20"/>
  <c r="N43" i="20"/>
  <c r="N44" i="20"/>
  <c r="N45" i="20"/>
  <c r="N46" i="20"/>
  <c r="N47" i="20"/>
  <c r="N48" i="20"/>
  <c r="N49" i="20"/>
  <c r="N50" i="20"/>
  <c r="N51" i="20"/>
  <c r="N52" i="20"/>
  <c r="N53" i="20"/>
  <c r="N54" i="20"/>
  <c r="N55" i="20"/>
  <c r="N56" i="20"/>
  <c r="N57" i="20"/>
  <c r="N58" i="20"/>
  <c r="N59" i="20"/>
  <c r="N60" i="20"/>
  <c r="N61" i="20"/>
  <c r="N62" i="20"/>
  <c r="N63" i="20"/>
  <c r="N64" i="20"/>
  <c r="N65" i="20"/>
  <c r="N66" i="20"/>
  <c r="N67" i="20"/>
  <c r="N68" i="20"/>
  <c r="N69" i="20"/>
  <c r="N70" i="20"/>
  <c r="N71" i="20"/>
  <c r="N72" i="20"/>
  <c r="N73" i="20"/>
  <c r="N74" i="20"/>
  <c r="N75" i="20"/>
  <c r="N76" i="20"/>
  <c r="N77" i="20"/>
  <c r="N78" i="20"/>
  <c r="N79" i="20"/>
  <c r="N80" i="20"/>
  <c r="N81" i="20"/>
  <c r="N82" i="20"/>
  <c r="N83" i="20"/>
  <c r="N84" i="20"/>
  <c r="N85" i="20"/>
  <c r="N86" i="20"/>
  <c r="N87" i="20"/>
  <c r="N88" i="20"/>
  <c r="N89" i="20"/>
  <c r="N90" i="20"/>
  <c r="N91" i="20"/>
  <c r="N92" i="20"/>
  <c r="N93" i="20"/>
  <c r="N94" i="20"/>
  <c r="N95" i="20"/>
  <c r="N96" i="20"/>
  <c r="N97" i="20"/>
  <c r="N98" i="20"/>
  <c r="N99" i="20"/>
  <c r="N100" i="20"/>
  <c r="N101" i="20"/>
  <c r="N102" i="20"/>
  <c r="N103" i="20"/>
  <c r="N104" i="20"/>
  <c r="N105" i="20"/>
  <c r="N106" i="20"/>
  <c r="N107" i="20"/>
  <c r="N108" i="20"/>
  <c r="N109" i="20"/>
  <c r="N110" i="20"/>
  <c r="N111" i="20"/>
  <c r="N112" i="20"/>
  <c r="N113" i="20"/>
  <c r="N114" i="20"/>
  <c r="N115" i="20"/>
  <c r="O2" i="20"/>
  <c r="O3" i="20"/>
  <c r="O4" i="20"/>
  <c r="O5" i="20"/>
  <c r="O6" i="20"/>
  <c r="O7" i="20"/>
  <c r="O8" i="20"/>
  <c r="O9" i="20"/>
  <c r="O10" i="20"/>
  <c r="O11" i="20"/>
  <c r="O12" i="20"/>
  <c r="O13" i="20"/>
  <c r="O14" i="20"/>
  <c r="O15" i="20"/>
  <c r="O16" i="20"/>
  <c r="O17" i="20"/>
  <c r="O18" i="20"/>
  <c r="O19" i="20"/>
  <c r="O20" i="20"/>
  <c r="O21" i="20"/>
  <c r="O22" i="20"/>
  <c r="O23" i="20"/>
  <c r="O24" i="20"/>
  <c r="O25" i="20"/>
  <c r="O26" i="20"/>
  <c r="O27" i="20"/>
  <c r="O28" i="20"/>
  <c r="O29" i="20"/>
  <c r="O30" i="20"/>
  <c r="O31" i="20"/>
  <c r="O32" i="20"/>
  <c r="O33" i="20"/>
  <c r="O34" i="20"/>
  <c r="O35" i="20"/>
  <c r="O36" i="20"/>
  <c r="O37" i="20"/>
  <c r="O38" i="20"/>
  <c r="O39" i="20"/>
  <c r="O40" i="20"/>
  <c r="O41" i="20"/>
  <c r="O42" i="20"/>
  <c r="O43" i="20"/>
  <c r="O44" i="20"/>
  <c r="O45" i="20"/>
  <c r="O46" i="20"/>
  <c r="O47" i="20"/>
  <c r="O48" i="20"/>
  <c r="O49" i="20"/>
  <c r="O50" i="20"/>
  <c r="O51" i="20"/>
  <c r="O52" i="20"/>
  <c r="O53" i="20"/>
  <c r="O54" i="20"/>
  <c r="O55" i="20"/>
  <c r="O56" i="20"/>
  <c r="O57" i="20"/>
  <c r="O58" i="20"/>
  <c r="O59" i="20"/>
  <c r="O60" i="20"/>
  <c r="O61" i="20"/>
  <c r="O62" i="20"/>
  <c r="O63" i="20"/>
  <c r="O64" i="20"/>
  <c r="O65" i="20"/>
  <c r="O66" i="20"/>
  <c r="O67" i="20"/>
  <c r="O68" i="20"/>
  <c r="O69" i="20"/>
  <c r="O70" i="20"/>
  <c r="O71" i="20"/>
  <c r="O72" i="20"/>
  <c r="O73" i="20"/>
  <c r="O74" i="20"/>
  <c r="O75" i="20"/>
  <c r="O76" i="20"/>
  <c r="O77" i="20"/>
  <c r="O78" i="20"/>
  <c r="O79" i="20"/>
  <c r="O80" i="20"/>
  <c r="O81" i="20"/>
  <c r="O82" i="20"/>
  <c r="O83" i="20"/>
  <c r="O84" i="20"/>
  <c r="O85" i="20"/>
  <c r="O86" i="20"/>
  <c r="O87" i="20"/>
  <c r="O88" i="20"/>
  <c r="O89" i="20"/>
  <c r="O90" i="20"/>
  <c r="O91" i="20"/>
  <c r="O92" i="20"/>
  <c r="O93" i="20"/>
  <c r="O94" i="20"/>
  <c r="O95" i="20"/>
  <c r="O96" i="20"/>
  <c r="O97" i="20"/>
  <c r="O98" i="20"/>
  <c r="O99" i="20"/>
  <c r="O100" i="20"/>
  <c r="O101" i="20"/>
  <c r="O102" i="20"/>
  <c r="O103" i="20"/>
  <c r="O104" i="20"/>
  <c r="O105" i="20"/>
  <c r="O106" i="20"/>
  <c r="O107" i="20"/>
  <c r="O108" i="20"/>
  <c r="O109" i="20"/>
  <c r="O110" i="20"/>
  <c r="O111" i="20"/>
  <c r="O112" i="20"/>
  <c r="O113" i="20"/>
  <c r="O114" i="20"/>
  <c r="O115" i="20"/>
  <c r="M2" i="20"/>
  <c r="M3" i="20"/>
  <c r="M4" i="20"/>
  <c r="M5" i="20"/>
  <c r="M6" i="20"/>
  <c r="M7" i="20"/>
  <c r="M8" i="20"/>
  <c r="M9" i="20"/>
  <c r="M10" i="20"/>
  <c r="M11" i="20"/>
  <c r="M12" i="20"/>
  <c r="M13" i="20"/>
  <c r="M14" i="20"/>
  <c r="M15" i="20"/>
  <c r="M16" i="20"/>
  <c r="M17" i="20"/>
  <c r="M18" i="20"/>
  <c r="M19" i="20"/>
  <c r="M20" i="20"/>
  <c r="M21" i="20"/>
  <c r="M22" i="20"/>
  <c r="M23" i="20"/>
  <c r="M24" i="20"/>
  <c r="M25" i="20"/>
  <c r="M26" i="20"/>
  <c r="M27" i="20"/>
  <c r="M28" i="20"/>
  <c r="M29" i="20"/>
  <c r="M30" i="20"/>
  <c r="M31" i="20"/>
  <c r="M32" i="20"/>
  <c r="M33" i="20"/>
  <c r="M34" i="20"/>
  <c r="M35" i="20"/>
  <c r="M36" i="20"/>
  <c r="M37" i="20"/>
  <c r="M38" i="20"/>
  <c r="M39" i="20"/>
  <c r="M40" i="20"/>
  <c r="M41" i="20"/>
  <c r="M42" i="20"/>
  <c r="M43" i="20"/>
  <c r="M44" i="20"/>
  <c r="M45" i="20"/>
  <c r="M46" i="20"/>
  <c r="M47" i="20"/>
  <c r="M48" i="20"/>
  <c r="M49" i="20"/>
  <c r="M50" i="20"/>
  <c r="M51" i="20"/>
  <c r="M52" i="20"/>
  <c r="M53" i="20"/>
  <c r="M54" i="20"/>
  <c r="M55" i="20"/>
  <c r="M56" i="20"/>
  <c r="M57" i="20"/>
  <c r="M58" i="20"/>
  <c r="M59" i="20"/>
  <c r="M60" i="20"/>
  <c r="M61" i="20"/>
  <c r="M62" i="20"/>
  <c r="M63" i="20"/>
  <c r="M64" i="20"/>
  <c r="M65" i="20"/>
  <c r="M66" i="20"/>
  <c r="M67" i="20"/>
  <c r="M68" i="20"/>
  <c r="M69" i="20"/>
  <c r="M70" i="20"/>
  <c r="M71" i="20"/>
  <c r="M72" i="20"/>
  <c r="M73" i="20"/>
  <c r="M74" i="20"/>
  <c r="M75" i="20"/>
  <c r="M76" i="20"/>
  <c r="M77" i="20"/>
  <c r="M78" i="20"/>
  <c r="M79" i="20"/>
  <c r="M80" i="20"/>
  <c r="M81" i="20"/>
  <c r="M82" i="20"/>
  <c r="M83" i="20"/>
  <c r="M84" i="20"/>
  <c r="M85" i="20"/>
  <c r="M86" i="20"/>
  <c r="M87" i="20"/>
  <c r="M88" i="20"/>
  <c r="M89" i="20"/>
  <c r="M90" i="20"/>
  <c r="M91" i="20"/>
  <c r="M92" i="20"/>
  <c r="M93" i="20"/>
  <c r="M94" i="20"/>
  <c r="M95" i="20"/>
  <c r="M96" i="20"/>
  <c r="M97" i="20"/>
  <c r="M98" i="20"/>
  <c r="M99" i="20"/>
  <c r="M100" i="20"/>
  <c r="M101" i="20"/>
  <c r="M102" i="20"/>
  <c r="M103" i="20"/>
  <c r="M104" i="20"/>
  <c r="M105" i="20"/>
  <c r="M106" i="20"/>
  <c r="M107" i="20"/>
  <c r="M108" i="20"/>
  <c r="M109" i="20"/>
  <c r="M110" i="20"/>
  <c r="M111" i="20"/>
  <c r="M112" i="20"/>
  <c r="M113" i="20"/>
  <c r="M114" i="20"/>
  <c r="M115" i="20"/>
  <c r="F163" i="4"/>
  <c r="G163" i="4" s="1"/>
  <c r="H163" i="4"/>
  <c r="I163" i="4" s="1"/>
  <c r="J163" i="4"/>
  <c r="K163" i="4" s="1"/>
  <c r="L163" i="4"/>
  <c r="M163" i="4" s="1"/>
  <c r="N163" i="4"/>
  <c r="O163" i="4" s="1"/>
  <c r="P163" i="4"/>
  <c r="Q163" i="4" s="1"/>
  <c r="R163" i="4"/>
  <c r="S163" i="4" s="1"/>
  <c r="T163" i="4"/>
  <c r="U163" i="4" s="1"/>
  <c r="V163" i="4"/>
  <c r="W163" i="4" s="1"/>
  <c r="X163" i="4"/>
  <c r="Y163" i="4" s="1"/>
  <c r="F123" i="4"/>
  <c r="G123" i="4" s="1"/>
  <c r="H123" i="4"/>
  <c r="I123" i="4" s="1"/>
  <c r="J123" i="4"/>
  <c r="K123" i="4" s="1"/>
  <c r="L123" i="4"/>
  <c r="M123" i="4" s="1"/>
  <c r="N123" i="4"/>
  <c r="O123" i="4" s="1"/>
  <c r="P123" i="4"/>
  <c r="Q123" i="4" s="1"/>
  <c r="R123" i="4"/>
  <c r="S123" i="4" s="1"/>
  <c r="T123" i="4"/>
  <c r="U123" i="4" s="1"/>
  <c r="V123" i="4"/>
  <c r="W123" i="4" s="1"/>
  <c r="X123" i="4"/>
  <c r="Y123" i="4" s="1"/>
  <c r="F169" i="4"/>
  <c r="G169" i="4" s="1"/>
  <c r="H169" i="4"/>
  <c r="I169" i="4" s="1"/>
  <c r="J169" i="4"/>
  <c r="K169" i="4" s="1"/>
  <c r="L169" i="4"/>
  <c r="M169" i="4" s="1"/>
  <c r="N169" i="4"/>
  <c r="O169" i="4" s="1"/>
  <c r="P169" i="4"/>
  <c r="Q169" i="4" s="1"/>
  <c r="R169" i="4"/>
  <c r="S169" i="4" s="1"/>
  <c r="T169" i="4"/>
  <c r="U169" i="4" s="1"/>
  <c r="V169" i="4"/>
  <c r="W169" i="4" s="1"/>
  <c r="X169" i="4"/>
  <c r="Y169" i="4" s="1"/>
  <c r="F134" i="4"/>
  <c r="G134" i="4" s="1"/>
  <c r="H134" i="4"/>
  <c r="I134" i="4" s="1"/>
  <c r="J134" i="4"/>
  <c r="K134" i="4" s="1"/>
  <c r="L134" i="4"/>
  <c r="M134" i="4" s="1"/>
  <c r="N134" i="4"/>
  <c r="O134" i="4" s="1"/>
  <c r="P134" i="4"/>
  <c r="Q134" i="4" s="1"/>
  <c r="R134" i="4"/>
  <c r="S134" i="4" s="1"/>
  <c r="T134" i="4"/>
  <c r="U134" i="4" s="1"/>
  <c r="V134" i="4"/>
  <c r="W134" i="4" s="1"/>
  <c r="X134" i="4"/>
  <c r="Y134" i="4" s="1"/>
  <c r="F113" i="4"/>
  <c r="G113" i="4" s="1"/>
  <c r="H113" i="4"/>
  <c r="I113" i="4" s="1"/>
  <c r="J113" i="4"/>
  <c r="K113" i="4" s="1"/>
  <c r="L113" i="4"/>
  <c r="M113" i="4" s="1"/>
  <c r="N113" i="4"/>
  <c r="O113" i="4" s="1"/>
  <c r="P113" i="4"/>
  <c r="Q113" i="4" s="1"/>
  <c r="R113" i="4"/>
  <c r="S113" i="4" s="1"/>
  <c r="T113" i="4"/>
  <c r="U113" i="4" s="1"/>
  <c r="V113" i="4"/>
  <c r="W113" i="4" s="1"/>
  <c r="X113" i="4"/>
  <c r="Y113" i="4" s="1"/>
  <c r="F158" i="4"/>
  <c r="G158" i="4" s="1"/>
  <c r="H158" i="4"/>
  <c r="I158" i="4" s="1"/>
  <c r="J158" i="4"/>
  <c r="K158" i="4" s="1"/>
  <c r="L158" i="4"/>
  <c r="M158" i="4" s="1"/>
  <c r="N158" i="4"/>
  <c r="O158" i="4" s="1"/>
  <c r="P158" i="4"/>
  <c r="Q158" i="4" s="1"/>
  <c r="R158" i="4"/>
  <c r="S158" i="4" s="1"/>
  <c r="T158" i="4"/>
  <c r="U158" i="4" s="1"/>
  <c r="V158" i="4"/>
  <c r="W158" i="4" s="1"/>
  <c r="X158" i="4"/>
  <c r="Y158" i="4" s="1"/>
  <c r="F63" i="4"/>
  <c r="G63" i="4" s="1"/>
  <c r="H63" i="4"/>
  <c r="I63" i="4" s="1"/>
  <c r="J63" i="4"/>
  <c r="K63" i="4" s="1"/>
  <c r="L63" i="4"/>
  <c r="M63" i="4" s="1"/>
  <c r="N63" i="4"/>
  <c r="O63" i="4" s="1"/>
  <c r="P63" i="4"/>
  <c r="Q63" i="4" s="1"/>
  <c r="R63" i="4"/>
  <c r="S63" i="4" s="1"/>
  <c r="T63" i="4"/>
  <c r="U63" i="4" s="1"/>
  <c r="V63" i="4"/>
  <c r="W63" i="4" s="1"/>
  <c r="X63" i="4"/>
  <c r="Y63" i="4" s="1"/>
  <c r="F27" i="4"/>
  <c r="G27" i="4" s="1"/>
  <c r="H27" i="4"/>
  <c r="I27" i="4" s="1"/>
  <c r="J27" i="4"/>
  <c r="K27" i="4" s="1"/>
  <c r="L27" i="4"/>
  <c r="M27" i="4" s="1"/>
  <c r="N27" i="4"/>
  <c r="O27" i="4" s="1"/>
  <c r="P27" i="4"/>
  <c r="Q27" i="4" s="1"/>
  <c r="R27" i="4"/>
  <c r="S27" i="4" s="1"/>
  <c r="T27" i="4"/>
  <c r="U27" i="4" s="1"/>
  <c r="V27" i="4"/>
  <c r="W27" i="4" s="1"/>
  <c r="X27" i="4"/>
  <c r="Y27" i="4" s="1"/>
  <c r="F96" i="4"/>
  <c r="G96" i="4" s="1"/>
  <c r="H96" i="4"/>
  <c r="I96" i="4" s="1"/>
  <c r="J96" i="4"/>
  <c r="K96" i="4" s="1"/>
  <c r="L96" i="4"/>
  <c r="M96" i="4" s="1"/>
  <c r="N96" i="4"/>
  <c r="O96" i="4" s="1"/>
  <c r="P96" i="4"/>
  <c r="Q96" i="4" s="1"/>
  <c r="R96" i="4"/>
  <c r="S96" i="4" s="1"/>
  <c r="T96" i="4"/>
  <c r="U96" i="4" s="1"/>
  <c r="V96" i="4"/>
  <c r="W96" i="4" s="1"/>
  <c r="X96" i="4"/>
  <c r="Y96" i="4" s="1"/>
  <c r="F55" i="4"/>
  <c r="G55" i="4" s="1"/>
  <c r="H55" i="4"/>
  <c r="I55" i="4" s="1"/>
  <c r="J55" i="4"/>
  <c r="K55" i="4" s="1"/>
  <c r="L55" i="4"/>
  <c r="M55" i="4" s="1"/>
  <c r="N55" i="4"/>
  <c r="O55" i="4" s="1"/>
  <c r="P55" i="4"/>
  <c r="Q55" i="4" s="1"/>
  <c r="R55" i="4"/>
  <c r="S55" i="4" s="1"/>
  <c r="T55" i="4"/>
  <c r="U55" i="4" s="1"/>
  <c r="V55" i="4"/>
  <c r="W55" i="4" s="1"/>
  <c r="X55" i="4"/>
  <c r="Y55" i="4" s="1"/>
  <c r="O2" i="19"/>
  <c r="O3" i="19"/>
  <c r="O4" i="19"/>
  <c r="O5" i="19"/>
  <c r="O6" i="19"/>
  <c r="O7" i="19"/>
  <c r="O8" i="19"/>
  <c r="O9" i="19"/>
  <c r="O10" i="19"/>
  <c r="O11" i="19"/>
  <c r="O12" i="19"/>
  <c r="O13" i="19"/>
  <c r="O14" i="19"/>
  <c r="O15" i="19"/>
  <c r="O16" i="19"/>
  <c r="O17" i="19"/>
  <c r="O18" i="19"/>
  <c r="O19" i="19"/>
  <c r="O20" i="19"/>
  <c r="O21" i="19"/>
  <c r="O22" i="19"/>
  <c r="O23" i="19"/>
  <c r="O24" i="19"/>
  <c r="O25" i="19"/>
  <c r="O26" i="19"/>
  <c r="O27" i="19"/>
  <c r="O28" i="19"/>
  <c r="O29" i="19"/>
  <c r="O30" i="19"/>
  <c r="O31" i="19"/>
  <c r="O32" i="19"/>
  <c r="O33" i="19"/>
  <c r="O34" i="19"/>
  <c r="O35" i="19"/>
  <c r="O36" i="19"/>
  <c r="O37" i="19"/>
  <c r="O38" i="19"/>
  <c r="O39" i="19"/>
  <c r="O40" i="19"/>
  <c r="O41" i="19"/>
  <c r="O42" i="19"/>
  <c r="O43" i="19"/>
  <c r="O44" i="19"/>
  <c r="O45" i="19"/>
  <c r="O46" i="19"/>
  <c r="O47" i="19"/>
  <c r="O48" i="19"/>
  <c r="O49" i="19"/>
  <c r="O50" i="19"/>
  <c r="O51" i="19"/>
  <c r="O52" i="19"/>
  <c r="O53" i="19"/>
  <c r="O54" i="19"/>
  <c r="O55" i="19"/>
  <c r="O56" i="19"/>
  <c r="O57" i="19"/>
  <c r="O58" i="19"/>
  <c r="O59" i="19"/>
  <c r="O60" i="19"/>
  <c r="O61" i="19"/>
  <c r="O62" i="19"/>
  <c r="O63" i="19"/>
  <c r="O64" i="19"/>
  <c r="O65" i="19"/>
  <c r="O66" i="19"/>
  <c r="O67" i="19"/>
  <c r="O68" i="19"/>
  <c r="O69" i="19"/>
  <c r="O70" i="19"/>
  <c r="O71" i="19"/>
  <c r="O72" i="19"/>
  <c r="O73" i="19"/>
  <c r="O74" i="19"/>
  <c r="O75" i="19"/>
  <c r="O76" i="19"/>
  <c r="O77" i="19"/>
  <c r="O78" i="19"/>
  <c r="O79" i="19"/>
  <c r="O80" i="19"/>
  <c r="O81" i="19"/>
  <c r="O82" i="19"/>
  <c r="O83" i="19"/>
  <c r="O84" i="19"/>
  <c r="O85" i="19"/>
  <c r="O86" i="19"/>
  <c r="O87" i="19"/>
  <c r="O88" i="19"/>
  <c r="O89" i="19"/>
  <c r="O90" i="19"/>
  <c r="O91" i="19"/>
  <c r="O92" i="19"/>
  <c r="O93" i="19"/>
  <c r="O94" i="19"/>
  <c r="O95" i="19"/>
  <c r="O96" i="19"/>
  <c r="O97" i="19"/>
  <c r="O98" i="19"/>
  <c r="O99" i="19"/>
  <c r="O100" i="19"/>
  <c r="O101" i="19"/>
  <c r="O102" i="19"/>
  <c r="O103" i="19"/>
  <c r="O104" i="19"/>
  <c r="O105" i="19"/>
  <c r="O106" i="19"/>
  <c r="O107" i="19"/>
  <c r="O108" i="19"/>
  <c r="O109" i="19"/>
  <c r="O110" i="19"/>
  <c r="O111" i="19"/>
  <c r="O112" i="19"/>
  <c r="O113" i="19"/>
  <c r="O114" i="19"/>
  <c r="O115" i="19"/>
  <c r="O116" i="19"/>
  <c r="O117" i="19"/>
  <c r="O118" i="19"/>
  <c r="O119" i="19"/>
  <c r="O120" i="19"/>
  <c r="O121" i="19"/>
  <c r="P2" i="19"/>
  <c r="P3" i="19"/>
  <c r="P4" i="19"/>
  <c r="P5" i="19"/>
  <c r="P6" i="19"/>
  <c r="P7" i="19"/>
  <c r="P8" i="19"/>
  <c r="P9" i="19"/>
  <c r="P10" i="19"/>
  <c r="P11" i="19"/>
  <c r="P12" i="19"/>
  <c r="P13" i="19"/>
  <c r="P14" i="19"/>
  <c r="P15" i="19"/>
  <c r="P16" i="19"/>
  <c r="P17" i="19"/>
  <c r="P18" i="19"/>
  <c r="P19" i="19"/>
  <c r="P20" i="19"/>
  <c r="P21" i="19"/>
  <c r="P22" i="19"/>
  <c r="P23" i="19"/>
  <c r="P24" i="19"/>
  <c r="P25" i="19"/>
  <c r="P26" i="19"/>
  <c r="P27" i="19"/>
  <c r="P28" i="19"/>
  <c r="P29" i="19"/>
  <c r="P30" i="19"/>
  <c r="P31" i="19"/>
  <c r="P32" i="19"/>
  <c r="P33" i="19"/>
  <c r="P34" i="19"/>
  <c r="P35" i="19"/>
  <c r="P36" i="19"/>
  <c r="P37" i="19"/>
  <c r="P38" i="19"/>
  <c r="P39" i="19"/>
  <c r="P40" i="19"/>
  <c r="P41" i="19"/>
  <c r="P42" i="19"/>
  <c r="P43" i="19"/>
  <c r="P44" i="19"/>
  <c r="P45" i="19"/>
  <c r="P46" i="19"/>
  <c r="P47" i="19"/>
  <c r="P48" i="19"/>
  <c r="P49" i="19"/>
  <c r="P50" i="19"/>
  <c r="P51" i="19"/>
  <c r="P52" i="19"/>
  <c r="P53" i="19"/>
  <c r="P54" i="19"/>
  <c r="P55" i="19"/>
  <c r="P56" i="19"/>
  <c r="P57" i="19"/>
  <c r="P58" i="19"/>
  <c r="P59" i="19"/>
  <c r="P60" i="19"/>
  <c r="P61" i="19"/>
  <c r="P62" i="19"/>
  <c r="P63" i="19"/>
  <c r="P64" i="19"/>
  <c r="P65" i="19"/>
  <c r="P66" i="19"/>
  <c r="P67" i="19"/>
  <c r="P68" i="19"/>
  <c r="P69" i="19"/>
  <c r="P70" i="19"/>
  <c r="P71" i="19"/>
  <c r="P72" i="19"/>
  <c r="P73" i="19"/>
  <c r="P74" i="19"/>
  <c r="P75" i="19"/>
  <c r="P76" i="19"/>
  <c r="P77" i="19"/>
  <c r="P78" i="19"/>
  <c r="P79" i="19"/>
  <c r="P80" i="19"/>
  <c r="P81" i="19"/>
  <c r="P82" i="19"/>
  <c r="P83" i="19"/>
  <c r="P84" i="19"/>
  <c r="P85" i="19"/>
  <c r="P86" i="19"/>
  <c r="P87" i="19"/>
  <c r="P88" i="19"/>
  <c r="P89" i="19"/>
  <c r="P90" i="19"/>
  <c r="P91" i="19"/>
  <c r="P92" i="19"/>
  <c r="P93" i="19"/>
  <c r="P94" i="19"/>
  <c r="P95" i="19"/>
  <c r="P96" i="19"/>
  <c r="P97" i="19"/>
  <c r="P98" i="19"/>
  <c r="P99" i="19"/>
  <c r="P100" i="19"/>
  <c r="P101" i="19"/>
  <c r="P102" i="19"/>
  <c r="P103" i="19"/>
  <c r="P104" i="19"/>
  <c r="P105" i="19"/>
  <c r="P106" i="19"/>
  <c r="P107" i="19"/>
  <c r="P108" i="19"/>
  <c r="P109" i="19"/>
  <c r="P110" i="19"/>
  <c r="P111" i="19"/>
  <c r="P112" i="19"/>
  <c r="P113" i="19"/>
  <c r="P114" i="19"/>
  <c r="P115" i="19"/>
  <c r="P116" i="19"/>
  <c r="P117" i="19"/>
  <c r="P118" i="19"/>
  <c r="P119" i="19"/>
  <c r="P120" i="19"/>
  <c r="P121" i="19"/>
  <c r="N2" i="19"/>
  <c r="N3" i="19"/>
  <c r="N4" i="19"/>
  <c r="N5" i="19"/>
  <c r="N6" i="19"/>
  <c r="N7" i="19"/>
  <c r="N8" i="19"/>
  <c r="N9" i="19"/>
  <c r="N10" i="19"/>
  <c r="N11" i="19"/>
  <c r="N12" i="19"/>
  <c r="N13" i="19"/>
  <c r="N14" i="19"/>
  <c r="N15" i="19"/>
  <c r="N16" i="19"/>
  <c r="N17" i="19"/>
  <c r="N18" i="19"/>
  <c r="N19" i="19"/>
  <c r="N20" i="19"/>
  <c r="N21" i="19"/>
  <c r="N22" i="19"/>
  <c r="N23" i="19"/>
  <c r="N24" i="19"/>
  <c r="N25" i="19"/>
  <c r="N26" i="19"/>
  <c r="N27" i="19"/>
  <c r="N28" i="19"/>
  <c r="N29" i="19"/>
  <c r="N30" i="19"/>
  <c r="N31" i="19"/>
  <c r="N32" i="19"/>
  <c r="N33" i="19"/>
  <c r="N34" i="19"/>
  <c r="N35" i="19"/>
  <c r="N36" i="19"/>
  <c r="N37" i="19"/>
  <c r="N38" i="19"/>
  <c r="N39" i="19"/>
  <c r="N40" i="19"/>
  <c r="N41" i="19"/>
  <c r="N42" i="19"/>
  <c r="N43" i="19"/>
  <c r="N44" i="19"/>
  <c r="N45" i="19"/>
  <c r="N46" i="19"/>
  <c r="N47" i="19"/>
  <c r="N48" i="19"/>
  <c r="N49" i="19"/>
  <c r="N50" i="19"/>
  <c r="N51" i="19"/>
  <c r="N52" i="19"/>
  <c r="N53" i="19"/>
  <c r="N54" i="19"/>
  <c r="N55" i="19"/>
  <c r="N56" i="19"/>
  <c r="N57" i="19"/>
  <c r="N58" i="19"/>
  <c r="N59" i="19"/>
  <c r="N60" i="19"/>
  <c r="N61" i="19"/>
  <c r="N62" i="19"/>
  <c r="N63" i="19"/>
  <c r="N64" i="19"/>
  <c r="N65" i="19"/>
  <c r="N66" i="19"/>
  <c r="N67" i="19"/>
  <c r="N68" i="19"/>
  <c r="N69" i="19"/>
  <c r="N70" i="19"/>
  <c r="N71" i="19"/>
  <c r="N72" i="19"/>
  <c r="N73" i="19"/>
  <c r="N74" i="19"/>
  <c r="N75" i="19"/>
  <c r="N76" i="19"/>
  <c r="N77" i="19"/>
  <c r="N78" i="19"/>
  <c r="N79" i="19"/>
  <c r="N80" i="19"/>
  <c r="N81" i="19"/>
  <c r="N82" i="19"/>
  <c r="N83" i="19"/>
  <c r="N84" i="19"/>
  <c r="N85" i="19"/>
  <c r="N86" i="19"/>
  <c r="N87" i="19"/>
  <c r="N88" i="19"/>
  <c r="N89" i="19"/>
  <c r="N90" i="19"/>
  <c r="N91" i="19"/>
  <c r="N92" i="19"/>
  <c r="N93" i="19"/>
  <c r="N94" i="19"/>
  <c r="N95" i="19"/>
  <c r="N96" i="19"/>
  <c r="N97" i="19"/>
  <c r="N98" i="19"/>
  <c r="N99" i="19"/>
  <c r="N100" i="19"/>
  <c r="N101" i="19"/>
  <c r="N102" i="19"/>
  <c r="N103" i="19"/>
  <c r="N104" i="19"/>
  <c r="N105" i="19"/>
  <c r="N106" i="19"/>
  <c r="N107" i="19"/>
  <c r="N108" i="19"/>
  <c r="N109" i="19"/>
  <c r="N110" i="19"/>
  <c r="N111" i="19"/>
  <c r="N112" i="19"/>
  <c r="N113" i="19"/>
  <c r="N114" i="19"/>
  <c r="N115" i="19"/>
  <c r="N116" i="19"/>
  <c r="N117" i="19"/>
  <c r="N118" i="19"/>
  <c r="N119" i="19"/>
  <c r="N120" i="19"/>
  <c r="N121" i="19"/>
  <c r="F124" i="4"/>
  <c r="G124" i="4" s="1"/>
  <c r="H124" i="4"/>
  <c r="I124" i="4" s="1"/>
  <c r="J124" i="4"/>
  <c r="K124" i="4" s="1"/>
  <c r="L124" i="4"/>
  <c r="M124" i="4" s="1"/>
  <c r="N124" i="4"/>
  <c r="O124" i="4" s="1"/>
  <c r="P124" i="4"/>
  <c r="Q124" i="4" s="1"/>
  <c r="R124" i="4"/>
  <c r="S124" i="4" s="1"/>
  <c r="T124" i="4"/>
  <c r="U124" i="4" s="1"/>
  <c r="V124" i="4"/>
  <c r="W124" i="4" s="1"/>
  <c r="X124" i="4"/>
  <c r="Y124" i="4" s="1"/>
  <c r="F102" i="4"/>
  <c r="G102" i="4" s="1"/>
  <c r="H102" i="4"/>
  <c r="I102" i="4" s="1"/>
  <c r="J102" i="4"/>
  <c r="K102" i="4" s="1"/>
  <c r="L102" i="4"/>
  <c r="M102" i="4" s="1"/>
  <c r="N102" i="4"/>
  <c r="O102" i="4" s="1"/>
  <c r="P102" i="4"/>
  <c r="Q102" i="4" s="1"/>
  <c r="R102" i="4"/>
  <c r="S102" i="4" s="1"/>
  <c r="T102" i="4"/>
  <c r="U102" i="4" s="1"/>
  <c r="V102" i="4"/>
  <c r="W102" i="4" s="1"/>
  <c r="X102" i="4"/>
  <c r="Y102" i="4" s="1"/>
  <c r="F71" i="4"/>
  <c r="G71" i="4" s="1"/>
  <c r="F82" i="4"/>
  <c r="G82" i="4" s="1"/>
  <c r="H71" i="4"/>
  <c r="I71" i="4" s="1"/>
  <c r="H82" i="4"/>
  <c r="I82" i="4" s="1"/>
  <c r="J71" i="4"/>
  <c r="K71" i="4" s="1"/>
  <c r="J82" i="4"/>
  <c r="K82" i="4" s="1"/>
  <c r="L71" i="4"/>
  <c r="M71" i="4" s="1"/>
  <c r="L82" i="4"/>
  <c r="M82" i="4" s="1"/>
  <c r="N71" i="4"/>
  <c r="O71" i="4" s="1"/>
  <c r="N82" i="4"/>
  <c r="O82" i="4" s="1"/>
  <c r="P71" i="4"/>
  <c r="Q71" i="4" s="1"/>
  <c r="P82" i="4"/>
  <c r="Q82" i="4" s="1"/>
  <c r="R71" i="4"/>
  <c r="S71" i="4" s="1"/>
  <c r="R82" i="4"/>
  <c r="S82" i="4" s="1"/>
  <c r="T71" i="4"/>
  <c r="U71" i="4" s="1"/>
  <c r="T82" i="4"/>
  <c r="U82" i="4" s="1"/>
  <c r="V71" i="4"/>
  <c r="W71" i="4" s="1"/>
  <c r="V82" i="4"/>
  <c r="W82" i="4" s="1"/>
  <c r="X71" i="4"/>
  <c r="Y71" i="4" s="1"/>
  <c r="X82" i="4"/>
  <c r="Y82" i="4" s="1"/>
  <c r="F33" i="4"/>
  <c r="G33" i="4" s="1"/>
  <c r="H33" i="4"/>
  <c r="I33" i="4" s="1"/>
  <c r="J33" i="4"/>
  <c r="K33" i="4" s="1"/>
  <c r="L33" i="4"/>
  <c r="M33" i="4" s="1"/>
  <c r="N33" i="4"/>
  <c r="O33" i="4" s="1"/>
  <c r="P33" i="4"/>
  <c r="Q33" i="4" s="1"/>
  <c r="R33" i="4"/>
  <c r="S33" i="4" s="1"/>
  <c r="T33" i="4"/>
  <c r="U33" i="4" s="1"/>
  <c r="V33" i="4"/>
  <c r="W33" i="4" s="1"/>
  <c r="X33" i="4"/>
  <c r="Y33" i="4" s="1"/>
  <c r="F41" i="4"/>
  <c r="G41" i="4" s="1"/>
  <c r="F68" i="4"/>
  <c r="G68" i="4" s="1"/>
  <c r="F26" i="4"/>
  <c r="G26" i="4" s="1"/>
  <c r="F19" i="4"/>
  <c r="G19" i="4" s="1"/>
  <c r="F36" i="4"/>
  <c r="G36" i="4" s="1"/>
  <c r="H41" i="4"/>
  <c r="I41" i="4" s="1"/>
  <c r="H68" i="4"/>
  <c r="I68" i="4" s="1"/>
  <c r="H26" i="4"/>
  <c r="I26" i="4" s="1"/>
  <c r="H19" i="4"/>
  <c r="I19" i="4" s="1"/>
  <c r="H36" i="4"/>
  <c r="I36" i="4" s="1"/>
  <c r="J41" i="4"/>
  <c r="K41" i="4" s="1"/>
  <c r="J68" i="4"/>
  <c r="K68" i="4" s="1"/>
  <c r="J26" i="4"/>
  <c r="K26" i="4" s="1"/>
  <c r="J19" i="4"/>
  <c r="K19" i="4" s="1"/>
  <c r="J36" i="4"/>
  <c r="K36" i="4" s="1"/>
  <c r="L41" i="4"/>
  <c r="M41" i="4" s="1"/>
  <c r="L68" i="4"/>
  <c r="M68" i="4" s="1"/>
  <c r="L26" i="4"/>
  <c r="M26" i="4" s="1"/>
  <c r="L19" i="4"/>
  <c r="M19" i="4" s="1"/>
  <c r="L36" i="4"/>
  <c r="M36" i="4" s="1"/>
  <c r="N41" i="4"/>
  <c r="O41" i="4" s="1"/>
  <c r="N68" i="4"/>
  <c r="O68" i="4" s="1"/>
  <c r="N26" i="4"/>
  <c r="O26" i="4" s="1"/>
  <c r="N19" i="4"/>
  <c r="O19" i="4" s="1"/>
  <c r="N36" i="4"/>
  <c r="O36" i="4" s="1"/>
  <c r="P41" i="4"/>
  <c r="Q41" i="4" s="1"/>
  <c r="P68" i="4"/>
  <c r="Q68" i="4" s="1"/>
  <c r="P26" i="4"/>
  <c r="Q26" i="4" s="1"/>
  <c r="P19" i="4"/>
  <c r="Q19" i="4" s="1"/>
  <c r="P36" i="4"/>
  <c r="Q36" i="4" s="1"/>
  <c r="R41" i="4"/>
  <c r="S41" i="4" s="1"/>
  <c r="R68" i="4"/>
  <c r="S68" i="4" s="1"/>
  <c r="R26" i="4"/>
  <c r="S26" i="4" s="1"/>
  <c r="R19" i="4"/>
  <c r="S19" i="4" s="1"/>
  <c r="R36" i="4"/>
  <c r="S36" i="4" s="1"/>
  <c r="T41" i="4"/>
  <c r="U41" i="4" s="1"/>
  <c r="T68" i="4"/>
  <c r="U68" i="4" s="1"/>
  <c r="T26" i="4"/>
  <c r="U26" i="4" s="1"/>
  <c r="T19" i="4"/>
  <c r="U19" i="4" s="1"/>
  <c r="T36" i="4"/>
  <c r="U36" i="4" s="1"/>
  <c r="V41" i="4"/>
  <c r="W41" i="4" s="1"/>
  <c r="V68" i="4"/>
  <c r="W68" i="4" s="1"/>
  <c r="V26" i="4"/>
  <c r="W26" i="4" s="1"/>
  <c r="V19" i="4"/>
  <c r="W19" i="4" s="1"/>
  <c r="V36" i="4"/>
  <c r="W36" i="4" s="1"/>
  <c r="X41" i="4"/>
  <c r="Y41" i="4" s="1"/>
  <c r="X68" i="4"/>
  <c r="Y68" i="4" s="1"/>
  <c r="X26" i="4"/>
  <c r="Y26" i="4" s="1"/>
  <c r="X19" i="4"/>
  <c r="Y19" i="4" s="1"/>
  <c r="X36" i="4"/>
  <c r="Y36" i="4" s="1"/>
  <c r="F88" i="4"/>
  <c r="G88" i="4" s="1"/>
  <c r="F40" i="4"/>
  <c r="G40" i="4" s="1"/>
  <c r="H88" i="4"/>
  <c r="I88" i="4" s="1"/>
  <c r="H40" i="4"/>
  <c r="I40" i="4" s="1"/>
  <c r="J88" i="4"/>
  <c r="K88" i="4" s="1"/>
  <c r="J40" i="4"/>
  <c r="K40" i="4" s="1"/>
  <c r="L88" i="4"/>
  <c r="M88" i="4" s="1"/>
  <c r="L40" i="4"/>
  <c r="M40" i="4" s="1"/>
  <c r="N88" i="4"/>
  <c r="O88" i="4" s="1"/>
  <c r="N40" i="4"/>
  <c r="O40" i="4" s="1"/>
  <c r="P88" i="4"/>
  <c r="Q88" i="4" s="1"/>
  <c r="P40" i="4"/>
  <c r="Q40" i="4" s="1"/>
  <c r="R88" i="4"/>
  <c r="S88" i="4" s="1"/>
  <c r="R40" i="4"/>
  <c r="S40" i="4" s="1"/>
  <c r="T88" i="4"/>
  <c r="U88" i="4" s="1"/>
  <c r="T40" i="4"/>
  <c r="U40" i="4" s="1"/>
  <c r="V88" i="4"/>
  <c r="W88" i="4" s="1"/>
  <c r="V40" i="4"/>
  <c r="W40" i="4" s="1"/>
  <c r="X88" i="4"/>
  <c r="Y88" i="4" s="1"/>
  <c r="X40" i="4"/>
  <c r="Y40" i="4" s="1"/>
  <c r="F4" i="4"/>
  <c r="G4" i="4" s="1"/>
  <c r="F9" i="4"/>
  <c r="G9" i="4" s="1"/>
  <c r="F70" i="4"/>
  <c r="G70" i="4" s="1"/>
  <c r="F56" i="4"/>
  <c r="G56" i="4" s="1"/>
  <c r="F45" i="4"/>
  <c r="G45" i="4" s="1"/>
  <c r="F25" i="4"/>
  <c r="G25" i="4" s="1"/>
  <c r="H4" i="4"/>
  <c r="I4" i="4" s="1"/>
  <c r="H9" i="4"/>
  <c r="I9" i="4" s="1"/>
  <c r="H70" i="4"/>
  <c r="I70" i="4" s="1"/>
  <c r="H56" i="4"/>
  <c r="I56" i="4" s="1"/>
  <c r="H45" i="4"/>
  <c r="I45" i="4" s="1"/>
  <c r="H25" i="4"/>
  <c r="I25" i="4" s="1"/>
  <c r="J4" i="4"/>
  <c r="K4" i="4" s="1"/>
  <c r="J9" i="4"/>
  <c r="K9" i="4" s="1"/>
  <c r="J70" i="4"/>
  <c r="K70" i="4" s="1"/>
  <c r="J56" i="4"/>
  <c r="K56" i="4" s="1"/>
  <c r="J45" i="4"/>
  <c r="K45" i="4" s="1"/>
  <c r="J25" i="4"/>
  <c r="K25" i="4" s="1"/>
  <c r="L4" i="4"/>
  <c r="M4" i="4" s="1"/>
  <c r="L9" i="4"/>
  <c r="M9" i="4" s="1"/>
  <c r="L70" i="4"/>
  <c r="M70" i="4" s="1"/>
  <c r="L56" i="4"/>
  <c r="M56" i="4" s="1"/>
  <c r="L45" i="4"/>
  <c r="M45" i="4" s="1"/>
  <c r="L25" i="4"/>
  <c r="M25" i="4" s="1"/>
  <c r="N4" i="4"/>
  <c r="O4" i="4" s="1"/>
  <c r="N9" i="4"/>
  <c r="O9" i="4" s="1"/>
  <c r="N70" i="4"/>
  <c r="O70" i="4" s="1"/>
  <c r="N56" i="4"/>
  <c r="O56" i="4" s="1"/>
  <c r="N45" i="4"/>
  <c r="O45" i="4" s="1"/>
  <c r="N25" i="4"/>
  <c r="O25" i="4" s="1"/>
  <c r="P4" i="4"/>
  <c r="Q4" i="4" s="1"/>
  <c r="P9" i="4"/>
  <c r="Q9" i="4" s="1"/>
  <c r="P70" i="4"/>
  <c r="Q70" i="4" s="1"/>
  <c r="P56" i="4"/>
  <c r="Q56" i="4" s="1"/>
  <c r="P45" i="4"/>
  <c r="Q45" i="4" s="1"/>
  <c r="P25" i="4"/>
  <c r="Q25" i="4" s="1"/>
  <c r="R4" i="4"/>
  <c r="S4" i="4" s="1"/>
  <c r="R9" i="4"/>
  <c r="S9" i="4" s="1"/>
  <c r="R70" i="4"/>
  <c r="S70" i="4" s="1"/>
  <c r="R56" i="4"/>
  <c r="S56" i="4" s="1"/>
  <c r="R45" i="4"/>
  <c r="S45" i="4" s="1"/>
  <c r="R25" i="4"/>
  <c r="S25" i="4" s="1"/>
  <c r="T4" i="4"/>
  <c r="U4" i="4" s="1"/>
  <c r="T9" i="4"/>
  <c r="U9" i="4" s="1"/>
  <c r="T70" i="4"/>
  <c r="U70" i="4" s="1"/>
  <c r="T56" i="4"/>
  <c r="U56" i="4" s="1"/>
  <c r="T45" i="4"/>
  <c r="U45" i="4" s="1"/>
  <c r="T25" i="4"/>
  <c r="U25" i="4" s="1"/>
  <c r="V4" i="4"/>
  <c r="W4" i="4" s="1"/>
  <c r="V9" i="4"/>
  <c r="W9" i="4" s="1"/>
  <c r="V70" i="4"/>
  <c r="W70" i="4" s="1"/>
  <c r="V56" i="4"/>
  <c r="W56" i="4" s="1"/>
  <c r="V45" i="4"/>
  <c r="W45" i="4" s="1"/>
  <c r="V25" i="4"/>
  <c r="W25" i="4" s="1"/>
  <c r="X4" i="4"/>
  <c r="Y4" i="4" s="1"/>
  <c r="X9" i="4"/>
  <c r="Y9" i="4" s="1"/>
  <c r="X70" i="4"/>
  <c r="Y70" i="4" s="1"/>
  <c r="X56" i="4"/>
  <c r="Y56" i="4" s="1"/>
  <c r="X45" i="4"/>
  <c r="Y45" i="4" s="1"/>
  <c r="X25" i="4"/>
  <c r="Y25" i="4" s="1"/>
  <c r="O2" i="18"/>
  <c r="O3" i="18"/>
  <c r="O4" i="18"/>
  <c r="O5" i="18"/>
  <c r="O6" i="18"/>
  <c r="O7" i="18"/>
  <c r="O8" i="18"/>
  <c r="O9" i="18"/>
  <c r="O10" i="18"/>
  <c r="O11" i="18"/>
  <c r="O12" i="18"/>
  <c r="O13" i="18"/>
  <c r="O14" i="18"/>
  <c r="O15" i="18"/>
  <c r="O16" i="18"/>
  <c r="O17" i="18"/>
  <c r="O18" i="18"/>
  <c r="O19" i="18"/>
  <c r="O20" i="18"/>
  <c r="O21" i="18"/>
  <c r="O22" i="18"/>
  <c r="O23" i="18"/>
  <c r="O24" i="18"/>
  <c r="O25" i="18"/>
  <c r="O26" i="18"/>
  <c r="O27" i="18"/>
  <c r="O28" i="18"/>
  <c r="O29" i="18"/>
  <c r="O30" i="18"/>
  <c r="O31" i="18"/>
  <c r="O32" i="18"/>
  <c r="O33" i="18"/>
  <c r="O34" i="18"/>
  <c r="O35" i="18"/>
  <c r="O36" i="18"/>
  <c r="O37" i="18"/>
  <c r="O38" i="18"/>
  <c r="O39" i="18"/>
  <c r="O40" i="18"/>
  <c r="O41" i="18"/>
  <c r="O42" i="18"/>
  <c r="O43" i="18"/>
  <c r="O44" i="18"/>
  <c r="O45" i="18"/>
  <c r="O46" i="18"/>
  <c r="O47" i="18"/>
  <c r="O48" i="18"/>
  <c r="O49" i="18"/>
  <c r="O50" i="18"/>
  <c r="O51" i="18"/>
  <c r="O52" i="18"/>
  <c r="O53" i="18"/>
  <c r="O54" i="18"/>
  <c r="O55" i="18"/>
  <c r="O56" i="18"/>
  <c r="O57" i="18"/>
  <c r="O58" i="18"/>
  <c r="O59" i="18"/>
  <c r="O60" i="18"/>
  <c r="O61" i="18"/>
  <c r="O62" i="18"/>
  <c r="O63" i="18"/>
  <c r="O64" i="18"/>
  <c r="O65" i="18"/>
  <c r="O66" i="18"/>
  <c r="O67" i="18"/>
  <c r="O68" i="18"/>
  <c r="O69" i="18"/>
  <c r="O70" i="18"/>
  <c r="O71" i="18"/>
  <c r="O72" i="18"/>
  <c r="O73" i="18"/>
  <c r="O74" i="18"/>
  <c r="O75" i="18"/>
  <c r="O76" i="18"/>
  <c r="O77" i="18"/>
  <c r="O78" i="18"/>
  <c r="O79" i="18"/>
  <c r="O80" i="18"/>
  <c r="O81" i="18"/>
  <c r="O82" i="18"/>
  <c r="O83" i="18"/>
  <c r="O84" i="18"/>
  <c r="O85" i="18"/>
  <c r="O86" i="18"/>
  <c r="O87" i="18"/>
  <c r="O88" i="18"/>
  <c r="O89" i="18"/>
  <c r="O90" i="18"/>
  <c r="O91" i="18"/>
  <c r="O92" i="18"/>
  <c r="O93" i="18"/>
  <c r="O94" i="18"/>
  <c r="O95" i="18"/>
  <c r="O96" i="18"/>
  <c r="O97" i="18"/>
  <c r="O98" i="18"/>
  <c r="O99" i="18"/>
  <c r="O100" i="18"/>
  <c r="O101" i="18"/>
  <c r="O102" i="18"/>
  <c r="O103" i="18"/>
  <c r="O104" i="18"/>
  <c r="O105" i="18"/>
  <c r="O106" i="18"/>
  <c r="O107" i="18"/>
  <c r="O108" i="18"/>
  <c r="O109" i="18"/>
  <c r="O110" i="18"/>
  <c r="O111" i="18"/>
  <c r="O112" i="18"/>
  <c r="O113" i="18"/>
  <c r="O114" i="18"/>
  <c r="O115" i="18"/>
  <c r="O116" i="18"/>
  <c r="O117" i="18"/>
  <c r="O118" i="18"/>
  <c r="O119" i="18"/>
  <c r="O120" i="18"/>
  <c r="O121" i="18"/>
  <c r="O122" i="18"/>
  <c r="P2" i="18"/>
  <c r="P3" i="18"/>
  <c r="P4" i="18"/>
  <c r="P5" i="18"/>
  <c r="P6" i="18"/>
  <c r="P7" i="18"/>
  <c r="P8" i="18"/>
  <c r="P9" i="18"/>
  <c r="P10" i="18"/>
  <c r="P11" i="18"/>
  <c r="P12" i="18"/>
  <c r="P13" i="18"/>
  <c r="P14" i="18"/>
  <c r="P15" i="18"/>
  <c r="P16" i="18"/>
  <c r="P17" i="18"/>
  <c r="P18" i="18"/>
  <c r="P19" i="18"/>
  <c r="P20" i="18"/>
  <c r="P21" i="18"/>
  <c r="P22" i="18"/>
  <c r="P23" i="18"/>
  <c r="P24" i="18"/>
  <c r="P25" i="18"/>
  <c r="P26" i="18"/>
  <c r="P27" i="18"/>
  <c r="P28" i="18"/>
  <c r="P29" i="18"/>
  <c r="P30" i="18"/>
  <c r="P31" i="18"/>
  <c r="P32" i="18"/>
  <c r="P33" i="18"/>
  <c r="P34" i="18"/>
  <c r="P35" i="18"/>
  <c r="P36" i="18"/>
  <c r="P37" i="18"/>
  <c r="P38" i="18"/>
  <c r="P39" i="18"/>
  <c r="P40" i="18"/>
  <c r="P41" i="18"/>
  <c r="P42" i="18"/>
  <c r="P43" i="18"/>
  <c r="P44" i="18"/>
  <c r="P45" i="18"/>
  <c r="P46" i="18"/>
  <c r="P47" i="18"/>
  <c r="P48" i="18"/>
  <c r="P49" i="18"/>
  <c r="P50" i="18"/>
  <c r="P51" i="18"/>
  <c r="P52" i="18"/>
  <c r="P53" i="18"/>
  <c r="P54" i="18"/>
  <c r="P55" i="18"/>
  <c r="P56" i="18"/>
  <c r="P57" i="18"/>
  <c r="P58" i="18"/>
  <c r="P59" i="18"/>
  <c r="P60" i="18"/>
  <c r="P61" i="18"/>
  <c r="P62" i="18"/>
  <c r="P63" i="18"/>
  <c r="P64" i="18"/>
  <c r="P65" i="18"/>
  <c r="P66" i="18"/>
  <c r="P67" i="18"/>
  <c r="P68" i="18"/>
  <c r="P69" i="18"/>
  <c r="P70" i="18"/>
  <c r="P71" i="18"/>
  <c r="P72" i="18"/>
  <c r="P73" i="18"/>
  <c r="P74" i="18"/>
  <c r="P75" i="18"/>
  <c r="P76" i="18"/>
  <c r="P77" i="18"/>
  <c r="P78" i="18"/>
  <c r="P79" i="18"/>
  <c r="P80" i="18"/>
  <c r="P81" i="18"/>
  <c r="P82" i="18"/>
  <c r="P83" i="18"/>
  <c r="P84" i="18"/>
  <c r="P85" i="18"/>
  <c r="P86" i="18"/>
  <c r="P87" i="18"/>
  <c r="P88" i="18"/>
  <c r="P89" i="18"/>
  <c r="P90" i="18"/>
  <c r="P91" i="18"/>
  <c r="P92" i="18"/>
  <c r="P93" i="18"/>
  <c r="P94" i="18"/>
  <c r="P95" i="18"/>
  <c r="P96" i="18"/>
  <c r="P97" i="18"/>
  <c r="P98" i="18"/>
  <c r="P99" i="18"/>
  <c r="P100" i="18"/>
  <c r="P101" i="18"/>
  <c r="P102" i="18"/>
  <c r="P103" i="18"/>
  <c r="P104" i="18"/>
  <c r="P105" i="18"/>
  <c r="P106" i="18"/>
  <c r="P107" i="18"/>
  <c r="P108" i="18"/>
  <c r="P109" i="18"/>
  <c r="P110" i="18"/>
  <c r="P111" i="18"/>
  <c r="P112" i="18"/>
  <c r="P113" i="18"/>
  <c r="P114" i="18"/>
  <c r="P115" i="18"/>
  <c r="P116" i="18"/>
  <c r="P117" i="18"/>
  <c r="P118" i="18"/>
  <c r="P119" i="18"/>
  <c r="P120" i="18"/>
  <c r="P121" i="18"/>
  <c r="P122" i="18"/>
  <c r="N2" i="18"/>
  <c r="N3" i="18"/>
  <c r="N4" i="18"/>
  <c r="N5" i="18"/>
  <c r="N6" i="18"/>
  <c r="N7" i="18"/>
  <c r="N8" i="18"/>
  <c r="N9" i="18"/>
  <c r="N10" i="18"/>
  <c r="N11" i="18"/>
  <c r="N12" i="18"/>
  <c r="N13" i="18"/>
  <c r="N14" i="18"/>
  <c r="N15" i="18"/>
  <c r="N16" i="18"/>
  <c r="N17" i="18"/>
  <c r="N18" i="18"/>
  <c r="N19" i="18"/>
  <c r="N20" i="18"/>
  <c r="N21" i="18"/>
  <c r="N22" i="18"/>
  <c r="N23" i="18"/>
  <c r="N24" i="18"/>
  <c r="N25" i="18"/>
  <c r="N26" i="18"/>
  <c r="N27" i="18"/>
  <c r="N28" i="18"/>
  <c r="N29" i="18"/>
  <c r="N30" i="18"/>
  <c r="N31" i="18"/>
  <c r="N32" i="18"/>
  <c r="N33" i="18"/>
  <c r="N34" i="18"/>
  <c r="N35" i="18"/>
  <c r="N36" i="18"/>
  <c r="N37" i="18"/>
  <c r="N38" i="18"/>
  <c r="N39" i="18"/>
  <c r="N40" i="18"/>
  <c r="N41" i="18"/>
  <c r="N42" i="18"/>
  <c r="N43" i="18"/>
  <c r="N44" i="18"/>
  <c r="N45" i="18"/>
  <c r="N46" i="18"/>
  <c r="N47" i="18"/>
  <c r="N48" i="18"/>
  <c r="N49" i="18"/>
  <c r="N50" i="18"/>
  <c r="N51" i="18"/>
  <c r="N52" i="18"/>
  <c r="N53" i="18"/>
  <c r="N54" i="18"/>
  <c r="N55" i="18"/>
  <c r="N56" i="18"/>
  <c r="N57" i="18"/>
  <c r="N58" i="18"/>
  <c r="N59" i="18"/>
  <c r="N60" i="18"/>
  <c r="N61" i="18"/>
  <c r="N62" i="18"/>
  <c r="N63" i="18"/>
  <c r="N64" i="18"/>
  <c r="N65" i="18"/>
  <c r="N66" i="18"/>
  <c r="N67" i="18"/>
  <c r="N68" i="18"/>
  <c r="N69" i="18"/>
  <c r="N70" i="18"/>
  <c r="N71" i="18"/>
  <c r="N72" i="18"/>
  <c r="N73" i="18"/>
  <c r="N74" i="18"/>
  <c r="N75" i="18"/>
  <c r="N76" i="18"/>
  <c r="N77" i="18"/>
  <c r="N78" i="18"/>
  <c r="N79" i="18"/>
  <c r="N80" i="18"/>
  <c r="N81" i="18"/>
  <c r="N82" i="18"/>
  <c r="N83" i="18"/>
  <c r="N84" i="18"/>
  <c r="N85" i="18"/>
  <c r="N86" i="18"/>
  <c r="N87" i="18"/>
  <c r="N88" i="18"/>
  <c r="N89" i="18"/>
  <c r="N90" i="18"/>
  <c r="N91" i="18"/>
  <c r="N92" i="18"/>
  <c r="N93" i="18"/>
  <c r="N94" i="18"/>
  <c r="N95" i="18"/>
  <c r="N96" i="18"/>
  <c r="N97" i="18"/>
  <c r="N98" i="18"/>
  <c r="N99" i="18"/>
  <c r="N100" i="18"/>
  <c r="N101" i="18"/>
  <c r="N102" i="18"/>
  <c r="N103" i="18"/>
  <c r="N104" i="18"/>
  <c r="N105" i="18"/>
  <c r="N106" i="18"/>
  <c r="N107" i="18"/>
  <c r="N108" i="18"/>
  <c r="N109" i="18"/>
  <c r="N110" i="18"/>
  <c r="N111" i="18"/>
  <c r="N112" i="18"/>
  <c r="N113" i="18"/>
  <c r="N114" i="18"/>
  <c r="N115" i="18"/>
  <c r="N116" i="18"/>
  <c r="N117" i="18"/>
  <c r="N118" i="18"/>
  <c r="N119" i="18"/>
  <c r="N120" i="18"/>
  <c r="N121" i="18"/>
  <c r="N122" i="18"/>
  <c r="X7" i="4"/>
  <c r="Y7" i="4" s="1"/>
  <c r="X30" i="4"/>
  <c r="Y30" i="4" s="1"/>
  <c r="X13" i="4"/>
  <c r="Y13" i="4" s="1"/>
  <c r="X15" i="4"/>
  <c r="Y15" i="4" s="1"/>
  <c r="X5" i="4"/>
  <c r="Y5" i="4" s="1"/>
  <c r="X21" i="4"/>
  <c r="Y21" i="4" s="1"/>
  <c r="X29" i="4"/>
  <c r="Y29" i="4" s="1"/>
  <c r="X20" i="4"/>
  <c r="Y20" i="4" s="1"/>
  <c r="X18" i="4"/>
  <c r="Y18" i="4" s="1"/>
  <c r="X16" i="4"/>
  <c r="Y16" i="4" s="1"/>
  <c r="X35" i="4"/>
  <c r="Y35" i="4" s="1"/>
  <c r="X24" i="4"/>
  <c r="Y24" i="4" s="1"/>
  <c r="X14" i="4"/>
  <c r="Y14" i="4" s="1"/>
  <c r="X10" i="4"/>
  <c r="Y10" i="4" s="1"/>
  <c r="X38" i="4"/>
  <c r="Y38" i="4" s="1"/>
  <c r="X22" i="4"/>
  <c r="Y22" i="4" s="1"/>
  <c r="X6" i="4"/>
  <c r="Y6" i="4" s="1"/>
  <c r="X32" i="4"/>
  <c r="Y32" i="4" s="1"/>
  <c r="X8" i="4"/>
  <c r="Y8" i="4" s="1"/>
  <c r="X12" i="4"/>
  <c r="Y12" i="4" s="1"/>
  <c r="X37" i="4"/>
  <c r="Y37" i="4" s="1"/>
  <c r="X60" i="4"/>
  <c r="Y60" i="4" s="1"/>
  <c r="X57" i="4"/>
  <c r="Y57" i="4" s="1"/>
  <c r="X65" i="4"/>
  <c r="Y65" i="4" s="1"/>
  <c r="X44" i="4"/>
  <c r="Y44" i="4" s="1"/>
  <c r="X39" i="4"/>
  <c r="Y39" i="4" s="1"/>
  <c r="X51" i="4"/>
  <c r="Y51" i="4" s="1"/>
  <c r="X34" i="4"/>
  <c r="Y34" i="4" s="1"/>
  <c r="X46" i="4"/>
  <c r="Y46" i="4" s="1"/>
  <c r="X28" i="4"/>
  <c r="Y28" i="4" s="1"/>
  <c r="X43" i="4"/>
  <c r="Y43" i="4" s="1"/>
  <c r="X62" i="4"/>
  <c r="Y62" i="4" s="1"/>
  <c r="X79" i="4"/>
  <c r="Y79" i="4" s="1"/>
  <c r="X89" i="4"/>
  <c r="Y89" i="4" s="1"/>
  <c r="X23" i="4"/>
  <c r="Y23" i="4" s="1"/>
  <c r="X69" i="4"/>
  <c r="Y69" i="4" s="1"/>
  <c r="X64" i="4"/>
  <c r="Y64" i="4" s="1"/>
  <c r="X58" i="4"/>
  <c r="Y58" i="4" s="1"/>
  <c r="X93" i="4"/>
  <c r="Y93" i="4" s="1"/>
  <c r="X48" i="4"/>
  <c r="Y48" i="4" s="1"/>
  <c r="X97" i="4"/>
  <c r="Y97" i="4" s="1"/>
  <c r="X49" i="4"/>
  <c r="Y49" i="4" s="1"/>
  <c r="X105" i="4"/>
  <c r="Y105" i="4" s="1"/>
  <c r="X73" i="4"/>
  <c r="Y73" i="4" s="1"/>
  <c r="X53" i="4"/>
  <c r="Y53" i="4" s="1"/>
  <c r="X86" i="4"/>
  <c r="Y86" i="4" s="1"/>
  <c r="X59" i="4"/>
  <c r="Y59" i="4" s="1"/>
  <c r="X83" i="4"/>
  <c r="Y83" i="4" s="1"/>
  <c r="X106" i="4"/>
  <c r="Y106" i="4" s="1"/>
  <c r="X92" i="4"/>
  <c r="Y92" i="4" s="1"/>
  <c r="X115" i="4"/>
  <c r="Y115" i="4" s="1"/>
  <c r="X103" i="4"/>
  <c r="Y103" i="4" s="1"/>
  <c r="X66" i="4"/>
  <c r="Y66" i="4" s="1"/>
  <c r="X127" i="4"/>
  <c r="Y127" i="4" s="1"/>
  <c r="X81" i="4"/>
  <c r="Y81" i="4" s="1"/>
  <c r="X101" i="4"/>
  <c r="Y101" i="4" s="1"/>
  <c r="X95" i="4"/>
  <c r="Y95" i="4" s="1"/>
  <c r="X78" i="4"/>
  <c r="Y78" i="4" s="1"/>
  <c r="X114" i="4"/>
  <c r="Y114" i="4" s="1"/>
  <c r="X98" i="4"/>
  <c r="Y98" i="4" s="1"/>
  <c r="X72" i="4"/>
  <c r="Y72" i="4" s="1"/>
  <c r="X77" i="4"/>
  <c r="Y77" i="4" s="1"/>
  <c r="X116" i="4"/>
  <c r="Y116" i="4" s="1"/>
  <c r="X61" i="4"/>
  <c r="Y61" i="4" s="1"/>
  <c r="X94" i="4"/>
  <c r="Y94" i="4" s="1"/>
  <c r="X107" i="4"/>
  <c r="Y107" i="4" s="1"/>
  <c r="X120" i="4"/>
  <c r="Y120" i="4" s="1"/>
  <c r="X85" i="4"/>
  <c r="Y85" i="4" s="1"/>
  <c r="X52" i="4"/>
  <c r="Y52" i="4" s="1"/>
  <c r="X142" i="4"/>
  <c r="Y142" i="4" s="1"/>
  <c r="X119" i="4"/>
  <c r="Y119" i="4" s="1"/>
  <c r="X100" i="4"/>
  <c r="Y100" i="4" s="1"/>
  <c r="X47" i="4"/>
  <c r="Y47" i="4" s="1"/>
  <c r="X67" i="4"/>
  <c r="Y67" i="4" s="1"/>
  <c r="X122" i="4"/>
  <c r="Y122" i="4" s="1"/>
  <c r="X112" i="4"/>
  <c r="Y112" i="4" s="1"/>
  <c r="X99" i="4"/>
  <c r="Y99" i="4" s="1"/>
  <c r="X147" i="4"/>
  <c r="Y147" i="4" s="1"/>
  <c r="X149" i="4"/>
  <c r="Y149" i="4" s="1"/>
  <c r="X117" i="4"/>
  <c r="Y117" i="4" s="1"/>
  <c r="X130" i="4"/>
  <c r="Y130" i="4" s="1"/>
  <c r="X152" i="4"/>
  <c r="Y152" i="4" s="1"/>
  <c r="X154" i="4"/>
  <c r="Y154" i="4" s="1"/>
  <c r="X155" i="4"/>
  <c r="Y155" i="4" s="1"/>
  <c r="X156" i="4"/>
  <c r="Y156" i="4" s="1"/>
  <c r="X110" i="4"/>
  <c r="Y110" i="4" s="1"/>
  <c r="X135" i="4"/>
  <c r="Y135" i="4" s="1"/>
  <c r="X159" i="4"/>
  <c r="Y159" i="4" s="1"/>
  <c r="X160" i="4"/>
  <c r="Y160" i="4" s="1"/>
  <c r="X150" i="4"/>
  <c r="Y150" i="4" s="1"/>
  <c r="X109" i="4"/>
  <c r="Y109" i="4" s="1"/>
  <c r="X137" i="4"/>
  <c r="Y137" i="4" s="1"/>
  <c r="X133" i="4"/>
  <c r="Y133" i="4" s="1"/>
  <c r="X145" i="4"/>
  <c r="Y145" i="4" s="1"/>
  <c r="X165" i="4"/>
  <c r="Y165" i="4" s="1"/>
  <c r="X126" i="4"/>
  <c r="Y126" i="4" s="1"/>
  <c r="X132" i="4"/>
  <c r="Y132" i="4" s="1"/>
  <c r="X125" i="4"/>
  <c r="Y125" i="4" s="1"/>
  <c r="X128" i="4"/>
  <c r="Y128" i="4" s="1"/>
  <c r="X170" i="4"/>
  <c r="Y170" i="4" s="1"/>
  <c r="X151" i="4"/>
  <c r="Y151" i="4" s="1"/>
  <c r="X136" i="4"/>
  <c r="Y136" i="4" s="1"/>
  <c r="X172" i="4"/>
  <c r="Y172" i="4" s="1"/>
  <c r="X176" i="4"/>
  <c r="Y176" i="4" s="1"/>
  <c r="X84" i="4"/>
  <c r="Y84" i="4" s="1"/>
  <c r="X118" i="4"/>
  <c r="Y118" i="4" s="1"/>
  <c r="X178" i="4"/>
  <c r="Y178" i="4" s="1"/>
  <c r="X180" i="4"/>
  <c r="Y180" i="4" s="1"/>
  <c r="X181" i="4"/>
  <c r="Y181" i="4" s="1"/>
  <c r="X148" i="4"/>
  <c r="Y148" i="4" s="1"/>
  <c r="X183" i="4"/>
  <c r="Y183" i="4" s="1"/>
  <c r="X129" i="4"/>
  <c r="Y129" i="4" s="1"/>
  <c r="X168" i="4"/>
  <c r="Y168" i="4" s="1"/>
  <c r="X166" i="4"/>
  <c r="Y166" i="4" s="1"/>
  <c r="X184" i="4"/>
  <c r="Y184" i="4" s="1"/>
  <c r="X185" i="4"/>
  <c r="Y185" i="4" s="1"/>
  <c r="X186" i="4"/>
  <c r="Y186" i="4" s="1"/>
  <c r="X161" i="4"/>
  <c r="Y161" i="4" s="1"/>
  <c r="X173" i="4"/>
  <c r="Y173" i="4" s="1"/>
  <c r="X175" i="4"/>
  <c r="Y175" i="4" s="1"/>
  <c r="X190" i="4"/>
  <c r="Y190" i="4" s="1"/>
  <c r="X189" i="4"/>
  <c r="Y189" i="4" s="1"/>
  <c r="X191" i="4"/>
  <c r="Y191" i="4" s="1"/>
  <c r="X174" i="4"/>
  <c r="Y174" i="4" s="1"/>
  <c r="X167" i="4"/>
  <c r="Y167" i="4" s="1"/>
  <c r="X192" i="4"/>
  <c r="Y192" i="4" s="1"/>
  <c r="X193" i="4"/>
  <c r="Y193" i="4" s="1"/>
  <c r="X179" i="4"/>
  <c r="Y179" i="4" s="1"/>
  <c r="X194" i="4"/>
  <c r="Y194" i="4" s="1"/>
  <c r="X195" i="4"/>
  <c r="Y195" i="4" s="1"/>
  <c r="X196" i="4"/>
  <c r="Y196" i="4" s="1"/>
  <c r="X197" i="4"/>
  <c r="Y197" i="4" s="1"/>
  <c r="X188" i="4"/>
  <c r="Y188" i="4" s="1"/>
  <c r="X198" i="4"/>
  <c r="Y198" i="4" s="1"/>
  <c r="X199" i="4"/>
  <c r="Y199" i="4" s="1"/>
  <c r="X200" i="4"/>
  <c r="Y200" i="4" s="1"/>
  <c r="X201" i="4"/>
  <c r="Y201" i="4" s="1"/>
  <c r="X202" i="4"/>
  <c r="Y202" i="4" s="1"/>
  <c r="X203" i="4"/>
  <c r="Y203" i="4" s="1"/>
  <c r="X121" i="4"/>
  <c r="Y121" i="4" s="1"/>
  <c r="X204" i="4"/>
  <c r="Y204" i="4" s="1"/>
  <c r="X205" i="4"/>
  <c r="Y205" i="4" s="1"/>
  <c r="X206" i="4"/>
  <c r="Y206" i="4" s="1"/>
  <c r="X207" i="4"/>
  <c r="Y207" i="4" s="1"/>
  <c r="X208" i="4"/>
  <c r="Y208" i="4" s="1"/>
  <c r="X209" i="4"/>
  <c r="Y209" i="4" s="1"/>
  <c r="X210" i="4"/>
  <c r="Y210" i="4" s="1"/>
  <c r="X211" i="4"/>
  <c r="Y211" i="4" s="1"/>
  <c r="X212" i="4"/>
  <c r="Y212" i="4" s="1"/>
  <c r="X213" i="4"/>
  <c r="Y213" i="4" s="1"/>
  <c r="X214" i="4"/>
  <c r="Y214" i="4" s="1"/>
  <c r="X215" i="4"/>
  <c r="Y215" i="4" s="1"/>
  <c r="X216" i="4"/>
  <c r="Y216" i="4" s="1"/>
  <c r="X217" i="4"/>
  <c r="Y217" i="4" s="1"/>
  <c r="X218" i="4"/>
  <c r="Y218" i="4" s="1"/>
  <c r="X219" i="4"/>
  <c r="Y219" i="4" s="1"/>
  <c r="X220" i="4"/>
  <c r="Y220" i="4" s="1"/>
  <c r="X221" i="4"/>
  <c r="Y221" i="4" s="1"/>
  <c r="X17" i="4"/>
  <c r="Y17" i="4" s="1"/>
  <c r="X54" i="4"/>
  <c r="Y54" i="4" s="1"/>
  <c r="X50" i="4"/>
  <c r="Y50" i="4" s="1"/>
  <c r="X90" i="4"/>
  <c r="Y90" i="4" s="1"/>
  <c r="X104" i="4"/>
  <c r="Y104" i="4" s="1"/>
  <c r="X75" i="4"/>
  <c r="Y75" i="4" s="1"/>
  <c r="X76" i="4"/>
  <c r="Y76" i="4" s="1"/>
  <c r="X87" i="4"/>
  <c r="Y87" i="4" s="1"/>
  <c r="X108" i="4"/>
  <c r="Y108" i="4" s="1"/>
  <c r="X111" i="4"/>
  <c r="Y111" i="4" s="1"/>
  <c r="X138" i="4"/>
  <c r="Y138" i="4" s="1"/>
  <c r="X131" i="4"/>
  <c r="Y131" i="4" s="1"/>
  <c r="X143" i="4"/>
  <c r="Y143" i="4" s="1"/>
  <c r="X140" i="4"/>
  <c r="Y140" i="4" s="1"/>
  <c r="X80" i="4"/>
  <c r="Y80" i="4" s="1"/>
  <c r="X146" i="4"/>
  <c r="Y146" i="4" s="1"/>
  <c r="X171" i="4"/>
  <c r="Y171" i="4" s="1"/>
  <c r="X157" i="4"/>
  <c r="Y157" i="4" s="1"/>
  <c r="X91" i="4"/>
  <c r="Y91" i="4" s="1"/>
  <c r="X11" i="4"/>
  <c r="Y11" i="4" s="1"/>
  <c r="X74" i="4"/>
  <c r="Y74" i="4" s="1"/>
  <c r="X139" i="4"/>
  <c r="Y139" i="4" s="1"/>
  <c r="X144" i="4"/>
  <c r="Y144" i="4" s="1"/>
  <c r="X141" i="4"/>
  <c r="Y141" i="4" s="1"/>
  <c r="X162" i="4"/>
  <c r="Y162" i="4" s="1"/>
  <c r="X164" i="4"/>
  <c r="Y164" i="4" s="1"/>
  <c r="X177" i="4"/>
  <c r="Y177" i="4" s="1"/>
  <c r="X182" i="4"/>
  <c r="Y182" i="4" s="1"/>
  <c r="F182" i="4"/>
  <c r="G182" i="4" s="1"/>
  <c r="H182" i="4"/>
  <c r="I182" i="4" s="1"/>
  <c r="J182" i="4"/>
  <c r="K182" i="4" s="1"/>
  <c r="L182" i="4"/>
  <c r="M182" i="4" s="1"/>
  <c r="N182" i="4"/>
  <c r="O182" i="4" s="1"/>
  <c r="P182" i="4"/>
  <c r="Q182" i="4" s="1"/>
  <c r="R182" i="4"/>
  <c r="S182" i="4" s="1"/>
  <c r="T182" i="4"/>
  <c r="U182" i="4" s="1"/>
  <c r="V182" i="4"/>
  <c r="W182" i="4" s="1"/>
  <c r="F177" i="4"/>
  <c r="G177" i="4" s="1"/>
  <c r="H177" i="4"/>
  <c r="I177" i="4" s="1"/>
  <c r="J177" i="4"/>
  <c r="K177" i="4" s="1"/>
  <c r="L177" i="4"/>
  <c r="M177" i="4" s="1"/>
  <c r="N177" i="4"/>
  <c r="O177" i="4" s="1"/>
  <c r="P177" i="4"/>
  <c r="Q177" i="4" s="1"/>
  <c r="R177" i="4"/>
  <c r="S177" i="4" s="1"/>
  <c r="T177" i="4"/>
  <c r="U177" i="4" s="1"/>
  <c r="V177" i="4"/>
  <c r="W177" i="4" s="1"/>
  <c r="F162" i="4"/>
  <c r="G162" i="4" s="1"/>
  <c r="F164" i="4"/>
  <c r="G164" i="4" s="1"/>
  <c r="H162" i="4"/>
  <c r="I162" i="4" s="1"/>
  <c r="H164" i="4"/>
  <c r="I164" i="4" s="1"/>
  <c r="J162" i="4"/>
  <c r="K162" i="4" s="1"/>
  <c r="J164" i="4"/>
  <c r="K164" i="4" s="1"/>
  <c r="L162" i="4"/>
  <c r="M162" i="4" s="1"/>
  <c r="L164" i="4"/>
  <c r="M164" i="4" s="1"/>
  <c r="N162" i="4"/>
  <c r="O162" i="4" s="1"/>
  <c r="N164" i="4"/>
  <c r="O164" i="4" s="1"/>
  <c r="P162" i="4"/>
  <c r="Q162" i="4" s="1"/>
  <c r="P164" i="4"/>
  <c r="Q164" i="4" s="1"/>
  <c r="R162" i="4"/>
  <c r="S162" i="4" s="1"/>
  <c r="R164" i="4"/>
  <c r="S164" i="4" s="1"/>
  <c r="T162" i="4"/>
  <c r="U162" i="4" s="1"/>
  <c r="T164" i="4"/>
  <c r="U164" i="4" s="1"/>
  <c r="V162" i="4"/>
  <c r="W162" i="4" s="1"/>
  <c r="V164" i="4"/>
  <c r="W164" i="4" s="1"/>
  <c r="F141" i="4"/>
  <c r="G141" i="4" s="1"/>
  <c r="H141" i="4"/>
  <c r="I141" i="4" s="1"/>
  <c r="J141" i="4"/>
  <c r="K141" i="4" s="1"/>
  <c r="L141" i="4"/>
  <c r="M141" i="4" s="1"/>
  <c r="N141" i="4"/>
  <c r="O141" i="4" s="1"/>
  <c r="P141" i="4"/>
  <c r="Q141" i="4" s="1"/>
  <c r="R141" i="4"/>
  <c r="S141" i="4" s="1"/>
  <c r="T141" i="4"/>
  <c r="U141" i="4" s="1"/>
  <c r="V141" i="4"/>
  <c r="W141" i="4" s="1"/>
  <c r="F144" i="4"/>
  <c r="G144" i="4" s="1"/>
  <c r="H144" i="4"/>
  <c r="I144" i="4" s="1"/>
  <c r="J144" i="4"/>
  <c r="K144" i="4" s="1"/>
  <c r="L144" i="4"/>
  <c r="M144" i="4" s="1"/>
  <c r="N144" i="4"/>
  <c r="O144" i="4" s="1"/>
  <c r="P144" i="4"/>
  <c r="Q144" i="4" s="1"/>
  <c r="R144" i="4"/>
  <c r="S144" i="4" s="1"/>
  <c r="T144" i="4"/>
  <c r="U144" i="4" s="1"/>
  <c r="V144" i="4"/>
  <c r="W144" i="4" s="1"/>
  <c r="F139" i="4"/>
  <c r="G139" i="4" s="1"/>
  <c r="H139" i="4"/>
  <c r="I139" i="4" s="1"/>
  <c r="J139" i="4"/>
  <c r="K139" i="4" s="1"/>
  <c r="L139" i="4"/>
  <c r="M139" i="4" s="1"/>
  <c r="N139" i="4"/>
  <c r="O139" i="4" s="1"/>
  <c r="P139" i="4"/>
  <c r="Q139" i="4" s="1"/>
  <c r="R139" i="4"/>
  <c r="S139" i="4" s="1"/>
  <c r="T139" i="4"/>
  <c r="U139" i="4" s="1"/>
  <c r="V139" i="4"/>
  <c r="W139" i="4" s="1"/>
  <c r="F74" i="4"/>
  <c r="G74" i="4" s="1"/>
  <c r="H74" i="4"/>
  <c r="I74" i="4" s="1"/>
  <c r="J74" i="4"/>
  <c r="K74" i="4" s="1"/>
  <c r="L74" i="4"/>
  <c r="M74" i="4" s="1"/>
  <c r="N74" i="4"/>
  <c r="O74" i="4" s="1"/>
  <c r="P74" i="4"/>
  <c r="Q74" i="4" s="1"/>
  <c r="R74" i="4"/>
  <c r="S74" i="4" s="1"/>
  <c r="T74" i="4"/>
  <c r="U74" i="4" s="1"/>
  <c r="V74" i="4"/>
  <c r="W74" i="4" s="1"/>
  <c r="F11" i="4"/>
  <c r="G11" i="4" s="1"/>
  <c r="H11" i="4"/>
  <c r="I11" i="4" s="1"/>
  <c r="J11" i="4"/>
  <c r="K11" i="4" s="1"/>
  <c r="L11" i="4"/>
  <c r="M11" i="4" s="1"/>
  <c r="N11" i="4"/>
  <c r="O11" i="4" s="1"/>
  <c r="P11" i="4"/>
  <c r="Q11" i="4" s="1"/>
  <c r="R11" i="4"/>
  <c r="S11" i="4" s="1"/>
  <c r="T11" i="4"/>
  <c r="U11" i="4" s="1"/>
  <c r="V11" i="4"/>
  <c r="W11" i="4" s="1"/>
  <c r="F91" i="4"/>
  <c r="G91" i="4" s="1"/>
  <c r="H91" i="4"/>
  <c r="I91" i="4" s="1"/>
  <c r="J91" i="4"/>
  <c r="K91" i="4" s="1"/>
  <c r="L91" i="4"/>
  <c r="M91" i="4" s="1"/>
  <c r="N91" i="4"/>
  <c r="O91" i="4" s="1"/>
  <c r="P91" i="4"/>
  <c r="Q91" i="4" s="1"/>
  <c r="R91" i="4"/>
  <c r="S91" i="4" s="1"/>
  <c r="T91" i="4"/>
  <c r="U91" i="4" s="1"/>
  <c r="V91" i="4"/>
  <c r="W91" i="4" s="1"/>
  <c r="O2" i="17"/>
  <c r="O3" i="17"/>
  <c r="O4" i="17"/>
  <c r="O5" i="17"/>
  <c r="O6" i="17"/>
  <c r="O7" i="17"/>
  <c r="O8" i="17"/>
  <c r="O9" i="17"/>
  <c r="O10" i="17"/>
  <c r="O11" i="17"/>
  <c r="O12" i="17"/>
  <c r="O13" i="17"/>
  <c r="O14" i="17"/>
  <c r="O15" i="17"/>
  <c r="O16" i="17"/>
  <c r="O17" i="17"/>
  <c r="O18" i="17"/>
  <c r="O19" i="17"/>
  <c r="O20" i="17"/>
  <c r="O21" i="17"/>
  <c r="O22" i="17"/>
  <c r="O23" i="17"/>
  <c r="O24" i="17"/>
  <c r="O25" i="17"/>
  <c r="O26" i="17"/>
  <c r="O27" i="17"/>
  <c r="O28" i="17"/>
  <c r="O29" i="17"/>
  <c r="O30" i="17"/>
  <c r="O31" i="17"/>
  <c r="O32" i="17"/>
  <c r="O33" i="17"/>
  <c r="O34" i="17"/>
  <c r="O35" i="17"/>
  <c r="O36" i="17"/>
  <c r="O37" i="17"/>
  <c r="O38" i="17"/>
  <c r="O39" i="17"/>
  <c r="O40" i="17"/>
  <c r="O41" i="17"/>
  <c r="O42" i="17"/>
  <c r="O43" i="17"/>
  <c r="O44" i="17"/>
  <c r="O45" i="17"/>
  <c r="O46" i="17"/>
  <c r="O47" i="17"/>
  <c r="O48" i="17"/>
  <c r="O49" i="17"/>
  <c r="O50" i="17"/>
  <c r="O51" i="17"/>
  <c r="O52" i="17"/>
  <c r="O53" i="17"/>
  <c r="O54" i="17"/>
  <c r="O55" i="17"/>
  <c r="O56" i="17"/>
  <c r="O57" i="17"/>
  <c r="O58" i="17"/>
  <c r="O59" i="17"/>
  <c r="O60" i="17"/>
  <c r="O61" i="17"/>
  <c r="O62" i="17"/>
  <c r="O63" i="17"/>
  <c r="O64" i="17"/>
  <c r="O65" i="17"/>
  <c r="O66" i="17"/>
  <c r="O67" i="17"/>
  <c r="O68" i="17"/>
  <c r="O69" i="17"/>
  <c r="O70" i="17"/>
  <c r="O71" i="17"/>
  <c r="O72" i="17"/>
  <c r="O73" i="17"/>
  <c r="O74" i="17"/>
  <c r="O75" i="17"/>
  <c r="O76" i="17"/>
  <c r="O77" i="17"/>
  <c r="O78" i="17"/>
  <c r="O79" i="17"/>
  <c r="O80" i="17"/>
  <c r="O81" i="17"/>
  <c r="O82" i="17"/>
  <c r="O83" i="17"/>
  <c r="O84" i="17"/>
  <c r="O85" i="17"/>
  <c r="O86" i="17"/>
  <c r="O87" i="17"/>
  <c r="O88" i="17"/>
  <c r="O89" i="17"/>
  <c r="O90" i="17"/>
  <c r="O91" i="17"/>
  <c r="O92" i="17"/>
  <c r="O93" i="17"/>
  <c r="O94" i="17"/>
  <c r="O95" i="17"/>
  <c r="O96" i="17"/>
  <c r="O97" i="17"/>
  <c r="O98" i="17"/>
  <c r="O99" i="17"/>
  <c r="O100" i="17"/>
  <c r="O101" i="17"/>
  <c r="O102" i="17"/>
  <c r="O103" i="17"/>
  <c r="O104" i="17"/>
  <c r="O105" i="17"/>
  <c r="O106" i="17"/>
  <c r="O107" i="17"/>
  <c r="O108" i="17"/>
  <c r="O109" i="17"/>
  <c r="O110" i="17"/>
  <c r="O111" i="17"/>
  <c r="O112" i="17"/>
  <c r="O113" i="17"/>
  <c r="O114" i="17"/>
  <c r="O115" i="17"/>
  <c r="O116" i="17"/>
  <c r="O117" i="17"/>
  <c r="O118" i="17"/>
  <c r="O119" i="17"/>
  <c r="P2" i="17"/>
  <c r="P3" i="17"/>
  <c r="P4" i="17"/>
  <c r="P5" i="17"/>
  <c r="P6" i="17"/>
  <c r="P7" i="17"/>
  <c r="P8" i="17"/>
  <c r="P9" i="17"/>
  <c r="P10" i="17"/>
  <c r="P11" i="17"/>
  <c r="P12" i="17"/>
  <c r="P13" i="17"/>
  <c r="P14" i="17"/>
  <c r="P15" i="17"/>
  <c r="P16" i="17"/>
  <c r="P17" i="17"/>
  <c r="P18" i="17"/>
  <c r="P19" i="17"/>
  <c r="P20" i="17"/>
  <c r="P21" i="17"/>
  <c r="P22" i="17"/>
  <c r="P23" i="17"/>
  <c r="P24" i="17"/>
  <c r="P25" i="17"/>
  <c r="P26" i="17"/>
  <c r="P27" i="17"/>
  <c r="P28" i="17"/>
  <c r="P29" i="17"/>
  <c r="P30" i="17"/>
  <c r="P31" i="17"/>
  <c r="P32" i="17"/>
  <c r="P33" i="17"/>
  <c r="P34" i="17"/>
  <c r="P35" i="17"/>
  <c r="P36" i="17"/>
  <c r="P37" i="17"/>
  <c r="P38" i="17"/>
  <c r="P39" i="17"/>
  <c r="P40" i="17"/>
  <c r="P41" i="17"/>
  <c r="P42" i="17"/>
  <c r="P43" i="17"/>
  <c r="P44" i="17"/>
  <c r="P45" i="17"/>
  <c r="P46" i="17"/>
  <c r="P47" i="17"/>
  <c r="P48" i="17"/>
  <c r="P49" i="17"/>
  <c r="P50" i="17"/>
  <c r="P51" i="17"/>
  <c r="P52" i="17"/>
  <c r="P53" i="17"/>
  <c r="P54" i="17"/>
  <c r="P55" i="17"/>
  <c r="P56" i="17"/>
  <c r="P57" i="17"/>
  <c r="P58" i="17"/>
  <c r="P59" i="17"/>
  <c r="P60" i="17"/>
  <c r="P61" i="17"/>
  <c r="P62" i="17"/>
  <c r="P63" i="17"/>
  <c r="P64" i="17"/>
  <c r="P65" i="17"/>
  <c r="P66" i="17"/>
  <c r="P67" i="17"/>
  <c r="P68" i="17"/>
  <c r="P69" i="17"/>
  <c r="P70" i="17"/>
  <c r="P71" i="17"/>
  <c r="P72" i="17"/>
  <c r="P73" i="17"/>
  <c r="P74" i="17"/>
  <c r="P75" i="17"/>
  <c r="P76" i="17"/>
  <c r="P77" i="17"/>
  <c r="P78" i="17"/>
  <c r="P79" i="17"/>
  <c r="P80" i="17"/>
  <c r="P81" i="17"/>
  <c r="P82" i="17"/>
  <c r="P83" i="17"/>
  <c r="P84" i="17"/>
  <c r="P85" i="17"/>
  <c r="P86" i="17"/>
  <c r="P87" i="17"/>
  <c r="P88" i="17"/>
  <c r="P89" i="17"/>
  <c r="P90" i="17"/>
  <c r="P91" i="17"/>
  <c r="P92" i="17"/>
  <c r="P93" i="17"/>
  <c r="P94" i="17"/>
  <c r="P95" i="17"/>
  <c r="P96" i="17"/>
  <c r="P97" i="17"/>
  <c r="P98" i="17"/>
  <c r="P99" i="17"/>
  <c r="P100" i="17"/>
  <c r="P101" i="17"/>
  <c r="P102" i="17"/>
  <c r="P103" i="17"/>
  <c r="P104" i="17"/>
  <c r="P105" i="17"/>
  <c r="P106" i="17"/>
  <c r="P107" i="17"/>
  <c r="P108" i="17"/>
  <c r="P109" i="17"/>
  <c r="P110" i="17"/>
  <c r="P111" i="17"/>
  <c r="P112" i="17"/>
  <c r="P113" i="17"/>
  <c r="P114" i="17"/>
  <c r="P115" i="17"/>
  <c r="P116" i="17"/>
  <c r="P117" i="17"/>
  <c r="P118" i="17"/>
  <c r="P119" i="17"/>
  <c r="N2" i="17"/>
  <c r="N3" i="17"/>
  <c r="N4" i="17"/>
  <c r="N5" i="17"/>
  <c r="N6" i="17"/>
  <c r="N7" i="17"/>
  <c r="N8" i="17"/>
  <c r="N9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N39" i="17"/>
  <c r="N40" i="17"/>
  <c r="N41" i="17"/>
  <c r="N42" i="17"/>
  <c r="N43" i="17"/>
  <c r="N44" i="17"/>
  <c r="N45" i="17"/>
  <c r="N46" i="17"/>
  <c r="N47" i="17"/>
  <c r="N48" i="17"/>
  <c r="N49" i="17"/>
  <c r="N50" i="17"/>
  <c r="N51" i="17"/>
  <c r="N52" i="17"/>
  <c r="N53" i="17"/>
  <c r="N54" i="17"/>
  <c r="N55" i="17"/>
  <c r="N56" i="17"/>
  <c r="N57" i="17"/>
  <c r="N58" i="17"/>
  <c r="N59" i="17"/>
  <c r="N60" i="17"/>
  <c r="N61" i="17"/>
  <c r="N62" i="17"/>
  <c r="N63" i="17"/>
  <c r="N64" i="17"/>
  <c r="N65" i="17"/>
  <c r="N66" i="17"/>
  <c r="N67" i="17"/>
  <c r="N68" i="17"/>
  <c r="N69" i="17"/>
  <c r="N70" i="17"/>
  <c r="N71" i="17"/>
  <c r="N72" i="17"/>
  <c r="N73" i="17"/>
  <c r="N74" i="17"/>
  <c r="N75" i="17"/>
  <c r="N76" i="17"/>
  <c r="N77" i="17"/>
  <c r="N78" i="17"/>
  <c r="N79" i="17"/>
  <c r="N80" i="17"/>
  <c r="N81" i="17"/>
  <c r="N82" i="17"/>
  <c r="N83" i="17"/>
  <c r="N84" i="17"/>
  <c r="N85" i="17"/>
  <c r="N86" i="17"/>
  <c r="N87" i="17"/>
  <c r="N88" i="17"/>
  <c r="N89" i="17"/>
  <c r="N90" i="17"/>
  <c r="N91" i="17"/>
  <c r="N92" i="17"/>
  <c r="N93" i="17"/>
  <c r="N94" i="17"/>
  <c r="N95" i="17"/>
  <c r="N96" i="17"/>
  <c r="N97" i="17"/>
  <c r="N98" i="17"/>
  <c r="N99" i="17"/>
  <c r="N100" i="17"/>
  <c r="N101" i="17"/>
  <c r="N102" i="17"/>
  <c r="N103" i="17"/>
  <c r="N104" i="17"/>
  <c r="N105" i="17"/>
  <c r="N106" i="17"/>
  <c r="N107" i="17"/>
  <c r="N108" i="17"/>
  <c r="N109" i="17"/>
  <c r="N110" i="17"/>
  <c r="N111" i="17"/>
  <c r="N112" i="17"/>
  <c r="N113" i="17"/>
  <c r="N114" i="17"/>
  <c r="N115" i="17"/>
  <c r="N116" i="17"/>
  <c r="N117" i="17"/>
  <c r="N118" i="17"/>
  <c r="N119" i="17"/>
  <c r="V7" i="4"/>
  <c r="W7" i="4" s="1"/>
  <c r="V30" i="4"/>
  <c r="W30" i="4" s="1"/>
  <c r="V13" i="4"/>
  <c r="W13" i="4" s="1"/>
  <c r="V15" i="4"/>
  <c r="W15" i="4" s="1"/>
  <c r="V5" i="4"/>
  <c r="W5" i="4" s="1"/>
  <c r="V21" i="4"/>
  <c r="W21" i="4" s="1"/>
  <c r="V29" i="4"/>
  <c r="W29" i="4" s="1"/>
  <c r="V20" i="4"/>
  <c r="W20" i="4" s="1"/>
  <c r="V18" i="4"/>
  <c r="W18" i="4" s="1"/>
  <c r="V16" i="4"/>
  <c r="W16" i="4" s="1"/>
  <c r="V35" i="4"/>
  <c r="W35" i="4" s="1"/>
  <c r="V24" i="4"/>
  <c r="W24" i="4" s="1"/>
  <c r="V14" i="4"/>
  <c r="W14" i="4" s="1"/>
  <c r="V10" i="4"/>
  <c r="W10" i="4" s="1"/>
  <c r="V38" i="4"/>
  <c r="W38" i="4" s="1"/>
  <c r="V22" i="4"/>
  <c r="W22" i="4" s="1"/>
  <c r="V6" i="4"/>
  <c r="W6" i="4" s="1"/>
  <c r="V32" i="4"/>
  <c r="W32" i="4" s="1"/>
  <c r="V8" i="4"/>
  <c r="W8" i="4" s="1"/>
  <c r="V12" i="4"/>
  <c r="W12" i="4" s="1"/>
  <c r="V37" i="4"/>
  <c r="W37" i="4" s="1"/>
  <c r="V60" i="4"/>
  <c r="W60" i="4" s="1"/>
  <c r="V57" i="4"/>
  <c r="W57" i="4" s="1"/>
  <c r="V65" i="4"/>
  <c r="W65" i="4" s="1"/>
  <c r="V44" i="4"/>
  <c r="W44" i="4" s="1"/>
  <c r="V39" i="4"/>
  <c r="W39" i="4" s="1"/>
  <c r="V51" i="4"/>
  <c r="W51" i="4" s="1"/>
  <c r="V34" i="4"/>
  <c r="W34" i="4" s="1"/>
  <c r="V46" i="4"/>
  <c r="W46" i="4" s="1"/>
  <c r="V28" i="4"/>
  <c r="W28" i="4" s="1"/>
  <c r="V43" i="4"/>
  <c r="W43" i="4" s="1"/>
  <c r="V62" i="4"/>
  <c r="W62" i="4" s="1"/>
  <c r="V79" i="4"/>
  <c r="W79" i="4" s="1"/>
  <c r="V89" i="4"/>
  <c r="W89" i="4" s="1"/>
  <c r="V23" i="4"/>
  <c r="W23" i="4" s="1"/>
  <c r="V69" i="4"/>
  <c r="W69" i="4" s="1"/>
  <c r="V64" i="4"/>
  <c r="W64" i="4" s="1"/>
  <c r="V58" i="4"/>
  <c r="W58" i="4" s="1"/>
  <c r="V93" i="4"/>
  <c r="W93" i="4" s="1"/>
  <c r="V48" i="4"/>
  <c r="W48" i="4" s="1"/>
  <c r="V97" i="4"/>
  <c r="W97" i="4" s="1"/>
  <c r="V49" i="4"/>
  <c r="W49" i="4" s="1"/>
  <c r="V105" i="4"/>
  <c r="W105" i="4" s="1"/>
  <c r="V73" i="4"/>
  <c r="W73" i="4" s="1"/>
  <c r="V53" i="4"/>
  <c r="W53" i="4" s="1"/>
  <c r="V86" i="4"/>
  <c r="W86" i="4" s="1"/>
  <c r="V59" i="4"/>
  <c r="W59" i="4" s="1"/>
  <c r="V83" i="4"/>
  <c r="W83" i="4" s="1"/>
  <c r="V106" i="4"/>
  <c r="W106" i="4" s="1"/>
  <c r="V92" i="4"/>
  <c r="W92" i="4" s="1"/>
  <c r="V115" i="4"/>
  <c r="W115" i="4" s="1"/>
  <c r="V103" i="4"/>
  <c r="W103" i="4" s="1"/>
  <c r="V66" i="4"/>
  <c r="W66" i="4" s="1"/>
  <c r="V127" i="4"/>
  <c r="W127" i="4" s="1"/>
  <c r="V81" i="4"/>
  <c r="W81" i="4" s="1"/>
  <c r="V101" i="4"/>
  <c r="W101" i="4" s="1"/>
  <c r="V95" i="4"/>
  <c r="W95" i="4" s="1"/>
  <c r="V78" i="4"/>
  <c r="W78" i="4" s="1"/>
  <c r="V114" i="4"/>
  <c r="W114" i="4" s="1"/>
  <c r="V98" i="4"/>
  <c r="W98" i="4" s="1"/>
  <c r="V72" i="4"/>
  <c r="W72" i="4" s="1"/>
  <c r="V77" i="4"/>
  <c r="W77" i="4" s="1"/>
  <c r="V116" i="4"/>
  <c r="W116" i="4" s="1"/>
  <c r="V61" i="4"/>
  <c r="W61" i="4" s="1"/>
  <c r="V94" i="4"/>
  <c r="W94" i="4" s="1"/>
  <c r="V107" i="4"/>
  <c r="W107" i="4" s="1"/>
  <c r="V120" i="4"/>
  <c r="W120" i="4" s="1"/>
  <c r="V85" i="4"/>
  <c r="W85" i="4" s="1"/>
  <c r="V52" i="4"/>
  <c r="W52" i="4" s="1"/>
  <c r="V142" i="4"/>
  <c r="W142" i="4" s="1"/>
  <c r="V119" i="4"/>
  <c r="W119" i="4" s="1"/>
  <c r="V100" i="4"/>
  <c r="W100" i="4" s="1"/>
  <c r="V47" i="4"/>
  <c r="W47" i="4" s="1"/>
  <c r="V67" i="4"/>
  <c r="W67" i="4" s="1"/>
  <c r="V122" i="4"/>
  <c r="W122" i="4" s="1"/>
  <c r="V112" i="4"/>
  <c r="W112" i="4" s="1"/>
  <c r="V99" i="4"/>
  <c r="W99" i="4" s="1"/>
  <c r="V147" i="4"/>
  <c r="W147" i="4" s="1"/>
  <c r="V149" i="4"/>
  <c r="W149" i="4" s="1"/>
  <c r="V117" i="4"/>
  <c r="W117" i="4" s="1"/>
  <c r="V130" i="4"/>
  <c r="W130" i="4" s="1"/>
  <c r="V152" i="4"/>
  <c r="W152" i="4" s="1"/>
  <c r="V154" i="4"/>
  <c r="W154" i="4" s="1"/>
  <c r="V155" i="4"/>
  <c r="W155" i="4" s="1"/>
  <c r="V156" i="4"/>
  <c r="W156" i="4" s="1"/>
  <c r="V110" i="4"/>
  <c r="W110" i="4" s="1"/>
  <c r="V135" i="4"/>
  <c r="W135" i="4" s="1"/>
  <c r="V159" i="4"/>
  <c r="W159" i="4" s="1"/>
  <c r="V160" i="4"/>
  <c r="W160" i="4" s="1"/>
  <c r="V150" i="4"/>
  <c r="W150" i="4" s="1"/>
  <c r="V109" i="4"/>
  <c r="W109" i="4" s="1"/>
  <c r="V137" i="4"/>
  <c r="W137" i="4" s="1"/>
  <c r="V133" i="4"/>
  <c r="W133" i="4" s="1"/>
  <c r="V145" i="4"/>
  <c r="W145" i="4" s="1"/>
  <c r="V165" i="4"/>
  <c r="W165" i="4" s="1"/>
  <c r="V126" i="4"/>
  <c r="W126" i="4" s="1"/>
  <c r="V132" i="4"/>
  <c r="W132" i="4" s="1"/>
  <c r="V125" i="4"/>
  <c r="W125" i="4" s="1"/>
  <c r="V128" i="4"/>
  <c r="W128" i="4" s="1"/>
  <c r="V170" i="4"/>
  <c r="W170" i="4" s="1"/>
  <c r="V151" i="4"/>
  <c r="W151" i="4" s="1"/>
  <c r="V136" i="4"/>
  <c r="W136" i="4" s="1"/>
  <c r="V172" i="4"/>
  <c r="W172" i="4" s="1"/>
  <c r="V176" i="4"/>
  <c r="W176" i="4" s="1"/>
  <c r="V84" i="4"/>
  <c r="W84" i="4" s="1"/>
  <c r="V118" i="4"/>
  <c r="W118" i="4" s="1"/>
  <c r="V178" i="4"/>
  <c r="W178" i="4" s="1"/>
  <c r="V180" i="4"/>
  <c r="W180" i="4" s="1"/>
  <c r="V181" i="4"/>
  <c r="W181" i="4" s="1"/>
  <c r="V148" i="4"/>
  <c r="W148" i="4" s="1"/>
  <c r="V183" i="4"/>
  <c r="W183" i="4" s="1"/>
  <c r="V129" i="4"/>
  <c r="W129" i="4" s="1"/>
  <c r="V168" i="4"/>
  <c r="W168" i="4" s="1"/>
  <c r="V166" i="4"/>
  <c r="W166" i="4" s="1"/>
  <c r="V184" i="4"/>
  <c r="W184" i="4" s="1"/>
  <c r="V185" i="4"/>
  <c r="W185" i="4" s="1"/>
  <c r="V186" i="4"/>
  <c r="W186" i="4" s="1"/>
  <c r="V161" i="4"/>
  <c r="W161" i="4" s="1"/>
  <c r="V173" i="4"/>
  <c r="W173" i="4" s="1"/>
  <c r="V175" i="4"/>
  <c r="W175" i="4" s="1"/>
  <c r="V190" i="4"/>
  <c r="W190" i="4" s="1"/>
  <c r="V189" i="4"/>
  <c r="W189" i="4" s="1"/>
  <c r="V191" i="4"/>
  <c r="W191" i="4" s="1"/>
  <c r="V174" i="4"/>
  <c r="W174" i="4" s="1"/>
  <c r="V167" i="4"/>
  <c r="W167" i="4" s="1"/>
  <c r="V192" i="4"/>
  <c r="W192" i="4" s="1"/>
  <c r="V193" i="4"/>
  <c r="W193" i="4" s="1"/>
  <c r="V179" i="4"/>
  <c r="W179" i="4" s="1"/>
  <c r="V194" i="4"/>
  <c r="W194" i="4" s="1"/>
  <c r="V195" i="4"/>
  <c r="W195" i="4" s="1"/>
  <c r="V196" i="4"/>
  <c r="W196" i="4" s="1"/>
  <c r="V197" i="4"/>
  <c r="W197" i="4" s="1"/>
  <c r="V188" i="4"/>
  <c r="W188" i="4" s="1"/>
  <c r="V198" i="4"/>
  <c r="W198" i="4" s="1"/>
  <c r="V199" i="4"/>
  <c r="W199" i="4" s="1"/>
  <c r="V200" i="4"/>
  <c r="W200" i="4" s="1"/>
  <c r="V201" i="4"/>
  <c r="W201" i="4" s="1"/>
  <c r="V202" i="4"/>
  <c r="W202" i="4" s="1"/>
  <c r="V203" i="4"/>
  <c r="W203" i="4" s="1"/>
  <c r="V121" i="4"/>
  <c r="W121" i="4" s="1"/>
  <c r="V204" i="4"/>
  <c r="W204" i="4" s="1"/>
  <c r="V205" i="4"/>
  <c r="W205" i="4" s="1"/>
  <c r="V206" i="4"/>
  <c r="W206" i="4" s="1"/>
  <c r="V207" i="4"/>
  <c r="W207" i="4" s="1"/>
  <c r="V208" i="4"/>
  <c r="W208" i="4" s="1"/>
  <c r="V209" i="4"/>
  <c r="W209" i="4" s="1"/>
  <c r="V210" i="4"/>
  <c r="W210" i="4" s="1"/>
  <c r="V211" i="4"/>
  <c r="W211" i="4" s="1"/>
  <c r="V212" i="4"/>
  <c r="W212" i="4" s="1"/>
  <c r="V213" i="4"/>
  <c r="W213" i="4" s="1"/>
  <c r="V214" i="4"/>
  <c r="W214" i="4" s="1"/>
  <c r="V215" i="4"/>
  <c r="W215" i="4" s="1"/>
  <c r="V216" i="4"/>
  <c r="W216" i="4" s="1"/>
  <c r="V217" i="4"/>
  <c r="W217" i="4" s="1"/>
  <c r="V218" i="4"/>
  <c r="W218" i="4" s="1"/>
  <c r="V219" i="4"/>
  <c r="W219" i="4" s="1"/>
  <c r="V220" i="4"/>
  <c r="W220" i="4" s="1"/>
  <c r="V221" i="4"/>
  <c r="W221" i="4" s="1"/>
  <c r="V17" i="4"/>
  <c r="W17" i="4" s="1"/>
  <c r="V54" i="4"/>
  <c r="W54" i="4" s="1"/>
  <c r="V50" i="4"/>
  <c r="W50" i="4" s="1"/>
  <c r="V90" i="4"/>
  <c r="W90" i="4" s="1"/>
  <c r="V104" i="4"/>
  <c r="W104" i="4" s="1"/>
  <c r="V75" i="4"/>
  <c r="W75" i="4" s="1"/>
  <c r="V76" i="4"/>
  <c r="W76" i="4" s="1"/>
  <c r="V87" i="4"/>
  <c r="W87" i="4" s="1"/>
  <c r="V108" i="4"/>
  <c r="W108" i="4" s="1"/>
  <c r="V111" i="4"/>
  <c r="W111" i="4" s="1"/>
  <c r="V138" i="4"/>
  <c r="W138" i="4" s="1"/>
  <c r="V131" i="4"/>
  <c r="W131" i="4" s="1"/>
  <c r="V143" i="4"/>
  <c r="W143" i="4" s="1"/>
  <c r="V140" i="4"/>
  <c r="W140" i="4" s="1"/>
  <c r="V80" i="4"/>
  <c r="W80" i="4" s="1"/>
  <c r="V146" i="4"/>
  <c r="W146" i="4" s="1"/>
  <c r="V171" i="4"/>
  <c r="W171" i="4" s="1"/>
  <c r="V157" i="4"/>
  <c r="W157" i="4" s="1"/>
  <c r="F171" i="4"/>
  <c r="G171" i="4" s="1"/>
  <c r="F157" i="4"/>
  <c r="G157" i="4" s="1"/>
  <c r="H171" i="4"/>
  <c r="I171" i="4" s="1"/>
  <c r="H157" i="4"/>
  <c r="I157" i="4" s="1"/>
  <c r="J171" i="4"/>
  <c r="K171" i="4" s="1"/>
  <c r="J157" i="4"/>
  <c r="K157" i="4" s="1"/>
  <c r="L171" i="4"/>
  <c r="M171" i="4" s="1"/>
  <c r="L157" i="4"/>
  <c r="M157" i="4" s="1"/>
  <c r="N171" i="4"/>
  <c r="O171" i="4" s="1"/>
  <c r="N157" i="4"/>
  <c r="O157" i="4" s="1"/>
  <c r="P171" i="4"/>
  <c r="Q171" i="4" s="1"/>
  <c r="P157" i="4"/>
  <c r="Q157" i="4" s="1"/>
  <c r="R171" i="4"/>
  <c r="S171" i="4" s="1"/>
  <c r="R157" i="4"/>
  <c r="S157" i="4" s="1"/>
  <c r="T171" i="4"/>
  <c r="U171" i="4" s="1"/>
  <c r="T157" i="4"/>
  <c r="U157" i="4" s="1"/>
  <c r="F80" i="4"/>
  <c r="G80" i="4" s="1"/>
  <c r="F146" i="4"/>
  <c r="G146" i="4" s="1"/>
  <c r="H80" i="4"/>
  <c r="I80" i="4" s="1"/>
  <c r="H146" i="4"/>
  <c r="I146" i="4" s="1"/>
  <c r="J80" i="4"/>
  <c r="K80" i="4" s="1"/>
  <c r="J146" i="4"/>
  <c r="K146" i="4" s="1"/>
  <c r="L80" i="4"/>
  <c r="M80" i="4" s="1"/>
  <c r="L146" i="4"/>
  <c r="M146" i="4" s="1"/>
  <c r="N80" i="4"/>
  <c r="O80" i="4" s="1"/>
  <c r="N146" i="4"/>
  <c r="O146" i="4" s="1"/>
  <c r="P80" i="4"/>
  <c r="Q80" i="4" s="1"/>
  <c r="P146" i="4"/>
  <c r="Q146" i="4" s="1"/>
  <c r="R80" i="4"/>
  <c r="S80" i="4" s="1"/>
  <c r="R146" i="4"/>
  <c r="S146" i="4" s="1"/>
  <c r="T80" i="4"/>
  <c r="U80" i="4" s="1"/>
  <c r="T146" i="4"/>
  <c r="U146" i="4" s="1"/>
  <c r="F143" i="4"/>
  <c r="G143" i="4" s="1"/>
  <c r="F140" i="4"/>
  <c r="G140" i="4" s="1"/>
  <c r="H143" i="4"/>
  <c r="I143" i="4" s="1"/>
  <c r="H140" i="4"/>
  <c r="I140" i="4" s="1"/>
  <c r="J143" i="4"/>
  <c r="K143" i="4" s="1"/>
  <c r="J140" i="4"/>
  <c r="K140" i="4" s="1"/>
  <c r="L143" i="4"/>
  <c r="M143" i="4" s="1"/>
  <c r="L140" i="4"/>
  <c r="M140" i="4" s="1"/>
  <c r="N143" i="4"/>
  <c r="O143" i="4" s="1"/>
  <c r="N140" i="4"/>
  <c r="O140" i="4" s="1"/>
  <c r="P143" i="4"/>
  <c r="Q143" i="4" s="1"/>
  <c r="P140" i="4"/>
  <c r="Q140" i="4" s="1"/>
  <c r="R143" i="4"/>
  <c r="S143" i="4" s="1"/>
  <c r="R140" i="4"/>
  <c r="S140" i="4" s="1"/>
  <c r="T143" i="4"/>
  <c r="U143" i="4" s="1"/>
  <c r="T140" i="4"/>
  <c r="U140" i="4" s="1"/>
  <c r="F131" i="4"/>
  <c r="G131" i="4" s="1"/>
  <c r="H131" i="4"/>
  <c r="I131" i="4" s="1"/>
  <c r="J131" i="4"/>
  <c r="K131" i="4" s="1"/>
  <c r="L131" i="4"/>
  <c r="M131" i="4" s="1"/>
  <c r="N131" i="4"/>
  <c r="O131" i="4" s="1"/>
  <c r="P131" i="4"/>
  <c r="Q131" i="4" s="1"/>
  <c r="R131" i="4"/>
  <c r="S131" i="4" s="1"/>
  <c r="T131" i="4"/>
  <c r="U131" i="4" s="1"/>
  <c r="F111" i="4"/>
  <c r="G111" i="4" s="1"/>
  <c r="F138" i="4"/>
  <c r="G138" i="4" s="1"/>
  <c r="H111" i="4"/>
  <c r="I111" i="4" s="1"/>
  <c r="H138" i="4"/>
  <c r="I138" i="4" s="1"/>
  <c r="J111" i="4"/>
  <c r="K111" i="4" s="1"/>
  <c r="J138" i="4"/>
  <c r="K138" i="4" s="1"/>
  <c r="L111" i="4"/>
  <c r="M111" i="4" s="1"/>
  <c r="L138" i="4"/>
  <c r="M138" i="4" s="1"/>
  <c r="N111" i="4"/>
  <c r="O111" i="4" s="1"/>
  <c r="N138" i="4"/>
  <c r="O138" i="4" s="1"/>
  <c r="P111" i="4"/>
  <c r="Q111" i="4" s="1"/>
  <c r="P138" i="4"/>
  <c r="Q138" i="4" s="1"/>
  <c r="R111" i="4"/>
  <c r="S111" i="4" s="1"/>
  <c r="R138" i="4"/>
  <c r="S138" i="4" s="1"/>
  <c r="T111" i="4"/>
  <c r="U111" i="4" s="1"/>
  <c r="T138" i="4"/>
  <c r="U138" i="4" s="1"/>
  <c r="F108" i="4"/>
  <c r="G108" i="4" s="1"/>
  <c r="H108" i="4"/>
  <c r="I108" i="4" s="1"/>
  <c r="J108" i="4"/>
  <c r="K108" i="4" s="1"/>
  <c r="L108" i="4"/>
  <c r="M108" i="4" s="1"/>
  <c r="N108" i="4"/>
  <c r="O108" i="4" s="1"/>
  <c r="P108" i="4"/>
  <c r="Q108" i="4" s="1"/>
  <c r="R108" i="4"/>
  <c r="S108" i="4" s="1"/>
  <c r="T108" i="4"/>
  <c r="U108" i="4" s="1"/>
  <c r="F75" i="4"/>
  <c r="G75" i="4" s="1"/>
  <c r="F76" i="4"/>
  <c r="G76" i="4" s="1"/>
  <c r="F87" i="4"/>
  <c r="G87" i="4" s="1"/>
  <c r="H75" i="4"/>
  <c r="I75" i="4" s="1"/>
  <c r="H76" i="4"/>
  <c r="I76" i="4" s="1"/>
  <c r="H87" i="4"/>
  <c r="I87" i="4" s="1"/>
  <c r="J75" i="4"/>
  <c r="K75" i="4" s="1"/>
  <c r="J76" i="4"/>
  <c r="K76" i="4" s="1"/>
  <c r="J87" i="4"/>
  <c r="K87" i="4" s="1"/>
  <c r="L75" i="4"/>
  <c r="M75" i="4" s="1"/>
  <c r="L76" i="4"/>
  <c r="M76" i="4" s="1"/>
  <c r="L87" i="4"/>
  <c r="M87" i="4" s="1"/>
  <c r="N75" i="4"/>
  <c r="O75" i="4" s="1"/>
  <c r="N76" i="4"/>
  <c r="O76" i="4" s="1"/>
  <c r="N87" i="4"/>
  <c r="O87" i="4" s="1"/>
  <c r="P75" i="4"/>
  <c r="Q75" i="4" s="1"/>
  <c r="P76" i="4"/>
  <c r="Q76" i="4" s="1"/>
  <c r="P87" i="4"/>
  <c r="Q87" i="4" s="1"/>
  <c r="R75" i="4"/>
  <c r="S75" i="4" s="1"/>
  <c r="R76" i="4"/>
  <c r="S76" i="4" s="1"/>
  <c r="R87" i="4"/>
  <c r="S87" i="4" s="1"/>
  <c r="T75" i="4"/>
  <c r="U75" i="4" s="1"/>
  <c r="T76" i="4"/>
  <c r="U76" i="4" s="1"/>
  <c r="T87" i="4"/>
  <c r="U87" i="4" s="1"/>
  <c r="F104" i="4"/>
  <c r="G104" i="4" s="1"/>
  <c r="H104" i="4"/>
  <c r="I104" i="4" s="1"/>
  <c r="J104" i="4"/>
  <c r="K104" i="4" s="1"/>
  <c r="L104" i="4"/>
  <c r="M104" i="4" s="1"/>
  <c r="N104" i="4"/>
  <c r="O104" i="4" s="1"/>
  <c r="P104" i="4"/>
  <c r="Q104" i="4" s="1"/>
  <c r="R104" i="4"/>
  <c r="S104" i="4" s="1"/>
  <c r="T104" i="4"/>
  <c r="U104" i="4" s="1"/>
  <c r="F90" i="4"/>
  <c r="G90" i="4" s="1"/>
  <c r="H90" i="4"/>
  <c r="I90" i="4" s="1"/>
  <c r="J90" i="4"/>
  <c r="K90" i="4" s="1"/>
  <c r="L90" i="4"/>
  <c r="M90" i="4" s="1"/>
  <c r="N90" i="4"/>
  <c r="O90" i="4" s="1"/>
  <c r="P90" i="4"/>
  <c r="Q90" i="4" s="1"/>
  <c r="R90" i="4"/>
  <c r="S90" i="4" s="1"/>
  <c r="T90" i="4"/>
  <c r="U90" i="4" s="1"/>
  <c r="F50" i="4"/>
  <c r="G50" i="4" s="1"/>
  <c r="H50" i="4"/>
  <c r="I50" i="4" s="1"/>
  <c r="J50" i="4"/>
  <c r="K50" i="4" s="1"/>
  <c r="L50" i="4"/>
  <c r="M50" i="4" s="1"/>
  <c r="N50" i="4"/>
  <c r="O50" i="4" s="1"/>
  <c r="P50" i="4"/>
  <c r="Q50" i="4" s="1"/>
  <c r="R50" i="4"/>
  <c r="S50" i="4" s="1"/>
  <c r="T50" i="4"/>
  <c r="U50" i="4" s="1"/>
  <c r="F17" i="4"/>
  <c r="G17" i="4" s="1"/>
  <c r="F54" i="4"/>
  <c r="G54" i="4" s="1"/>
  <c r="H17" i="4"/>
  <c r="I17" i="4" s="1"/>
  <c r="H54" i="4"/>
  <c r="I54" i="4" s="1"/>
  <c r="J17" i="4"/>
  <c r="K17" i="4" s="1"/>
  <c r="J54" i="4"/>
  <c r="K54" i="4" s="1"/>
  <c r="L17" i="4"/>
  <c r="M17" i="4" s="1"/>
  <c r="L54" i="4"/>
  <c r="M54" i="4" s="1"/>
  <c r="N17" i="4"/>
  <c r="O17" i="4" s="1"/>
  <c r="N54" i="4"/>
  <c r="O54" i="4" s="1"/>
  <c r="P17" i="4"/>
  <c r="Q17" i="4" s="1"/>
  <c r="P54" i="4"/>
  <c r="Q54" i="4" s="1"/>
  <c r="R17" i="4"/>
  <c r="S17" i="4" s="1"/>
  <c r="R54" i="4"/>
  <c r="S54" i="4" s="1"/>
  <c r="T17" i="4"/>
  <c r="U17" i="4" s="1"/>
  <c r="T54" i="4"/>
  <c r="U54" i="4" s="1"/>
  <c r="O2" i="13"/>
  <c r="O3" i="13"/>
  <c r="O4" i="13"/>
  <c r="O5" i="13"/>
  <c r="O6" i="13"/>
  <c r="O7" i="13"/>
  <c r="O8" i="13"/>
  <c r="O9" i="13"/>
  <c r="O10" i="13"/>
  <c r="O11" i="13"/>
  <c r="O12" i="13"/>
  <c r="O13" i="13"/>
  <c r="O14" i="13"/>
  <c r="O15" i="13"/>
  <c r="O16" i="13"/>
  <c r="O17" i="13"/>
  <c r="O18" i="13"/>
  <c r="O19" i="13"/>
  <c r="O20" i="13"/>
  <c r="O21" i="13"/>
  <c r="O22" i="13"/>
  <c r="O23" i="13"/>
  <c r="O24" i="13"/>
  <c r="O25" i="13"/>
  <c r="O26" i="13"/>
  <c r="O27" i="13"/>
  <c r="O28" i="13"/>
  <c r="O29" i="13"/>
  <c r="O30" i="13"/>
  <c r="O31" i="13"/>
  <c r="O32" i="13"/>
  <c r="O33" i="13"/>
  <c r="O34" i="13"/>
  <c r="O35" i="13"/>
  <c r="O36" i="13"/>
  <c r="O37" i="13"/>
  <c r="O38" i="13"/>
  <c r="O39" i="13"/>
  <c r="O40" i="13"/>
  <c r="O41" i="13"/>
  <c r="O42" i="13"/>
  <c r="O43" i="13"/>
  <c r="O44" i="13"/>
  <c r="O45" i="13"/>
  <c r="O46" i="13"/>
  <c r="O47" i="13"/>
  <c r="O48" i="13"/>
  <c r="O49" i="13"/>
  <c r="O50" i="13"/>
  <c r="O51" i="13"/>
  <c r="O52" i="13"/>
  <c r="O53" i="13"/>
  <c r="O54" i="13"/>
  <c r="O55" i="13"/>
  <c r="O56" i="13"/>
  <c r="O57" i="13"/>
  <c r="O58" i="13"/>
  <c r="O59" i="13"/>
  <c r="O60" i="13"/>
  <c r="O61" i="13"/>
  <c r="O62" i="13"/>
  <c r="O63" i="13"/>
  <c r="O64" i="13"/>
  <c r="O65" i="13"/>
  <c r="O66" i="13"/>
  <c r="O67" i="13"/>
  <c r="O68" i="13"/>
  <c r="O69" i="13"/>
  <c r="O70" i="13"/>
  <c r="O71" i="13"/>
  <c r="O72" i="13"/>
  <c r="O73" i="13"/>
  <c r="O74" i="13"/>
  <c r="O75" i="13"/>
  <c r="O76" i="13"/>
  <c r="O77" i="13"/>
  <c r="O78" i="13"/>
  <c r="O79" i="13"/>
  <c r="O80" i="13"/>
  <c r="O81" i="13"/>
  <c r="O82" i="13"/>
  <c r="O83" i="13"/>
  <c r="O84" i="13"/>
  <c r="O85" i="13"/>
  <c r="O86" i="13"/>
  <c r="O87" i="13"/>
  <c r="O88" i="13"/>
  <c r="O89" i="13"/>
  <c r="O90" i="13"/>
  <c r="O91" i="13"/>
  <c r="O92" i="13"/>
  <c r="O93" i="13"/>
  <c r="O94" i="13"/>
  <c r="O95" i="13"/>
  <c r="O96" i="13"/>
  <c r="O97" i="13"/>
  <c r="O98" i="13"/>
  <c r="O99" i="13"/>
  <c r="O100" i="13"/>
  <c r="O101" i="13"/>
  <c r="O102" i="13"/>
  <c r="O103" i="13"/>
  <c r="O104" i="13"/>
  <c r="O105" i="13"/>
  <c r="O106" i="13"/>
  <c r="O107" i="13"/>
  <c r="O108" i="13"/>
  <c r="O109" i="13"/>
  <c r="O110" i="13"/>
  <c r="O111" i="13"/>
  <c r="O112" i="13"/>
  <c r="O113" i="13"/>
  <c r="O114" i="13"/>
  <c r="O115" i="13"/>
  <c r="O116" i="13"/>
  <c r="O117" i="13"/>
  <c r="O118" i="13"/>
  <c r="O119" i="13"/>
  <c r="O120" i="13"/>
  <c r="P2" i="13"/>
  <c r="P3" i="13"/>
  <c r="P4" i="13"/>
  <c r="P5" i="13"/>
  <c r="P6" i="13"/>
  <c r="P7" i="13"/>
  <c r="P8" i="13"/>
  <c r="P9" i="13"/>
  <c r="P10" i="13"/>
  <c r="P11" i="13"/>
  <c r="P12" i="13"/>
  <c r="P13" i="13"/>
  <c r="P14" i="13"/>
  <c r="P15" i="13"/>
  <c r="P16" i="13"/>
  <c r="P17" i="13"/>
  <c r="P18" i="13"/>
  <c r="P19" i="13"/>
  <c r="P20" i="13"/>
  <c r="P21" i="13"/>
  <c r="P22" i="13"/>
  <c r="P23" i="13"/>
  <c r="P24" i="13"/>
  <c r="P25" i="13"/>
  <c r="P26" i="13"/>
  <c r="P27" i="13"/>
  <c r="P28" i="13"/>
  <c r="P29" i="13"/>
  <c r="P30" i="13"/>
  <c r="P31" i="13"/>
  <c r="P32" i="13"/>
  <c r="P33" i="13"/>
  <c r="P34" i="13"/>
  <c r="P35" i="13"/>
  <c r="P36" i="13"/>
  <c r="P37" i="13"/>
  <c r="P38" i="13"/>
  <c r="P39" i="13"/>
  <c r="P40" i="13"/>
  <c r="P41" i="13"/>
  <c r="P42" i="13"/>
  <c r="P43" i="13"/>
  <c r="P44" i="13"/>
  <c r="P45" i="13"/>
  <c r="P46" i="13"/>
  <c r="P47" i="13"/>
  <c r="P48" i="13"/>
  <c r="P49" i="13"/>
  <c r="P50" i="13"/>
  <c r="P51" i="13"/>
  <c r="P52" i="13"/>
  <c r="P53" i="13"/>
  <c r="P54" i="13"/>
  <c r="P55" i="13"/>
  <c r="P56" i="13"/>
  <c r="P57" i="13"/>
  <c r="P58" i="13"/>
  <c r="P59" i="13"/>
  <c r="P60" i="13"/>
  <c r="P61" i="13"/>
  <c r="P62" i="13"/>
  <c r="P63" i="13"/>
  <c r="P64" i="13"/>
  <c r="P65" i="13"/>
  <c r="P66" i="13"/>
  <c r="P67" i="13"/>
  <c r="P68" i="13"/>
  <c r="P69" i="13"/>
  <c r="P70" i="13"/>
  <c r="P71" i="13"/>
  <c r="P72" i="13"/>
  <c r="P73" i="13"/>
  <c r="P74" i="13"/>
  <c r="P75" i="13"/>
  <c r="P76" i="13"/>
  <c r="P77" i="13"/>
  <c r="P78" i="13"/>
  <c r="P79" i="13"/>
  <c r="P80" i="13"/>
  <c r="P81" i="13"/>
  <c r="P82" i="13"/>
  <c r="P83" i="13"/>
  <c r="P84" i="13"/>
  <c r="P85" i="13"/>
  <c r="P86" i="13"/>
  <c r="P87" i="13"/>
  <c r="P88" i="13"/>
  <c r="P89" i="13"/>
  <c r="P90" i="13"/>
  <c r="P91" i="13"/>
  <c r="P92" i="13"/>
  <c r="P93" i="13"/>
  <c r="P94" i="13"/>
  <c r="P95" i="13"/>
  <c r="P96" i="13"/>
  <c r="P97" i="13"/>
  <c r="P98" i="13"/>
  <c r="P99" i="13"/>
  <c r="P100" i="13"/>
  <c r="P101" i="13"/>
  <c r="P102" i="13"/>
  <c r="P103" i="13"/>
  <c r="P104" i="13"/>
  <c r="P105" i="13"/>
  <c r="P106" i="13"/>
  <c r="P107" i="13"/>
  <c r="P108" i="13"/>
  <c r="P109" i="13"/>
  <c r="P110" i="13"/>
  <c r="P111" i="13"/>
  <c r="P112" i="13"/>
  <c r="P113" i="13"/>
  <c r="P114" i="13"/>
  <c r="P115" i="13"/>
  <c r="P116" i="13"/>
  <c r="P117" i="13"/>
  <c r="P118" i="13"/>
  <c r="P119" i="13"/>
  <c r="P120" i="13"/>
  <c r="N2" i="13"/>
  <c r="N3" i="13"/>
  <c r="N4" i="13"/>
  <c r="N5" i="13"/>
  <c r="N6" i="13"/>
  <c r="N7" i="13"/>
  <c r="N8" i="13"/>
  <c r="N9" i="13"/>
  <c r="N10" i="13"/>
  <c r="N11" i="13"/>
  <c r="N12" i="13"/>
  <c r="N13" i="13"/>
  <c r="N14" i="13"/>
  <c r="N15" i="13"/>
  <c r="N16" i="13"/>
  <c r="N17" i="13"/>
  <c r="N18" i="13"/>
  <c r="N19" i="13"/>
  <c r="N20" i="13"/>
  <c r="N21" i="13"/>
  <c r="N22" i="13"/>
  <c r="N23" i="13"/>
  <c r="N24" i="13"/>
  <c r="N25" i="13"/>
  <c r="N26" i="13"/>
  <c r="N27" i="13"/>
  <c r="N28" i="13"/>
  <c r="N29" i="13"/>
  <c r="N30" i="13"/>
  <c r="N31" i="13"/>
  <c r="N32" i="13"/>
  <c r="N33" i="13"/>
  <c r="N34" i="13"/>
  <c r="N35" i="13"/>
  <c r="N36" i="13"/>
  <c r="N37" i="13"/>
  <c r="N38" i="13"/>
  <c r="N39" i="13"/>
  <c r="N40" i="13"/>
  <c r="N41" i="13"/>
  <c r="N42" i="13"/>
  <c r="N43" i="13"/>
  <c r="N44" i="13"/>
  <c r="N45" i="13"/>
  <c r="N46" i="13"/>
  <c r="N47" i="13"/>
  <c r="N48" i="13"/>
  <c r="N49" i="13"/>
  <c r="N50" i="13"/>
  <c r="N51" i="13"/>
  <c r="N52" i="13"/>
  <c r="N53" i="13"/>
  <c r="N54" i="13"/>
  <c r="N55" i="13"/>
  <c r="N56" i="13"/>
  <c r="N57" i="13"/>
  <c r="N58" i="13"/>
  <c r="N59" i="13"/>
  <c r="N60" i="13"/>
  <c r="N61" i="13"/>
  <c r="N62" i="13"/>
  <c r="N63" i="13"/>
  <c r="N64" i="13"/>
  <c r="N65" i="13"/>
  <c r="N66" i="13"/>
  <c r="N67" i="13"/>
  <c r="N68" i="13"/>
  <c r="N69" i="13"/>
  <c r="N70" i="13"/>
  <c r="N71" i="13"/>
  <c r="N72" i="13"/>
  <c r="N73" i="13"/>
  <c r="N74" i="13"/>
  <c r="N75" i="13"/>
  <c r="N76" i="13"/>
  <c r="N77" i="13"/>
  <c r="N78" i="13"/>
  <c r="N79" i="13"/>
  <c r="N80" i="13"/>
  <c r="N81" i="13"/>
  <c r="N82" i="13"/>
  <c r="N83" i="13"/>
  <c r="N84" i="13"/>
  <c r="N85" i="13"/>
  <c r="N86" i="13"/>
  <c r="N87" i="13"/>
  <c r="N88" i="13"/>
  <c r="N89" i="13"/>
  <c r="N90" i="13"/>
  <c r="N91" i="13"/>
  <c r="N92" i="13"/>
  <c r="N93" i="13"/>
  <c r="N94" i="13"/>
  <c r="N95" i="13"/>
  <c r="N96" i="13"/>
  <c r="N97" i="13"/>
  <c r="N98" i="13"/>
  <c r="N99" i="13"/>
  <c r="N100" i="13"/>
  <c r="N101" i="13"/>
  <c r="N102" i="13"/>
  <c r="N103" i="13"/>
  <c r="N104" i="13"/>
  <c r="N105" i="13"/>
  <c r="N106" i="13"/>
  <c r="N107" i="13"/>
  <c r="N108" i="13"/>
  <c r="N109" i="13"/>
  <c r="N110" i="13"/>
  <c r="N111" i="13"/>
  <c r="N112" i="13"/>
  <c r="N113" i="13"/>
  <c r="N114" i="13"/>
  <c r="N115" i="13"/>
  <c r="N116" i="13"/>
  <c r="N117" i="13"/>
  <c r="N118" i="13"/>
  <c r="N119" i="13"/>
  <c r="N120" i="13"/>
  <c r="T7" i="4"/>
  <c r="U7" i="4" s="1"/>
  <c r="T30" i="4"/>
  <c r="U30" i="4" s="1"/>
  <c r="T13" i="4"/>
  <c r="U13" i="4" s="1"/>
  <c r="T15" i="4"/>
  <c r="U15" i="4" s="1"/>
  <c r="T5" i="4"/>
  <c r="U5" i="4" s="1"/>
  <c r="T21" i="4"/>
  <c r="U21" i="4" s="1"/>
  <c r="T29" i="4"/>
  <c r="U29" i="4" s="1"/>
  <c r="T20" i="4"/>
  <c r="U20" i="4" s="1"/>
  <c r="T18" i="4"/>
  <c r="U18" i="4" s="1"/>
  <c r="T16" i="4"/>
  <c r="U16" i="4" s="1"/>
  <c r="T35" i="4"/>
  <c r="U35" i="4" s="1"/>
  <c r="T24" i="4"/>
  <c r="U24" i="4" s="1"/>
  <c r="T14" i="4"/>
  <c r="U14" i="4" s="1"/>
  <c r="T10" i="4"/>
  <c r="U10" i="4" s="1"/>
  <c r="T38" i="4"/>
  <c r="U38" i="4" s="1"/>
  <c r="T22" i="4"/>
  <c r="U22" i="4" s="1"/>
  <c r="T6" i="4"/>
  <c r="U6" i="4" s="1"/>
  <c r="T32" i="4"/>
  <c r="U32" i="4" s="1"/>
  <c r="T8" i="4"/>
  <c r="U8" i="4" s="1"/>
  <c r="T12" i="4"/>
  <c r="U12" i="4" s="1"/>
  <c r="T37" i="4"/>
  <c r="U37" i="4" s="1"/>
  <c r="T60" i="4"/>
  <c r="U60" i="4" s="1"/>
  <c r="T57" i="4"/>
  <c r="U57" i="4" s="1"/>
  <c r="T65" i="4"/>
  <c r="U65" i="4" s="1"/>
  <c r="T44" i="4"/>
  <c r="U44" i="4" s="1"/>
  <c r="T39" i="4"/>
  <c r="U39" i="4" s="1"/>
  <c r="T51" i="4"/>
  <c r="U51" i="4" s="1"/>
  <c r="T34" i="4"/>
  <c r="U34" i="4" s="1"/>
  <c r="T46" i="4"/>
  <c r="U46" i="4" s="1"/>
  <c r="T28" i="4"/>
  <c r="U28" i="4" s="1"/>
  <c r="T43" i="4"/>
  <c r="U43" i="4" s="1"/>
  <c r="T62" i="4"/>
  <c r="U62" i="4" s="1"/>
  <c r="T79" i="4"/>
  <c r="U79" i="4" s="1"/>
  <c r="T89" i="4"/>
  <c r="U89" i="4" s="1"/>
  <c r="T23" i="4"/>
  <c r="U23" i="4" s="1"/>
  <c r="T69" i="4"/>
  <c r="U69" i="4" s="1"/>
  <c r="T64" i="4"/>
  <c r="U64" i="4" s="1"/>
  <c r="T58" i="4"/>
  <c r="U58" i="4" s="1"/>
  <c r="T93" i="4"/>
  <c r="U93" i="4" s="1"/>
  <c r="T48" i="4"/>
  <c r="U48" i="4" s="1"/>
  <c r="T97" i="4"/>
  <c r="U97" i="4" s="1"/>
  <c r="T49" i="4"/>
  <c r="U49" i="4" s="1"/>
  <c r="T105" i="4"/>
  <c r="U105" i="4" s="1"/>
  <c r="T73" i="4"/>
  <c r="U73" i="4" s="1"/>
  <c r="T53" i="4"/>
  <c r="U53" i="4" s="1"/>
  <c r="T86" i="4"/>
  <c r="U86" i="4" s="1"/>
  <c r="T59" i="4"/>
  <c r="U59" i="4" s="1"/>
  <c r="T83" i="4"/>
  <c r="U83" i="4" s="1"/>
  <c r="T106" i="4"/>
  <c r="U106" i="4" s="1"/>
  <c r="T92" i="4"/>
  <c r="U92" i="4" s="1"/>
  <c r="T115" i="4"/>
  <c r="U115" i="4" s="1"/>
  <c r="T103" i="4"/>
  <c r="U103" i="4" s="1"/>
  <c r="T66" i="4"/>
  <c r="U66" i="4" s="1"/>
  <c r="T127" i="4"/>
  <c r="U127" i="4" s="1"/>
  <c r="T81" i="4"/>
  <c r="U81" i="4" s="1"/>
  <c r="T101" i="4"/>
  <c r="U101" i="4" s="1"/>
  <c r="T95" i="4"/>
  <c r="U95" i="4" s="1"/>
  <c r="T78" i="4"/>
  <c r="U78" i="4" s="1"/>
  <c r="T114" i="4"/>
  <c r="U114" i="4" s="1"/>
  <c r="T98" i="4"/>
  <c r="U98" i="4" s="1"/>
  <c r="T72" i="4"/>
  <c r="U72" i="4" s="1"/>
  <c r="T77" i="4"/>
  <c r="U77" i="4" s="1"/>
  <c r="T116" i="4"/>
  <c r="U116" i="4" s="1"/>
  <c r="T61" i="4"/>
  <c r="U61" i="4" s="1"/>
  <c r="T94" i="4"/>
  <c r="U94" i="4" s="1"/>
  <c r="T107" i="4"/>
  <c r="U107" i="4" s="1"/>
  <c r="T120" i="4"/>
  <c r="U120" i="4" s="1"/>
  <c r="T85" i="4"/>
  <c r="U85" i="4" s="1"/>
  <c r="T52" i="4"/>
  <c r="U52" i="4" s="1"/>
  <c r="T142" i="4"/>
  <c r="U142" i="4" s="1"/>
  <c r="T119" i="4"/>
  <c r="U119" i="4" s="1"/>
  <c r="T100" i="4"/>
  <c r="U100" i="4" s="1"/>
  <c r="T47" i="4"/>
  <c r="U47" i="4" s="1"/>
  <c r="T67" i="4"/>
  <c r="U67" i="4" s="1"/>
  <c r="T122" i="4"/>
  <c r="U122" i="4" s="1"/>
  <c r="T112" i="4"/>
  <c r="U112" i="4" s="1"/>
  <c r="T99" i="4"/>
  <c r="U99" i="4" s="1"/>
  <c r="T147" i="4"/>
  <c r="U147" i="4" s="1"/>
  <c r="T149" i="4"/>
  <c r="U149" i="4" s="1"/>
  <c r="T117" i="4"/>
  <c r="U117" i="4" s="1"/>
  <c r="T130" i="4"/>
  <c r="U130" i="4" s="1"/>
  <c r="T152" i="4"/>
  <c r="U152" i="4" s="1"/>
  <c r="T154" i="4"/>
  <c r="U154" i="4" s="1"/>
  <c r="T155" i="4"/>
  <c r="U155" i="4" s="1"/>
  <c r="T156" i="4"/>
  <c r="U156" i="4" s="1"/>
  <c r="T110" i="4"/>
  <c r="U110" i="4" s="1"/>
  <c r="T135" i="4"/>
  <c r="U135" i="4" s="1"/>
  <c r="T159" i="4"/>
  <c r="U159" i="4" s="1"/>
  <c r="T160" i="4"/>
  <c r="U160" i="4" s="1"/>
  <c r="T150" i="4"/>
  <c r="U150" i="4" s="1"/>
  <c r="T109" i="4"/>
  <c r="U109" i="4" s="1"/>
  <c r="T137" i="4"/>
  <c r="U137" i="4" s="1"/>
  <c r="T133" i="4"/>
  <c r="U133" i="4" s="1"/>
  <c r="T145" i="4"/>
  <c r="U145" i="4" s="1"/>
  <c r="T165" i="4"/>
  <c r="U165" i="4" s="1"/>
  <c r="T126" i="4"/>
  <c r="U126" i="4" s="1"/>
  <c r="T132" i="4"/>
  <c r="U132" i="4" s="1"/>
  <c r="T125" i="4"/>
  <c r="U125" i="4" s="1"/>
  <c r="T128" i="4"/>
  <c r="U128" i="4" s="1"/>
  <c r="T170" i="4"/>
  <c r="U170" i="4" s="1"/>
  <c r="T151" i="4"/>
  <c r="U151" i="4" s="1"/>
  <c r="T136" i="4"/>
  <c r="U136" i="4" s="1"/>
  <c r="T172" i="4"/>
  <c r="U172" i="4" s="1"/>
  <c r="T176" i="4"/>
  <c r="U176" i="4" s="1"/>
  <c r="T84" i="4"/>
  <c r="U84" i="4" s="1"/>
  <c r="T118" i="4"/>
  <c r="U118" i="4" s="1"/>
  <c r="T178" i="4"/>
  <c r="U178" i="4" s="1"/>
  <c r="T180" i="4"/>
  <c r="U180" i="4" s="1"/>
  <c r="T181" i="4"/>
  <c r="U181" i="4" s="1"/>
  <c r="T148" i="4"/>
  <c r="U148" i="4" s="1"/>
  <c r="T183" i="4"/>
  <c r="U183" i="4" s="1"/>
  <c r="T129" i="4"/>
  <c r="U129" i="4" s="1"/>
  <c r="T168" i="4"/>
  <c r="U168" i="4" s="1"/>
  <c r="T166" i="4"/>
  <c r="U166" i="4" s="1"/>
  <c r="T184" i="4"/>
  <c r="U184" i="4" s="1"/>
  <c r="T185" i="4"/>
  <c r="U185" i="4" s="1"/>
  <c r="T186" i="4"/>
  <c r="U186" i="4" s="1"/>
  <c r="T161" i="4"/>
  <c r="U161" i="4" s="1"/>
  <c r="T173" i="4"/>
  <c r="U173" i="4" s="1"/>
  <c r="T175" i="4"/>
  <c r="U175" i="4" s="1"/>
  <c r="T190" i="4"/>
  <c r="U190" i="4" s="1"/>
  <c r="T189" i="4"/>
  <c r="U189" i="4" s="1"/>
  <c r="T191" i="4"/>
  <c r="U191" i="4" s="1"/>
  <c r="T174" i="4"/>
  <c r="U174" i="4" s="1"/>
  <c r="T167" i="4"/>
  <c r="U167" i="4" s="1"/>
  <c r="T192" i="4"/>
  <c r="U192" i="4" s="1"/>
  <c r="T193" i="4"/>
  <c r="U193" i="4" s="1"/>
  <c r="T179" i="4"/>
  <c r="U179" i="4" s="1"/>
  <c r="T194" i="4"/>
  <c r="U194" i="4" s="1"/>
  <c r="T195" i="4"/>
  <c r="U195" i="4" s="1"/>
  <c r="T196" i="4"/>
  <c r="U196" i="4" s="1"/>
  <c r="T197" i="4"/>
  <c r="U197" i="4" s="1"/>
  <c r="T188" i="4"/>
  <c r="U188" i="4" s="1"/>
  <c r="T198" i="4"/>
  <c r="U198" i="4" s="1"/>
  <c r="T199" i="4"/>
  <c r="U199" i="4" s="1"/>
  <c r="T200" i="4"/>
  <c r="U200" i="4" s="1"/>
  <c r="T201" i="4"/>
  <c r="U201" i="4" s="1"/>
  <c r="T202" i="4"/>
  <c r="U202" i="4" s="1"/>
  <c r="T203" i="4"/>
  <c r="U203" i="4" s="1"/>
  <c r="T121" i="4"/>
  <c r="U121" i="4" s="1"/>
  <c r="T204" i="4"/>
  <c r="U204" i="4" s="1"/>
  <c r="T205" i="4"/>
  <c r="U205" i="4" s="1"/>
  <c r="T206" i="4"/>
  <c r="U206" i="4" s="1"/>
  <c r="T207" i="4"/>
  <c r="U207" i="4" s="1"/>
  <c r="T208" i="4"/>
  <c r="U208" i="4" s="1"/>
  <c r="T209" i="4"/>
  <c r="U209" i="4" s="1"/>
  <c r="T210" i="4"/>
  <c r="U210" i="4" s="1"/>
  <c r="T211" i="4"/>
  <c r="U211" i="4" s="1"/>
  <c r="T212" i="4"/>
  <c r="U212" i="4" s="1"/>
  <c r="T213" i="4"/>
  <c r="U213" i="4" s="1"/>
  <c r="T214" i="4"/>
  <c r="U214" i="4" s="1"/>
  <c r="T215" i="4"/>
  <c r="U215" i="4" s="1"/>
  <c r="T216" i="4"/>
  <c r="U216" i="4" s="1"/>
  <c r="T217" i="4"/>
  <c r="U217" i="4" s="1"/>
  <c r="T218" i="4"/>
  <c r="U218" i="4" s="1"/>
  <c r="T219" i="4"/>
  <c r="U219" i="4" s="1"/>
  <c r="T220" i="4"/>
  <c r="U220" i="4" s="1"/>
  <c r="T221" i="4"/>
  <c r="U221" i="4" s="1"/>
  <c r="N2" i="12"/>
  <c r="N3" i="12"/>
  <c r="N4" i="12"/>
  <c r="N5" i="12"/>
  <c r="N6" i="12"/>
  <c r="N7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3" i="12"/>
  <c r="N24" i="12"/>
  <c r="N25" i="12"/>
  <c r="N26" i="12"/>
  <c r="N27" i="12"/>
  <c r="N28" i="12"/>
  <c r="N29" i="12"/>
  <c r="N30" i="12"/>
  <c r="N31" i="12"/>
  <c r="N32" i="12"/>
  <c r="N33" i="12"/>
  <c r="N34" i="12"/>
  <c r="N35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N48" i="12"/>
  <c r="N49" i="12"/>
  <c r="N50" i="12"/>
  <c r="N51" i="12"/>
  <c r="N52" i="12"/>
  <c r="N53" i="12"/>
  <c r="N54" i="12"/>
  <c r="N55" i="12"/>
  <c r="N56" i="12"/>
  <c r="N57" i="12"/>
  <c r="N58" i="12"/>
  <c r="N59" i="12"/>
  <c r="N60" i="12"/>
  <c r="N61" i="12"/>
  <c r="N62" i="12"/>
  <c r="N63" i="12"/>
  <c r="N64" i="12"/>
  <c r="N65" i="12"/>
  <c r="N66" i="12"/>
  <c r="N67" i="12"/>
  <c r="N68" i="12"/>
  <c r="N69" i="12"/>
  <c r="N70" i="12"/>
  <c r="N71" i="12"/>
  <c r="N72" i="12"/>
  <c r="N73" i="12"/>
  <c r="N74" i="12"/>
  <c r="N75" i="12"/>
  <c r="N76" i="12"/>
  <c r="N77" i="12"/>
  <c r="N78" i="12"/>
  <c r="N79" i="12"/>
  <c r="N80" i="12"/>
  <c r="O2" i="12"/>
  <c r="O3" i="12"/>
  <c r="O4" i="12"/>
  <c r="O5" i="12"/>
  <c r="O6" i="12"/>
  <c r="O7" i="12"/>
  <c r="O8" i="12"/>
  <c r="O9" i="12"/>
  <c r="O10" i="12"/>
  <c r="O11" i="12"/>
  <c r="O12" i="12"/>
  <c r="O13" i="12"/>
  <c r="O14" i="12"/>
  <c r="O15" i="12"/>
  <c r="O16" i="12"/>
  <c r="O17" i="12"/>
  <c r="O18" i="12"/>
  <c r="O19" i="12"/>
  <c r="O20" i="12"/>
  <c r="O21" i="12"/>
  <c r="O22" i="12"/>
  <c r="O23" i="12"/>
  <c r="O24" i="12"/>
  <c r="O25" i="12"/>
  <c r="O26" i="12"/>
  <c r="O27" i="12"/>
  <c r="O28" i="12"/>
  <c r="O29" i="12"/>
  <c r="O30" i="12"/>
  <c r="O31" i="12"/>
  <c r="O32" i="12"/>
  <c r="O33" i="12"/>
  <c r="O34" i="12"/>
  <c r="O35" i="12"/>
  <c r="O36" i="12"/>
  <c r="O37" i="12"/>
  <c r="O38" i="12"/>
  <c r="O39" i="12"/>
  <c r="O40" i="12"/>
  <c r="O41" i="12"/>
  <c r="O42" i="12"/>
  <c r="O43" i="12"/>
  <c r="O44" i="12"/>
  <c r="O45" i="12"/>
  <c r="O46" i="12"/>
  <c r="O47" i="12"/>
  <c r="O48" i="12"/>
  <c r="O49" i="12"/>
  <c r="O50" i="12"/>
  <c r="O51" i="12"/>
  <c r="O52" i="12"/>
  <c r="O53" i="12"/>
  <c r="O54" i="12"/>
  <c r="O55" i="12"/>
  <c r="O56" i="12"/>
  <c r="O57" i="12"/>
  <c r="O58" i="12"/>
  <c r="O59" i="12"/>
  <c r="O60" i="12"/>
  <c r="O61" i="12"/>
  <c r="O62" i="12"/>
  <c r="O63" i="12"/>
  <c r="O64" i="12"/>
  <c r="O65" i="12"/>
  <c r="O66" i="12"/>
  <c r="O67" i="12"/>
  <c r="O68" i="12"/>
  <c r="O69" i="12"/>
  <c r="O70" i="12"/>
  <c r="O71" i="12"/>
  <c r="O72" i="12"/>
  <c r="O73" i="12"/>
  <c r="O74" i="12"/>
  <c r="O75" i="12"/>
  <c r="O76" i="12"/>
  <c r="O77" i="12"/>
  <c r="O78" i="12"/>
  <c r="O79" i="12"/>
  <c r="O80" i="12"/>
  <c r="M2" i="12"/>
  <c r="M3" i="12"/>
  <c r="M4" i="12"/>
  <c r="M5" i="12"/>
  <c r="M6" i="12"/>
  <c r="M7" i="12"/>
  <c r="M8" i="12"/>
  <c r="M9" i="12"/>
  <c r="M10" i="12"/>
  <c r="M11" i="12"/>
  <c r="M12" i="12"/>
  <c r="M13" i="12"/>
  <c r="M14" i="12"/>
  <c r="M15" i="12"/>
  <c r="M16" i="12"/>
  <c r="M17" i="12"/>
  <c r="M18" i="12"/>
  <c r="M19" i="12"/>
  <c r="M20" i="12"/>
  <c r="M21" i="12"/>
  <c r="M22" i="12"/>
  <c r="M23" i="12"/>
  <c r="M24" i="12"/>
  <c r="M25" i="12"/>
  <c r="M26" i="12"/>
  <c r="M27" i="12"/>
  <c r="M28" i="12"/>
  <c r="M29" i="12"/>
  <c r="M30" i="12"/>
  <c r="M31" i="12"/>
  <c r="M32" i="12"/>
  <c r="M33" i="12"/>
  <c r="M34" i="12"/>
  <c r="M35" i="12"/>
  <c r="M36" i="12"/>
  <c r="M37" i="12"/>
  <c r="M38" i="12"/>
  <c r="M39" i="12"/>
  <c r="M40" i="12"/>
  <c r="M41" i="12"/>
  <c r="M42" i="12"/>
  <c r="M43" i="12"/>
  <c r="M44" i="12"/>
  <c r="M45" i="12"/>
  <c r="M46" i="12"/>
  <c r="M47" i="12"/>
  <c r="M48" i="12"/>
  <c r="M49" i="12"/>
  <c r="M50" i="12"/>
  <c r="M51" i="12"/>
  <c r="M52" i="12"/>
  <c r="M53" i="12"/>
  <c r="M54" i="12"/>
  <c r="M55" i="12"/>
  <c r="M56" i="12"/>
  <c r="M57" i="12"/>
  <c r="M58" i="12"/>
  <c r="M59" i="12"/>
  <c r="M60" i="12"/>
  <c r="M61" i="12"/>
  <c r="M62" i="12"/>
  <c r="M63" i="12"/>
  <c r="M64" i="12"/>
  <c r="M65" i="12"/>
  <c r="M66" i="12"/>
  <c r="M67" i="12"/>
  <c r="M68" i="12"/>
  <c r="M69" i="12"/>
  <c r="M70" i="12"/>
  <c r="M71" i="12"/>
  <c r="M72" i="12"/>
  <c r="M73" i="12"/>
  <c r="M74" i="12"/>
  <c r="M75" i="12"/>
  <c r="M76" i="12"/>
  <c r="M77" i="12"/>
  <c r="M78" i="12"/>
  <c r="M79" i="12"/>
  <c r="M80" i="12"/>
  <c r="L7" i="4"/>
  <c r="M7" i="4" s="1"/>
  <c r="L30" i="4"/>
  <c r="M30" i="4" s="1"/>
  <c r="L13" i="4"/>
  <c r="M13" i="4" s="1"/>
  <c r="L15" i="4"/>
  <c r="M15" i="4" s="1"/>
  <c r="L5" i="4"/>
  <c r="M5" i="4" s="1"/>
  <c r="L21" i="4"/>
  <c r="M21" i="4" s="1"/>
  <c r="L29" i="4"/>
  <c r="M29" i="4" s="1"/>
  <c r="L20" i="4"/>
  <c r="M20" i="4" s="1"/>
  <c r="L18" i="4"/>
  <c r="M18" i="4" s="1"/>
  <c r="L16" i="4"/>
  <c r="M16" i="4" s="1"/>
  <c r="L35" i="4"/>
  <c r="M35" i="4" s="1"/>
  <c r="L24" i="4"/>
  <c r="M24" i="4" s="1"/>
  <c r="L14" i="4"/>
  <c r="M14" i="4" s="1"/>
  <c r="L10" i="4"/>
  <c r="M10" i="4" s="1"/>
  <c r="L38" i="4"/>
  <c r="M38" i="4" s="1"/>
  <c r="L22" i="4"/>
  <c r="M22" i="4" s="1"/>
  <c r="L6" i="4"/>
  <c r="M6" i="4" s="1"/>
  <c r="L32" i="4"/>
  <c r="M32" i="4" s="1"/>
  <c r="L8" i="4"/>
  <c r="M8" i="4" s="1"/>
  <c r="L12" i="4"/>
  <c r="M12" i="4" s="1"/>
  <c r="L37" i="4"/>
  <c r="M37" i="4" s="1"/>
  <c r="L60" i="4"/>
  <c r="M60" i="4" s="1"/>
  <c r="L57" i="4"/>
  <c r="M57" i="4" s="1"/>
  <c r="L65" i="4"/>
  <c r="M65" i="4" s="1"/>
  <c r="L44" i="4"/>
  <c r="M44" i="4" s="1"/>
  <c r="L39" i="4"/>
  <c r="M39" i="4" s="1"/>
  <c r="L51" i="4"/>
  <c r="M51" i="4" s="1"/>
  <c r="L34" i="4"/>
  <c r="M34" i="4" s="1"/>
  <c r="L46" i="4"/>
  <c r="M46" i="4" s="1"/>
  <c r="L28" i="4"/>
  <c r="M28" i="4" s="1"/>
  <c r="L43" i="4"/>
  <c r="M43" i="4" s="1"/>
  <c r="L62" i="4"/>
  <c r="M62" i="4" s="1"/>
  <c r="L79" i="4"/>
  <c r="M79" i="4" s="1"/>
  <c r="L89" i="4"/>
  <c r="M89" i="4" s="1"/>
  <c r="L23" i="4"/>
  <c r="M23" i="4" s="1"/>
  <c r="L69" i="4"/>
  <c r="M69" i="4" s="1"/>
  <c r="L64" i="4"/>
  <c r="M64" i="4" s="1"/>
  <c r="L58" i="4"/>
  <c r="M58" i="4" s="1"/>
  <c r="L93" i="4"/>
  <c r="M93" i="4" s="1"/>
  <c r="L48" i="4"/>
  <c r="M48" i="4" s="1"/>
  <c r="L97" i="4"/>
  <c r="M97" i="4" s="1"/>
  <c r="L49" i="4"/>
  <c r="M49" i="4" s="1"/>
  <c r="L105" i="4"/>
  <c r="M105" i="4" s="1"/>
  <c r="L73" i="4"/>
  <c r="M73" i="4" s="1"/>
  <c r="L53" i="4"/>
  <c r="M53" i="4" s="1"/>
  <c r="L86" i="4"/>
  <c r="M86" i="4" s="1"/>
  <c r="L59" i="4"/>
  <c r="M59" i="4" s="1"/>
  <c r="L83" i="4"/>
  <c r="M83" i="4" s="1"/>
  <c r="L106" i="4"/>
  <c r="M106" i="4" s="1"/>
  <c r="L92" i="4"/>
  <c r="M92" i="4" s="1"/>
  <c r="L115" i="4"/>
  <c r="M115" i="4" s="1"/>
  <c r="L103" i="4"/>
  <c r="M103" i="4" s="1"/>
  <c r="L66" i="4"/>
  <c r="M66" i="4" s="1"/>
  <c r="L127" i="4"/>
  <c r="M127" i="4" s="1"/>
  <c r="L81" i="4"/>
  <c r="M81" i="4" s="1"/>
  <c r="L101" i="4"/>
  <c r="M101" i="4" s="1"/>
  <c r="L95" i="4"/>
  <c r="M95" i="4" s="1"/>
  <c r="L78" i="4"/>
  <c r="M78" i="4" s="1"/>
  <c r="L114" i="4"/>
  <c r="M114" i="4" s="1"/>
  <c r="L98" i="4"/>
  <c r="M98" i="4" s="1"/>
  <c r="L72" i="4"/>
  <c r="M72" i="4" s="1"/>
  <c r="L77" i="4"/>
  <c r="M77" i="4" s="1"/>
  <c r="L116" i="4"/>
  <c r="M116" i="4" s="1"/>
  <c r="L61" i="4"/>
  <c r="M61" i="4" s="1"/>
  <c r="L94" i="4"/>
  <c r="M94" i="4" s="1"/>
  <c r="L107" i="4"/>
  <c r="M107" i="4" s="1"/>
  <c r="L120" i="4"/>
  <c r="M120" i="4" s="1"/>
  <c r="L85" i="4"/>
  <c r="M85" i="4" s="1"/>
  <c r="L52" i="4"/>
  <c r="M52" i="4" s="1"/>
  <c r="L142" i="4"/>
  <c r="M142" i="4" s="1"/>
  <c r="L119" i="4"/>
  <c r="M119" i="4" s="1"/>
  <c r="L100" i="4"/>
  <c r="M100" i="4" s="1"/>
  <c r="L47" i="4"/>
  <c r="M47" i="4" s="1"/>
  <c r="L67" i="4"/>
  <c r="M67" i="4" s="1"/>
  <c r="L122" i="4"/>
  <c r="M122" i="4" s="1"/>
  <c r="L112" i="4"/>
  <c r="M112" i="4" s="1"/>
  <c r="L99" i="4"/>
  <c r="M99" i="4" s="1"/>
  <c r="L147" i="4"/>
  <c r="M147" i="4" s="1"/>
  <c r="L149" i="4"/>
  <c r="M149" i="4" s="1"/>
  <c r="L117" i="4"/>
  <c r="M117" i="4" s="1"/>
  <c r="L130" i="4"/>
  <c r="M130" i="4" s="1"/>
  <c r="L152" i="4"/>
  <c r="M152" i="4" s="1"/>
  <c r="L154" i="4"/>
  <c r="M154" i="4" s="1"/>
  <c r="L155" i="4"/>
  <c r="M155" i="4" s="1"/>
  <c r="L156" i="4"/>
  <c r="M156" i="4" s="1"/>
  <c r="L110" i="4"/>
  <c r="M110" i="4" s="1"/>
  <c r="L135" i="4"/>
  <c r="M135" i="4" s="1"/>
  <c r="L159" i="4"/>
  <c r="M159" i="4" s="1"/>
  <c r="L160" i="4"/>
  <c r="M160" i="4" s="1"/>
  <c r="L150" i="4"/>
  <c r="M150" i="4" s="1"/>
  <c r="L109" i="4"/>
  <c r="M109" i="4" s="1"/>
  <c r="L137" i="4"/>
  <c r="M137" i="4" s="1"/>
  <c r="L133" i="4"/>
  <c r="M133" i="4" s="1"/>
  <c r="L145" i="4"/>
  <c r="M145" i="4" s="1"/>
  <c r="L165" i="4"/>
  <c r="M165" i="4" s="1"/>
  <c r="L126" i="4"/>
  <c r="M126" i="4" s="1"/>
  <c r="L132" i="4"/>
  <c r="M132" i="4" s="1"/>
  <c r="L125" i="4"/>
  <c r="M125" i="4" s="1"/>
  <c r="L128" i="4"/>
  <c r="M128" i="4" s="1"/>
  <c r="L170" i="4"/>
  <c r="M170" i="4" s="1"/>
  <c r="L151" i="4"/>
  <c r="M151" i="4" s="1"/>
  <c r="L136" i="4"/>
  <c r="M136" i="4" s="1"/>
  <c r="L172" i="4"/>
  <c r="M172" i="4" s="1"/>
  <c r="L176" i="4"/>
  <c r="M176" i="4" s="1"/>
  <c r="L84" i="4"/>
  <c r="M84" i="4" s="1"/>
  <c r="L118" i="4"/>
  <c r="M118" i="4" s="1"/>
  <c r="L178" i="4"/>
  <c r="M178" i="4" s="1"/>
  <c r="L180" i="4"/>
  <c r="M180" i="4" s="1"/>
  <c r="L181" i="4"/>
  <c r="M181" i="4" s="1"/>
  <c r="L148" i="4"/>
  <c r="M148" i="4" s="1"/>
  <c r="L183" i="4"/>
  <c r="M183" i="4" s="1"/>
  <c r="L129" i="4"/>
  <c r="M129" i="4" s="1"/>
  <c r="L168" i="4"/>
  <c r="M168" i="4" s="1"/>
  <c r="L166" i="4"/>
  <c r="M166" i="4" s="1"/>
  <c r="L184" i="4"/>
  <c r="M184" i="4" s="1"/>
  <c r="L185" i="4"/>
  <c r="M185" i="4" s="1"/>
  <c r="L186" i="4"/>
  <c r="M186" i="4" s="1"/>
  <c r="L161" i="4"/>
  <c r="M161" i="4" s="1"/>
  <c r="L173" i="4"/>
  <c r="M173" i="4" s="1"/>
  <c r="L175" i="4"/>
  <c r="M175" i="4" s="1"/>
  <c r="L190" i="4"/>
  <c r="M190" i="4" s="1"/>
  <c r="L189" i="4"/>
  <c r="M189" i="4" s="1"/>
  <c r="L191" i="4"/>
  <c r="M191" i="4" s="1"/>
  <c r="L174" i="4"/>
  <c r="M174" i="4" s="1"/>
  <c r="L167" i="4"/>
  <c r="M167" i="4" s="1"/>
  <c r="L192" i="4"/>
  <c r="M192" i="4" s="1"/>
  <c r="L193" i="4"/>
  <c r="M193" i="4" s="1"/>
  <c r="L179" i="4"/>
  <c r="M179" i="4" s="1"/>
  <c r="L194" i="4"/>
  <c r="M194" i="4" s="1"/>
  <c r="L195" i="4"/>
  <c r="M195" i="4" s="1"/>
  <c r="L196" i="4"/>
  <c r="M196" i="4" s="1"/>
  <c r="L197" i="4"/>
  <c r="M197" i="4" s="1"/>
  <c r="L188" i="4"/>
  <c r="M188" i="4" s="1"/>
  <c r="L198" i="4"/>
  <c r="M198" i="4" s="1"/>
  <c r="L199" i="4"/>
  <c r="M199" i="4" s="1"/>
  <c r="L200" i="4"/>
  <c r="M200" i="4" s="1"/>
  <c r="L201" i="4"/>
  <c r="M201" i="4" s="1"/>
  <c r="L202" i="4"/>
  <c r="M202" i="4" s="1"/>
  <c r="L203" i="4"/>
  <c r="M203" i="4" s="1"/>
  <c r="L121" i="4"/>
  <c r="M121" i="4" s="1"/>
  <c r="L204" i="4"/>
  <c r="M204" i="4" s="1"/>
  <c r="L205" i="4"/>
  <c r="M205" i="4" s="1"/>
  <c r="L206" i="4"/>
  <c r="M206" i="4" s="1"/>
  <c r="L207" i="4"/>
  <c r="M207" i="4" s="1"/>
  <c r="L208" i="4"/>
  <c r="M208" i="4" s="1"/>
  <c r="L209" i="4"/>
  <c r="M209" i="4" s="1"/>
  <c r="L210" i="4"/>
  <c r="M210" i="4" s="1"/>
  <c r="L211" i="4"/>
  <c r="M211" i="4" s="1"/>
  <c r="L212" i="4"/>
  <c r="M212" i="4" s="1"/>
  <c r="L213" i="4"/>
  <c r="M213" i="4" s="1"/>
  <c r="L214" i="4"/>
  <c r="M214" i="4" s="1"/>
  <c r="L215" i="4"/>
  <c r="M215" i="4" s="1"/>
  <c r="L216" i="4"/>
  <c r="M216" i="4" s="1"/>
  <c r="L217" i="4"/>
  <c r="M217" i="4" s="1"/>
  <c r="L218" i="4"/>
  <c r="M218" i="4" s="1"/>
  <c r="L219" i="4"/>
  <c r="M219" i="4" s="1"/>
  <c r="L220" i="4"/>
  <c r="M220" i="4" s="1"/>
  <c r="L221" i="4"/>
  <c r="M221" i="4" s="1"/>
  <c r="F221" i="4"/>
  <c r="G221" i="4" s="1"/>
  <c r="H221" i="4"/>
  <c r="I221" i="4" s="1"/>
  <c r="J221" i="4"/>
  <c r="K221" i="4" s="1"/>
  <c r="N221" i="4"/>
  <c r="O221" i="4" s="1"/>
  <c r="P221" i="4"/>
  <c r="Q221" i="4" s="1"/>
  <c r="R221" i="4"/>
  <c r="S221" i="4" s="1"/>
  <c r="N2" i="11"/>
  <c r="N3" i="11"/>
  <c r="N4" i="11"/>
  <c r="N5" i="11"/>
  <c r="N6" i="11"/>
  <c r="N7" i="11"/>
  <c r="N8" i="11"/>
  <c r="N9" i="11"/>
  <c r="N10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O2" i="11"/>
  <c r="O3" i="11"/>
  <c r="O4" i="11"/>
  <c r="O5" i="11"/>
  <c r="O6" i="11"/>
  <c r="O7" i="11"/>
  <c r="O8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M2" i="11"/>
  <c r="M3" i="11"/>
  <c r="M4" i="11"/>
  <c r="M5" i="11"/>
  <c r="M6" i="11"/>
  <c r="M7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J7" i="4"/>
  <c r="K7" i="4" s="1"/>
  <c r="J30" i="4"/>
  <c r="K30" i="4" s="1"/>
  <c r="J13" i="4"/>
  <c r="K13" i="4" s="1"/>
  <c r="J15" i="4"/>
  <c r="K15" i="4" s="1"/>
  <c r="J5" i="4"/>
  <c r="K5" i="4" s="1"/>
  <c r="J21" i="4"/>
  <c r="K21" i="4" s="1"/>
  <c r="J29" i="4"/>
  <c r="K29" i="4" s="1"/>
  <c r="J20" i="4"/>
  <c r="K20" i="4" s="1"/>
  <c r="J18" i="4"/>
  <c r="K18" i="4" s="1"/>
  <c r="J16" i="4"/>
  <c r="K16" i="4" s="1"/>
  <c r="J35" i="4"/>
  <c r="K35" i="4" s="1"/>
  <c r="J24" i="4"/>
  <c r="K24" i="4" s="1"/>
  <c r="J14" i="4"/>
  <c r="K14" i="4" s="1"/>
  <c r="J10" i="4"/>
  <c r="K10" i="4" s="1"/>
  <c r="J38" i="4"/>
  <c r="K38" i="4" s="1"/>
  <c r="J22" i="4"/>
  <c r="K22" i="4" s="1"/>
  <c r="J6" i="4"/>
  <c r="K6" i="4" s="1"/>
  <c r="J32" i="4"/>
  <c r="K32" i="4" s="1"/>
  <c r="J8" i="4"/>
  <c r="K8" i="4" s="1"/>
  <c r="J12" i="4"/>
  <c r="K12" i="4" s="1"/>
  <c r="J37" i="4"/>
  <c r="K37" i="4" s="1"/>
  <c r="J60" i="4"/>
  <c r="K60" i="4" s="1"/>
  <c r="J57" i="4"/>
  <c r="K57" i="4" s="1"/>
  <c r="J65" i="4"/>
  <c r="K65" i="4" s="1"/>
  <c r="J44" i="4"/>
  <c r="K44" i="4" s="1"/>
  <c r="J39" i="4"/>
  <c r="K39" i="4" s="1"/>
  <c r="J51" i="4"/>
  <c r="K51" i="4" s="1"/>
  <c r="J34" i="4"/>
  <c r="K34" i="4" s="1"/>
  <c r="J46" i="4"/>
  <c r="K46" i="4" s="1"/>
  <c r="J28" i="4"/>
  <c r="K28" i="4" s="1"/>
  <c r="J43" i="4"/>
  <c r="K43" i="4" s="1"/>
  <c r="J62" i="4"/>
  <c r="K62" i="4" s="1"/>
  <c r="J79" i="4"/>
  <c r="K79" i="4" s="1"/>
  <c r="J89" i="4"/>
  <c r="K89" i="4" s="1"/>
  <c r="J23" i="4"/>
  <c r="K23" i="4" s="1"/>
  <c r="J69" i="4"/>
  <c r="K69" i="4" s="1"/>
  <c r="J64" i="4"/>
  <c r="K64" i="4" s="1"/>
  <c r="J58" i="4"/>
  <c r="K58" i="4" s="1"/>
  <c r="J93" i="4"/>
  <c r="K93" i="4" s="1"/>
  <c r="J48" i="4"/>
  <c r="K48" i="4" s="1"/>
  <c r="J97" i="4"/>
  <c r="K97" i="4" s="1"/>
  <c r="J49" i="4"/>
  <c r="K49" i="4" s="1"/>
  <c r="J105" i="4"/>
  <c r="K105" i="4" s="1"/>
  <c r="J73" i="4"/>
  <c r="K73" i="4" s="1"/>
  <c r="J53" i="4"/>
  <c r="K53" i="4" s="1"/>
  <c r="J86" i="4"/>
  <c r="K86" i="4" s="1"/>
  <c r="J59" i="4"/>
  <c r="K59" i="4" s="1"/>
  <c r="J83" i="4"/>
  <c r="K83" i="4" s="1"/>
  <c r="J106" i="4"/>
  <c r="K106" i="4" s="1"/>
  <c r="J92" i="4"/>
  <c r="K92" i="4" s="1"/>
  <c r="J115" i="4"/>
  <c r="K115" i="4" s="1"/>
  <c r="J103" i="4"/>
  <c r="K103" i="4" s="1"/>
  <c r="J66" i="4"/>
  <c r="K66" i="4" s="1"/>
  <c r="J127" i="4"/>
  <c r="K127" i="4" s="1"/>
  <c r="J81" i="4"/>
  <c r="K81" i="4" s="1"/>
  <c r="J101" i="4"/>
  <c r="K101" i="4" s="1"/>
  <c r="J95" i="4"/>
  <c r="K95" i="4" s="1"/>
  <c r="J78" i="4"/>
  <c r="K78" i="4" s="1"/>
  <c r="J114" i="4"/>
  <c r="K114" i="4" s="1"/>
  <c r="J98" i="4"/>
  <c r="K98" i="4" s="1"/>
  <c r="J72" i="4"/>
  <c r="K72" i="4" s="1"/>
  <c r="J77" i="4"/>
  <c r="K77" i="4" s="1"/>
  <c r="J116" i="4"/>
  <c r="K116" i="4" s="1"/>
  <c r="J61" i="4"/>
  <c r="K61" i="4" s="1"/>
  <c r="J94" i="4"/>
  <c r="K94" i="4" s="1"/>
  <c r="J107" i="4"/>
  <c r="K107" i="4" s="1"/>
  <c r="J120" i="4"/>
  <c r="K120" i="4" s="1"/>
  <c r="J85" i="4"/>
  <c r="K85" i="4" s="1"/>
  <c r="J52" i="4"/>
  <c r="K52" i="4" s="1"/>
  <c r="J142" i="4"/>
  <c r="K142" i="4" s="1"/>
  <c r="J119" i="4"/>
  <c r="K119" i="4" s="1"/>
  <c r="J100" i="4"/>
  <c r="K100" i="4" s="1"/>
  <c r="J47" i="4"/>
  <c r="K47" i="4" s="1"/>
  <c r="J67" i="4"/>
  <c r="K67" i="4" s="1"/>
  <c r="J122" i="4"/>
  <c r="K122" i="4" s="1"/>
  <c r="J112" i="4"/>
  <c r="K112" i="4" s="1"/>
  <c r="J99" i="4"/>
  <c r="K99" i="4" s="1"/>
  <c r="J147" i="4"/>
  <c r="K147" i="4" s="1"/>
  <c r="J149" i="4"/>
  <c r="K149" i="4" s="1"/>
  <c r="J117" i="4"/>
  <c r="K117" i="4" s="1"/>
  <c r="J130" i="4"/>
  <c r="K130" i="4" s="1"/>
  <c r="J152" i="4"/>
  <c r="K152" i="4" s="1"/>
  <c r="J154" i="4"/>
  <c r="K154" i="4" s="1"/>
  <c r="J155" i="4"/>
  <c r="K155" i="4" s="1"/>
  <c r="J156" i="4"/>
  <c r="K156" i="4" s="1"/>
  <c r="J110" i="4"/>
  <c r="K110" i="4" s="1"/>
  <c r="J135" i="4"/>
  <c r="K135" i="4" s="1"/>
  <c r="J159" i="4"/>
  <c r="K159" i="4" s="1"/>
  <c r="J160" i="4"/>
  <c r="K160" i="4" s="1"/>
  <c r="J150" i="4"/>
  <c r="K150" i="4" s="1"/>
  <c r="J109" i="4"/>
  <c r="K109" i="4" s="1"/>
  <c r="J137" i="4"/>
  <c r="K137" i="4" s="1"/>
  <c r="J133" i="4"/>
  <c r="K133" i="4" s="1"/>
  <c r="J145" i="4"/>
  <c r="K145" i="4" s="1"/>
  <c r="J165" i="4"/>
  <c r="K165" i="4" s="1"/>
  <c r="J126" i="4"/>
  <c r="K126" i="4" s="1"/>
  <c r="J132" i="4"/>
  <c r="K132" i="4" s="1"/>
  <c r="J125" i="4"/>
  <c r="K125" i="4" s="1"/>
  <c r="J128" i="4"/>
  <c r="K128" i="4" s="1"/>
  <c r="J170" i="4"/>
  <c r="K170" i="4" s="1"/>
  <c r="J151" i="4"/>
  <c r="K151" i="4" s="1"/>
  <c r="J136" i="4"/>
  <c r="K136" i="4" s="1"/>
  <c r="J172" i="4"/>
  <c r="K172" i="4" s="1"/>
  <c r="J176" i="4"/>
  <c r="K176" i="4" s="1"/>
  <c r="J84" i="4"/>
  <c r="K84" i="4" s="1"/>
  <c r="J118" i="4"/>
  <c r="K118" i="4" s="1"/>
  <c r="J178" i="4"/>
  <c r="K178" i="4" s="1"/>
  <c r="J180" i="4"/>
  <c r="K180" i="4" s="1"/>
  <c r="J181" i="4"/>
  <c r="K181" i="4" s="1"/>
  <c r="J148" i="4"/>
  <c r="K148" i="4" s="1"/>
  <c r="J183" i="4"/>
  <c r="K183" i="4" s="1"/>
  <c r="J129" i="4"/>
  <c r="K129" i="4" s="1"/>
  <c r="J168" i="4"/>
  <c r="K168" i="4" s="1"/>
  <c r="J166" i="4"/>
  <c r="K166" i="4" s="1"/>
  <c r="J184" i="4"/>
  <c r="K184" i="4" s="1"/>
  <c r="J185" i="4"/>
  <c r="K185" i="4" s="1"/>
  <c r="J186" i="4"/>
  <c r="K186" i="4" s="1"/>
  <c r="J161" i="4"/>
  <c r="K161" i="4" s="1"/>
  <c r="J173" i="4"/>
  <c r="K173" i="4" s="1"/>
  <c r="J175" i="4"/>
  <c r="K175" i="4" s="1"/>
  <c r="J190" i="4"/>
  <c r="K190" i="4" s="1"/>
  <c r="J189" i="4"/>
  <c r="K189" i="4" s="1"/>
  <c r="J191" i="4"/>
  <c r="K191" i="4" s="1"/>
  <c r="J174" i="4"/>
  <c r="K174" i="4" s="1"/>
  <c r="J167" i="4"/>
  <c r="K167" i="4" s="1"/>
  <c r="J192" i="4"/>
  <c r="K192" i="4" s="1"/>
  <c r="J193" i="4"/>
  <c r="K193" i="4" s="1"/>
  <c r="J179" i="4"/>
  <c r="K179" i="4" s="1"/>
  <c r="J194" i="4"/>
  <c r="K194" i="4" s="1"/>
  <c r="J195" i="4"/>
  <c r="K195" i="4" s="1"/>
  <c r="J196" i="4"/>
  <c r="K196" i="4" s="1"/>
  <c r="J197" i="4"/>
  <c r="K197" i="4" s="1"/>
  <c r="J188" i="4"/>
  <c r="K188" i="4" s="1"/>
  <c r="J198" i="4"/>
  <c r="K198" i="4" s="1"/>
  <c r="J199" i="4"/>
  <c r="K199" i="4" s="1"/>
  <c r="J200" i="4"/>
  <c r="K200" i="4" s="1"/>
  <c r="J201" i="4"/>
  <c r="K201" i="4" s="1"/>
  <c r="J202" i="4"/>
  <c r="K202" i="4" s="1"/>
  <c r="J203" i="4"/>
  <c r="K203" i="4" s="1"/>
  <c r="J121" i="4"/>
  <c r="K121" i="4" s="1"/>
  <c r="J204" i="4"/>
  <c r="K204" i="4" s="1"/>
  <c r="J205" i="4"/>
  <c r="K205" i="4" s="1"/>
  <c r="J206" i="4"/>
  <c r="K206" i="4" s="1"/>
  <c r="J207" i="4"/>
  <c r="K207" i="4" s="1"/>
  <c r="J208" i="4"/>
  <c r="K208" i="4" s="1"/>
  <c r="J209" i="4"/>
  <c r="K209" i="4" s="1"/>
  <c r="J210" i="4"/>
  <c r="K210" i="4" s="1"/>
  <c r="J211" i="4"/>
  <c r="K211" i="4" s="1"/>
  <c r="J212" i="4"/>
  <c r="K212" i="4" s="1"/>
  <c r="J213" i="4"/>
  <c r="K213" i="4" s="1"/>
  <c r="J214" i="4"/>
  <c r="K214" i="4" s="1"/>
  <c r="J215" i="4"/>
  <c r="K215" i="4" s="1"/>
  <c r="J216" i="4"/>
  <c r="K216" i="4" s="1"/>
  <c r="J217" i="4"/>
  <c r="K217" i="4" s="1"/>
  <c r="J218" i="4"/>
  <c r="K218" i="4" s="1"/>
  <c r="J219" i="4"/>
  <c r="K219" i="4" s="1"/>
  <c r="J220" i="4"/>
  <c r="K220" i="4" s="1"/>
  <c r="F212" i="4"/>
  <c r="G212" i="4" s="1"/>
  <c r="F213" i="4"/>
  <c r="G213" i="4" s="1"/>
  <c r="F214" i="4"/>
  <c r="G214" i="4" s="1"/>
  <c r="F215" i="4"/>
  <c r="G215" i="4" s="1"/>
  <c r="F216" i="4"/>
  <c r="G216" i="4" s="1"/>
  <c r="F217" i="4"/>
  <c r="G217" i="4" s="1"/>
  <c r="F218" i="4"/>
  <c r="G218" i="4" s="1"/>
  <c r="F219" i="4"/>
  <c r="G219" i="4" s="1"/>
  <c r="F220" i="4"/>
  <c r="G220" i="4" s="1"/>
  <c r="H212" i="4"/>
  <c r="I212" i="4" s="1"/>
  <c r="H213" i="4"/>
  <c r="I213" i="4" s="1"/>
  <c r="H214" i="4"/>
  <c r="I214" i="4" s="1"/>
  <c r="H215" i="4"/>
  <c r="I215" i="4" s="1"/>
  <c r="H216" i="4"/>
  <c r="I216" i="4" s="1"/>
  <c r="H217" i="4"/>
  <c r="I217" i="4" s="1"/>
  <c r="H218" i="4"/>
  <c r="I218" i="4" s="1"/>
  <c r="H219" i="4"/>
  <c r="I219" i="4" s="1"/>
  <c r="H220" i="4"/>
  <c r="I220" i="4" s="1"/>
  <c r="N212" i="4"/>
  <c r="O212" i="4" s="1"/>
  <c r="N213" i="4"/>
  <c r="O213" i="4" s="1"/>
  <c r="N214" i="4"/>
  <c r="O214" i="4" s="1"/>
  <c r="N215" i="4"/>
  <c r="O215" i="4" s="1"/>
  <c r="N216" i="4"/>
  <c r="O216" i="4" s="1"/>
  <c r="N217" i="4"/>
  <c r="O217" i="4" s="1"/>
  <c r="N218" i="4"/>
  <c r="O218" i="4" s="1"/>
  <c r="N219" i="4"/>
  <c r="O219" i="4" s="1"/>
  <c r="N220" i="4"/>
  <c r="O220" i="4" s="1"/>
  <c r="P212" i="4"/>
  <c r="Q212" i="4" s="1"/>
  <c r="P213" i="4"/>
  <c r="Q213" i="4" s="1"/>
  <c r="P214" i="4"/>
  <c r="Q214" i="4" s="1"/>
  <c r="P215" i="4"/>
  <c r="Q215" i="4" s="1"/>
  <c r="P216" i="4"/>
  <c r="Q216" i="4" s="1"/>
  <c r="P217" i="4"/>
  <c r="Q217" i="4" s="1"/>
  <c r="P218" i="4"/>
  <c r="Q218" i="4" s="1"/>
  <c r="P219" i="4"/>
  <c r="Q219" i="4" s="1"/>
  <c r="P220" i="4"/>
  <c r="Q220" i="4" s="1"/>
  <c r="R212" i="4"/>
  <c r="S212" i="4" s="1"/>
  <c r="R213" i="4"/>
  <c r="S213" i="4" s="1"/>
  <c r="R214" i="4"/>
  <c r="S214" i="4" s="1"/>
  <c r="R215" i="4"/>
  <c r="S215" i="4" s="1"/>
  <c r="R216" i="4"/>
  <c r="S216" i="4" s="1"/>
  <c r="R217" i="4"/>
  <c r="S217" i="4" s="1"/>
  <c r="R218" i="4"/>
  <c r="S218" i="4" s="1"/>
  <c r="R219" i="4"/>
  <c r="S219" i="4" s="1"/>
  <c r="R220" i="4"/>
  <c r="S220" i="4" s="1"/>
  <c r="F206" i="4"/>
  <c r="G206" i="4" s="1"/>
  <c r="F207" i="4"/>
  <c r="G207" i="4" s="1"/>
  <c r="F208" i="4"/>
  <c r="G208" i="4" s="1"/>
  <c r="F209" i="4"/>
  <c r="G209" i="4" s="1"/>
  <c r="F210" i="4"/>
  <c r="G210" i="4" s="1"/>
  <c r="F211" i="4"/>
  <c r="G211" i="4" s="1"/>
  <c r="H206" i="4"/>
  <c r="I206" i="4" s="1"/>
  <c r="H207" i="4"/>
  <c r="I207" i="4" s="1"/>
  <c r="H208" i="4"/>
  <c r="I208" i="4" s="1"/>
  <c r="H209" i="4"/>
  <c r="I209" i="4" s="1"/>
  <c r="H210" i="4"/>
  <c r="I210" i="4" s="1"/>
  <c r="H211" i="4"/>
  <c r="I211" i="4" s="1"/>
  <c r="N206" i="4"/>
  <c r="O206" i="4" s="1"/>
  <c r="N207" i="4"/>
  <c r="O207" i="4" s="1"/>
  <c r="N208" i="4"/>
  <c r="O208" i="4" s="1"/>
  <c r="N209" i="4"/>
  <c r="O209" i="4" s="1"/>
  <c r="N210" i="4"/>
  <c r="O210" i="4" s="1"/>
  <c r="N211" i="4"/>
  <c r="O211" i="4" s="1"/>
  <c r="P206" i="4"/>
  <c r="Q206" i="4" s="1"/>
  <c r="P207" i="4"/>
  <c r="Q207" i="4" s="1"/>
  <c r="P208" i="4"/>
  <c r="Q208" i="4" s="1"/>
  <c r="P209" i="4"/>
  <c r="Q209" i="4" s="1"/>
  <c r="P210" i="4"/>
  <c r="Q210" i="4" s="1"/>
  <c r="P211" i="4"/>
  <c r="Q211" i="4" s="1"/>
  <c r="R206" i="4"/>
  <c r="S206" i="4" s="1"/>
  <c r="R207" i="4"/>
  <c r="S207" i="4" s="1"/>
  <c r="R208" i="4"/>
  <c r="S208" i="4" s="1"/>
  <c r="R209" i="4"/>
  <c r="S209" i="4" s="1"/>
  <c r="R210" i="4"/>
  <c r="S210" i="4" s="1"/>
  <c r="R211" i="4"/>
  <c r="S211" i="4" s="1"/>
  <c r="F204" i="4"/>
  <c r="G204" i="4" s="1"/>
  <c r="F205" i="4"/>
  <c r="G205" i="4" s="1"/>
  <c r="H204" i="4"/>
  <c r="I204" i="4" s="1"/>
  <c r="H205" i="4"/>
  <c r="I205" i="4" s="1"/>
  <c r="N204" i="4"/>
  <c r="O204" i="4" s="1"/>
  <c r="N205" i="4"/>
  <c r="O205" i="4" s="1"/>
  <c r="P204" i="4"/>
  <c r="Q204" i="4" s="1"/>
  <c r="P205" i="4"/>
  <c r="Q205" i="4" s="1"/>
  <c r="R204" i="4"/>
  <c r="S204" i="4" s="1"/>
  <c r="R205" i="4"/>
  <c r="S205" i="4" s="1"/>
  <c r="N2" i="10"/>
  <c r="N3" i="10"/>
  <c r="N4" i="10"/>
  <c r="N5" i="10"/>
  <c r="N6" i="10"/>
  <c r="N7" i="10"/>
  <c r="N8" i="10"/>
  <c r="N9" i="10"/>
  <c r="N10" i="10"/>
  <c r="N11" i="10"/>
  <c r="N12" i="10"/>
  <c r="N13" i="10"/>
  <c r="N14" i="10"/>
  <c r="N15" i="10"/>
  <c r="N16" i="10"/>
  <c r="N17" i="10"/>
  <c r="N18" i="10"/>
  <c r="N19" i="10"/>
  <c r="N20" i="10"/>
  <c r="N21" i="10"/>
  <c r="N22" i="10"/>
  <c r="N23" i="10"/>
  <c r="N24" i="10"/>
  <c r="N25" i="10"/>
  <c r="M2" i="10"/>
  <c r="M3" i="10"/>
  <c r="M4" i="10"/>
  <c r="M5" i="10"/>
  <c r="M6" i="10"/>
  <c r="M7" i="10"/>
  <c r="M8" i="10"/>
  <c r="M9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O2" i="10"/>
  <c r="O3" i="10"/>
  <c r="O4" i="10"/>
  <c r="O5" i="10"/>
  <c r="O6" i="10"/>
  <c r="O7" i="10"/>
  <c r="O8" i="10"/>
  <c r="O9" i="10"/>
  <c r="O10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23" i="10"/>
  <c r="O24" i="10"/>
  <c r="O25" i="10"/>
  <c r="E220" i="4" l="1"/>
  <c r="E212" i="4"/>
  <c r="E50" i="4"/>
  <c r="E90" i="4"/>
  <c r="E204" i="4"/>
  <c r="E215" i="4"/>
  <c r="E11" i="4"/>
  <c r="E182" i="4"/>
  <c r="E9" i="4"/>
  <c r="E211" i="4"/>
  <c r="E214" i="4"/>
  <c r="E74" i="4"/>
  <c r="E4" i="4"/>
  <c r="E33" i="4"/>
  <c r="E124" i="4"/>
  <c r="E63" i="4"/>
  <c r="E169" i="4"/>
  <c r="E153" i="4"/>
  <c r="E224" i="4"/>
  <c r="E210" i="4"/>
  <c r="E213" i="4"/>
  <c r="E87" i="4"/>
  <c r="E139" i="4"/>
  <c r="E209" i="4"/>
  <c r="E54" i="4"/>
  <c r="E76" i="4"/>
  <c r="E138" i="4"/>
  <c r="E140" i="4"/>
  <c r="E146" i="4"/>
  <c r="E157" i="4"/>
  <c r="E144" i="4"/>
  <c r="E36" i="4"/>
  <c r="E55" i="4"/>
  <c r="E158" i="4"/>
  <c r="E123" i="4"/>
  <c r="E222" i="4"/>
  <c r="E208" i="4"/>
  <c r="E219" i="4"/>
  <c r="E17" i="4"/>
  <c r="E104" i="4"/>
  <c r="E75" i="4"/>
  <c r="E108" i="4"/>
  <c r="E111" i="4"/>
  <c r="E131" i="4"/>
  <c r="E143" i="4"/>
  <c r="E80" i="4"/>
  <c r="E171" i="4"/>
  <c r="E141" i="4"/>
  <c r="E25" i="4"/>
  <c r="E40" i="4"/>
  <c r="E19" i="4"/>
  <c r="E82" i="4"/>
  <c r="E207" i="4"/>
  <c r="E218" i="4"/>
  <c r="E164" i="4"/>
  <c r="E45" i="4"/>
  <c r="E88" i="4"/>
  <c r="E26" i="4"/>
  <c r="E71" i="4"/>
  <c r="E96" i="4"/>
  <c r="E113" i="4"/>
  <c r="E163" i="4"/>
  <c r="E31" i="4"/>
  <c r="E206" i="4"/>
  <c r="E217" i="4"/>
  <c r="E221" i="4"/>
  <c r="E162" i="4"/>
  <c r="E56" i="4"/>
  <c r="E68" i="4"/>
  <c r="E187" i="4"/>
  <c r="E205" i="4"/>
  <c r="E216" i="4"/>
  <c r="E91" i="4"/>
  <c r="E177" i="4"/>
  <c r="E70" i="4"/>
  <c r="E41" i="4"/>
  <c r="E102" i="4"/>
  <c r="E27" i="4"/>
  <c r="E134" i="4"/>
  <c r="E42" i="4"/>
  <c r="E223" i="4"/>
  <c r="R7" i="4"/>
  <c r="S7" i="4" s="1"/>
  <c r="R30" i="4"/>
  <c r="S30" i="4" s="1"/>
  <c r="R15" i="4"/>
  <c r="S15" i="4" s="1"/>
  <c r="R21" i="4"/>
  <c r="S21" i="4" s="1"/>
  <c r="R29" i="4"/>
  <c r="S29" i="4" s="1"/>
  <c r="R18" i="4"/>
  <c r="S18" i="4" s="1"/>
  <c r="R14" i="4"/>
  <c r="S14" i="4" s="1"/>
  <c r="R22" i="4"/>
  <c r="S22" i="4" s="1"/>
  <c r="R24" i="4"/>
  <c r="S24" i="4" s="1"/>
  <c r="R20" i="4"/>
  <c r="S20" i="4" s="1"/>
  <c r="R16" i="4"/>
  <c r="S16" i="4" s="1"/>
  <c r="R38" i="4"/>
  <c r="S38" i="4" s="1"/>
  <c r="R37" i="4"/>
  <c r="S37" i="4" s="1"/>
  <c r="R5" i="4"/>
  <c r="S5" i="4" s="1"/>
  <c r="R32" i="4"/>
  <c r="S32" i="4" s="1"/>
  <c r="R60" i="4"/>
  <c r="S60" i="4" s="1"/>
  <c r="R57" i="4"/>
  <c r="S57" i="4" s="1"/>
  <c r="R8" i="4"/>
  <c r="S8" i="4" s="1"/>
  <c r="R65" i="4"/>
  <c r="S65" i="4" s="1"/>
  <c r="R10" i="4"/>
  <c r="S10" i="4" s="1"/>
  <c r="R13" i="4"/>
  <c r="S13" i="4" s="1"/>
  <c r="R35" i="4"/>
  <c r="S35" i="4" s="1"/>
  <c r="R34" i="4"/>
  <c r="S34" i="4" s="1"/>
  <c r="R12" i="4"/>
  <c r="S12" i="4" s="1"/>
  <c r="R28" i="4"/>
  <c r="S28" i="4" s="1"/>
  <c r="R39" i="4"/>
  <c r="S39" i="4" s="1"/>
  <c r="R43" i="4"/>
  <c r="S43" i="4" s="1"/>
  <c r="R79" i="4"/>
  <c r="S79" i="4" s="1"/>
  <c r="R89" i="4"/>
  <c r="S89" i="4" s="1"/>
  <c r="R23" i="4"/>
  <c r="S23" i="4" s="1"/>
  <c r="R69" i="4"/>
  <c r="S69" i="4" s="1"/>
  <c r="R64" i="4"/>
  <c r="S64" i="4" s="1"/>
  <c r="R46" i="4"/>
  <c r="S46" i="4" s="1"/>
  <c r="R93" i="4"/>
  <c r="S93" i="4" s="1"/>
  <c r="R44" i="4"/>
  <c r="S44" i="4" s="1"/>
  <c r="R51" i="4"/>
  <c r="S51" i="4" s="1"/>
  <c r="R48" i="4"/>
  <c r="S48" i="4" s="1"/>
  <c r="R49" i="4"/>
  <c r="S49" i="4" s="1"/>
  <c r="R105" i="4"/>
  <c r="S105" i="4" s="1"/>
  <c r="R62" i="4"/>
  <c r="S62" i="4" s="1"/>
  <c r="R73" i="4"/>
  <c r="S73" i="4" s="1"/>
  <c r="R53" i="4"/>
  <c r="S53" i="4" s="1"/>
  <c r="R59" i="4"/>
  <c r="S59" i="4" s="1"/>
  <c r="R97" i="4"/>
  <c r="S97" i="4" s="1"/>
  <c r="R106" i="4"/>
  <c r="S106" i="4" s="1"/>
  <c r="R92" i="4"/>
  <c r="S92" i="4" s="1"/>
  <c r="R103" i="4"/>
  <c r="S103" i="4" s="1"/>
  <c r="R66" i="4"/>
  <c r="S66" i="4" s="1"/>
  <c r="R127" i="4"/>
  <c r="S127" i="4" s="1"/>
  <c r="R81" i="4"/>
  <c r="S81" i="4" s="1"/>
  <c r="R101" i="4"/>
  <c r="S101" i="4" s="1"/>
  <c r="R95" i="4"/>
  <c r="S95" i="4" s="1"/>
  <c r="R78" i="4"/>
  <c r="S78" i="4" s="1"/>
  <c r="R114" i="4"/>
  <c r="S114" i="4" s="1"/>
  <c r="R115" i="4"/>
  <c r="S115" i="4" s="1"/>
  <c r="R58" i="4"/>
  <c r="S58" i="4" s="1"/>
  <c r="R98" i="4"/>
  <c r="S98" i="4" s="1"/>
  <c r="R77" i="4"/>
  <c r="S77" i="4" s="1"/>
  <c r="R83" i="4"/>
  <c r="S83" i="4" s="1"/>
  <c r="R116" i="4"/>
  <c r="S116" i="4" s="1"/>
  <c r="R142" i="4"/>
  <c r="S142" i="4" s="1"/>
  <c r="R100" i="4"/>
  <c r="S100" i="4" s="1"/>
  <c r="R67" i="4"/>
  <c r="S67" i="4" s="1"/>
  <c r="R112" i="4"/>
  <c r="S112" i="4" s="1"/>
  <c r="R99" i="4"/>
  <c r="S99" i="4" s="1"/>
  <c r="R147" i="4"/>
  <c r="S147" i="4" s="1"/>
  <c r="R149" i="4"/>
  <c r="S149" i="4" s="1"/>
  <c r="R117" i="4"/>
  <c r="S117" i="4" s="1"/>
  <c r="R86" i="4"/>
  <c r="S86" i="4" s="1"/>
  <c r="R152" i="4"/>
  <c r="S152" i="4" s="1"/>
  <c r="R154" i="4"/>
  <c r="S154" i="4" s="1"/>
  <c r="R155" i="4"/>
  <c r="S155" i="4" s="1"/>
  <c r="R110" i="4"/>
  <c r="S110" i="4" s="1"/>
  <c r="R72" i="4"/>
  <c r="S72" i="4" s="1"/>
  <c r="R107" i="4"/>
  <c r="S107" i="4" s="1"/>
  <c r="R61" i="4"/>
  <c r="S61" i="4" s="1"/>
  <c r="R135" i="4"/>
  <c r="S135" i="4" s="1"/>
  <c r="R159" i="4"/>
  <c r="S159" i="4" s="1"/>
  <c r="R94" i="4"/>
  <c r="S94" i="4" s="1"/>
  <c r="R160" i="4"/>
  <c r="S160" i="4" s="1"/>
  <c r="R150" i="4"/>
  <c r="S150" i="4" s="1"/>
  <c r="R109" i="4"/>
  <c r="S109" i="4" s="1"/>
  <c r="R133" i="4"/>
  <c r="S133" i="4" s="1"/>
  <c r="R145" i="4"/>
  <c r="S145" i="4" s="1"/>
  <c r="R126" i="4"/>
  <c r="S126" i="4" s="1"/>
  <c r="R125" i="4"/>
  <c r="S125" i="4" s="1"/>
  <c r="R128" i="4"/>
  <c r="S128" i="4" s="1"/>
  <c r="R47" i="4"/>
  <c r="S47" i="4" s="1"/>
  <c r="R170" i="4"/>
  <c r="S170" i="4" s="1"/>
  <c r="R151" i="4"/>
  <c r="S151" i="4" s="1"/>
  <c r="R136" i="4"/>
  <c r="S136" i="4" s="1"/>
  <c r="R172" i="4"/>
  <c r="S172" i="4" s="1"/>
  <c r="R176" i="4"/>
  <c r="S176" i="4" s="1"/>
  <c r="R84" i="4"/>
  <c r="S84" i="4" s="1"/>
  <c r="R122" i="4"/>
  <c r="S122" i="4" s="1"/>
  <c r="R118" i="4"/>
  <c r="S118" i="4" s="1"/>
  <c r="R119" i="4"/>
  <c r="S119" i="4" s="1"/>
  <c r="R178" i="4"/>
  <c r="S178" i="4" s="1"/>
  <c r="R180" i="4"/>
  <c r="S180" i="4" s="1"/>
  <c r="R120" i="4"/>
  <c r="S120" i="4" s="1"/>
  <c r="R130" i="4"/>
  <c r="S130" i="4" s="1"/>
  <c r="R181" i="4"/>
  <c r="S181" i="4" s="1"/>
  <c r="R148" i="4"/>
  <c r="S148" i="4" s="1"/>
  <c r="R183" i="4"/>
  <c r="S183" i="4" s="1"/>
  <c r="R129" i="4"/>
  <c r="S129" i="4" s="1"/>
  <c r="R168" i="4"/>
  <c r="S168" i="4" s="1"/>
  <c r="R166" i="4"/>
  <c r="S166" i="4" s="1"/>
  <c r="R156" i="4"/>
  <c r="S156" i="4" s="1"/>
  <c r="R184" i="4"/>
  <c r="S184" i="4" s="1"/>
  <c r="R185" i="4"/>
  <c r="S185" i="4" s="1"/>
  <c r="R85" i="4"/>
  <c r="S85" i="4" s="1"/>
  <c r="R186" i="4"/>
  <c r="S186" i="4" s="1"/>
  <c r="R161" i="4"/>
  <c r="S161" i="4" s="1"/>
  <c r="R173" i="4"/>
  <c r="S173" i="4" s="1"/>
  <c r="R175" i="4"/>
  <c r="S175" i="4" s="1"/>
  <c r="R190" i="4"/>
  <c r="S190" i="4" s="1"/>
  <c r="R189" i="4"/>
  <c r="S189" i="4" s="1"/>
  <c r="R191" i="4"/>
  <c r="S191" i="4" s="1"/>
  <c r="R174" i="4"/>
  <c r="S174" i="4" s="1"/>
  <c r="R167" i="4"/>
  <c r="S167" i="4" s="1"/>
  <c r="R192" i="4"/>
  <c r="S192" i="4" s="1"/>
  <c r="R193" i="4"/>
  <c r="S193" i="4" s="1"/>
  <c r="R179" i="4"/>
  <c r="S179" i="4" s="1"/>
  <c r="R194" i="4"/>
  <c r="S194" i="4" s="1"/>
  <c r="R195" i="4"/>
  <c r="S195" i="4" s="1"/>
  <c r="R196" i="4"/>
  <c r="S196" i="4" s="1"/>
  <c r="R197" i="4"/>
  <c r="S197" i="4" s="1"/>
  <c r="R188" i="4"/>
  <c r="S188" i="4" s="1"/>
  <c r="R198" i="4"/>
  <c r="S198" i="4" s="1"/>
  <c r="R199" i="4"/>
  <c r="S199" i="4" s="1"/>
  <c r="R200" i="4"/>
  <c r="S200" i="4" s="1"/>
  <c r="R137" i="4"/>
  <c r="S137" i="4" s="1"/>
  <c r="R132" i="4"/>
  <c r="S132" i="4" s="1"/>
  <c r="R201" i="4"/>
  <c r="S201" i="4" s="1"/>
  <c r="R202" i="4"/>
  <c r="S202" i="4" s="1"/>
  <c r="R203" i="4"/>
  <c r="S203" i="4" s="1"/>
  <c r="R121" i="4"/>
  <c r="S121" i="4" s="1"/>
  <c r="R6" i="4"/>
  <c r="S6" i="4" s="1"/>
  <c r="R52" i="4"/>
  <c r="S52" i="4" s="1"/>
  <c r="R165" i="4"/>
  <c r="S165" i="4" s="1"/>
  <c r="F165" i="4"/>
  <c r="G165" i="4" s="1"/>
  <c r="H165" i="4"/>
  <c r="I165" i="4" s="1"/>
  <c r="N165" i="4"/>
  <c r="O165" i="4" s="1"/>
  <c r="P165" i="4"/>
  <c r="Q165" i="4" s="1"/>
  <c r="F52" i="4"/>
  <c r="G52" i="4" s="1"/>
  <c r="E52" i="4" s="1"/>
  <c r="H52" i="4"/>
  <c r="I52" i="4" s="1"/>
  <c r="N52" i="4"/>
  <c r="O52" i="4" s="1"/>
  <c r="P52" i="4"/>
  <c r="Q52" i="4" s="1"/>
  <c r="F6" i="4"/>
  <c r="G6" i="4" s="1"/>
  <c r="H6" i="4"/>
  <c r="I6" i="4" s="1"/>
  <c r="N6" i="4"/>
  <c r="O6" i="4" s="1"/>
  <c r="P6" i="4"/>
  <c r="Q6" i="4" s="1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O62" i="9"/>
  <c r="O63" i="9"/>
  <c r="O64" i="9"/>
  <c r="O65" i="9"/>
  <c r="O66" i="9"/>
  <c r="O67" i="9"/>
  <c r="O68" i="9"/>
  <c r="O69" i="9"/>
  <c r="O70" i="9"/>
  <c r="O71" i="9"/>
  <c r="O72" i="9"/>
  <c r="O73" i="9"/>
  <c r="O74" i="9"/>
  <c r="O75" i="9"/>
  <c r="O76" i="9"/>
  <c r="O77" i="9"/>
  <c r="O78" i="9"/>
  <c r="O79" i="9"/>
  <c r="O80" i="9"/>
  <c r="O81" i="9"/>
  <c r="O82" i="9"/>
  <c r="O83" i="9"/>
  <c r="O84" i="9"/>
  <c r="P2" i="9"/>
  <c r="P3" i="9"/>
  <c r="P4" i="9"/>
  <c r="P5" i="9"/>
  <c r="P6" i="9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P62" i="9"/>
  <c r="P63" i="9"/>
  <c r="P64" i="9"/>
  <c r="P65" i="9"/>
  <c r="P66" i="9"/>
  <c r="P67" i="9"/>
  <c r="P68" i="9"/>
  <c r="P69" i="9"/>
  <c r="P70" i="9"/>
  <c r="P71" i="9"/>
  <c r="P72" i="9"/>
  <c r="P73" i="9"/>
  <c r="P74" i="9"/>
  <c r="P75" i="9"/>
  <c r="P76" i="9"/>
  <c r="P77" i="9"/>
  <c r="P78" i="9"/>
  <c r="P79" i="9"/>
  <c r="P80" i="9"/>
  <c r="P81" i="9"/>
  <c r="P82" i="9"/>
  <c r="P83" i="9"/>
  <c r="P84" i="9"/>
  <c r="N2" i="9"/>
  <c r="O2" i="9" s="1"/>
  <c r="N3" i="9"/>
  <c r="O3" i="9" s="1"/>
  <c r="N4" i="9"/>
  <c r="O4" i="9" s="1"/>
  <c r="N5" i="9"/>
  <c r="O5" i="9" s="1"/>
  <c r="N6" i="9"/>
  <c r="O6" i="9" s="1"/>
  <c r="N7" i="9"/>
  <c r="O7" i="9" s="1"/>
  <c r="N8" i="9"/>
  <c r="O8" i="9" s="1"/>
  <c r="N9" i="9"/>
  <c r="O9" i="9" s="1"/>
  <c r="N10" i="9"/>
  <c r="O10" i="9" s="1"/>
  <c r="N11" i="9"/>
  <c r="O11" i="9" s="1"/>
  <c r="N12" i="9"/>
  <c r="O12" i="9" s="1"/>
  <c r="N13" i="9"/>
  <c r="O13" i="9" s="1"/>
  <c r="N14" i="9"/>
  <c r="O14" i="9" s="1"/>
  <c r="N15" i="9"/>
  <c r="O15" i="9" s="1"/>
  <c r="N16" i="9"/>
  <c r="O16" i="9" s="1"/>
  <c r="N17" i="9"/>
  <c r="O17" i="9" s="1"/>
  <c r="N18" i="9"/>
  <c r="O18" i="9" s="1"/>
  <c r="N19" i="9"/>
  <c r="O19" i="9" s="1"/>
  <c r="N20" i="9"/>
  <c r="O20" i="9" s="1"/>
  <c r="N21" i="9"/>
  <c r="O21" i="9" s="1"/>
  <c r="N22" i="9"/>
  <c r="O22" i="9" s="1"/>
  <c r="N23" i="9"/>
  <c r="O23" i="9" s="1"/>
  <c r="N24" i="9"/>
  <c r="O24" i="9" s="1"/>
  <c r="N25" i="9"/>
  <c r="O25" i="9" s="1"/>
  <c r="N26" i="9"/>
  <c r="O26" i="9" s="1"/>
  <c r="N27" i="9"/>
  <c r="O27" i="9" s="1"/>
  <c r="N28" i="9"/>
  <c r="O28" i="9" s="1"/>
  <c r="N29" i="9"/>
  <c r="O29" i="9" s="1"/>
  <c r="N30" i="9"/>
  <c r="O30" i="9" s="1"/>
  <c r="N31" i="9"/>
  <c r="O31" i="9" s="1"/>
  <c r="N32" i="9"/>
  <c r="O32" i="9" s="1"/>
  <c r="N33" i="9"/>
  <c r="O33" i="9" s="1"/>
  <c r="N34" i="9"/>
  <c r="O34" i="9" s="1"/>
  <c r="N35" i="9"/>
  <c r="O35" i="9" s="1"/>
  <c r="N36" i="9"/>
  <c r="O36" i="9" s="1"/>
  <c r="N37" i="9"/>
  <c r="O37" i="9" s="1"/>
  <c r="N38" i="9"/>
  <c r="O38" i="9" s="1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55" i="9"/>
  <c r="N56" i="9"/>
  <c r="N57" i="9"/>
  <c r="N58" i="9"/>
  <c r="N59" i="9"/>
  <c r="N60" i="9"/>
  <c r="N61" i="9"/>
  <c r="N62" i="9"/>
  <c r="N63" i="9"/>
  <c r="N64" i="9"/>
  <c r="N65" i="9"/>
  <c r="N66" i="9"/>
  <c r="N67" i="9"/>
  <c r="N68" i="9"/>
  <c r="N69" i="9"/>
  <c r="N70" i="9"/>
  <c r="N71" i="9"/>
  <c r="N72" i="9"/>
  <c r="N73" i="9"/>
  <c r="N74" i="9"/>
  <c r="N75" i="9"/>
  <c r="N76" i="9"/>
  <c r="N77" i="9"/>
  <c r="N78" i="9"/>
  <c r="N79" i="9"/>
  <c r="N80" i="9"/>
  <c r="N81" i="9"/>
  <c r="N82" i="9"/>
  <c r="N83" i="9"/>
  <c r="N84" i="9"/>
  <c r="E165" i="4" l="1"/>
  <c r="E6" i="4"/>
  <c r="P7" i="4"/>
  <c r="Q7" i="4" s="1"/>
  <c r="P15" i="4"/>
  <c r="Q15" i="4" s="1"/>
  <c r="P18" i="4"/>
  <c r="Q18" i="4" s="1"/>
  <c r="P14" i="4"/>
  <c r="Q14" i="4" s="1"/>
  <c r="P22" i="4"/>
  <c r="Q22" i="4" s="1"/>
  <c r="P30" i="4"/>
  <c r="Q30" i="4" s="1"/>
  <c r="P37" i="4"/>
  <c r="Q37" i="4" s="1"/>
  <c r="P24" i="4"/>
  <c r="Q24" i="4" s="1"/>
  <c r="P29" i="4"/>
  <c r="Q29" i="4" s="1"/>
  <c r="P60" i="4"/>
  <c r="Q60" i="4" s="1"/>
  <c r="P65" i="4"/>
  <c r="Q65" i="4" s="1"/>
  <c r="P5" i="4"/>
  <c r="Q5" i="4" s="1"/>
  <c r="P38" i="4"/>
  <c r="Q38" i="4" s="1"/>
  <c r="P32" i="4"/>
  <c r="Q32" i="4" s="1"/>
  <c r="P28" i="4"/>
  <c r="Q28" i="4" s="1"/>
  <c r="P35" i="4"/>
  <c r="Q35" i="4" s="1"/>
  <c r="P16" i="4"/>
  <c r="Q16" i="4" s="1"/>
  <c r="P43" i="4"/>
  <c r="Q43" i="4" s="1"/>
  <c r="P79" i="4"/>
  <c r="Q79" i="4" s="1"/>
  <c r="P13" i="4"/>
  <c r="Q13" i="4" s="1"/>
  <c r="P89" i="4"/>
  <c r="Q89" i="4" s="1"/>
  <c r="P23" i="4"/>
  <c r="Q23" i="4" s="1"/>
  <c r="P69" i="4"/>
  <c r="Q69" i="4" s="1"/>
  <c r="P64" i="4"/>
  <c r="Q64" i="4" s="1"/>
  <c r="P34" i="4"/>
  <c r="Q34" i="4" s="1"/>
  <c r="P12" i="4"/>
  <c r="Q12" i="4" s="1"/>
  <c r="P46" i="4"/>
  <c r="Q46" i="4" s="1"/>
  <c r="P57" i="4"/>
  <c r="Q57" i="4" s="1"/>
  <c r="P10" i="4"/>
  <c r="Q10" i="4" s="1"/>
  <c r="P21" i="4"/>
  <c r="Q21" i="4" s="1"/>
  <c r="P51" i="4"/>
  <c r="Q51" i="4" s="1"/>
  <c r="P93" i="4"/>
  <c r="Q93" i="4" s="1"/>
  <c r="P73" i="4"/>
  <c r="Q73" i="4" s="1"/>
  <c r="P44" i="4"/>
  <c r="Q44" i="4" s="1"/>
  <c r="P53" i="4"/>
  <c r="Q53" i="4" s="1"/>
  <c r="P8" i="4"/>
  <c r="Q8" i="4" s="1"/>
  <c r="P49" i="4"/>
  <c r="Q49" i="4" s="1"/>
  <c r="P62" i="4"/>
  <c r="Q62" i="4" s="1"/>
  <c r="P127" i="4"/>
  <c r="Q127" i="4" s="1"/>
  <c r="P59" i="4"/>
  <c r="Q59" i="4" s="1"/>
  <c r="P92" i="4"/>
  <c r="Q92" i="4" s="1"/>
  <c r="P81" i="4"/>
  <c r="Q81" i="4" s="1"/>
  <c r="P101" i="4"/>
  <c r="Q101" i="4" s="1"/>
  <c r="P48" i="4"/>
  <c r="Q48" i="4" s="1"/>
  <c r="P95" i="4"/>
  <c r="Q95" i="4" s="1"/>
  <c r="P105" i="4"/>
  <c r="Q105" i="4" s="1"/>
  <c r="P106" i="4"/>
  <c r="Q106" i="4" s="1"/>
  <c r="P97" i="4"/>
  <c r="Q97" i="4" s="1"/>
  <c r="P77" i="4"/>
  <c r="Q77" i="4" s="1"/>
  <c r="P39" i="4"/>
  <c r="Q39" i="4" s="1"/>
  <c r="P116" i="4"/>
  <c r="Q116" i="4" s="1"/>
  <c r="P66" i="4"/>
  <c r="Q66" i="4" s="1"/>
  <c r="P142" i="4"/>
  <c r="Q142" i="4" s="1"/>
  <c r="P100" i="4"/>
  <c r="Q100" i="4" s="1"/>
  <c r="P83" i="4"/>
  <c r="Q83" i="4" s="1"/>
  <c r="P112" i="4"/>
  <c r="Q112" i="4" s="1"/>
  <c r="P58" i="4"/>
  <c r="Q58" i="4" s="1"/>
  <c r="P78" i="4"/>
  <c r="Q78" i="4" s="1"/>
  <c r="P147" i="4"/>
  <c r="Q147" i="4" s="1"/>
  <c r="P149" i="4"/>
  <c r="Q149" i="4" s="1"/>
  <c r="P114" i="4"/>
  <c r="Q114" i="4" s="1"/>
  <c r="P20" i="4"/>
  <c r="Q20" i="4" s="1"/>
  <c r="P152" i="4"/>
  <c r="Q152" i="4" s="1"/>
  <c r="P98" i="4"/>
  <c r="Q98" i="4" s="1"/>
  <c r="P154" i="4"/>
  <c r="Q154" i="4" s="1"/>
  <c r="P155" i="4"/>
  <c r="Q155" i="4" s="1"/>
  <c r="P103" i="4"/>
  <c r="Q103" i="4" s="1"/>
  <c r="P72" i="4"/>
  <c r="Q72" i="4" s="1"/>
  <c r="P107" i="4"/>
  <c r="Q107" i="4" s="1"/>
  <c r="P61" i="4"/>
  <c r="Q61" i="4" s="1"/>
  <c r="P99" i="4"/>
  <c r="Q99" i="4" s="1"/>
  <c r="P159" i="4"/>
  <c r="Q159" i="4" s="1"/>
  <c r="P117" i="4"/>
  <c r="Q117" i="4" s="1"/>
  <c r="P160" i="4"/>
  <c r="Q160" i="4" s="1"/>
  <c r="P115" i="4"/>
  <c r="Q115" i="4" s="1"/>
  <c r="P133" i="4"/>
  <c r="Q133" i="4" s="1"/>
  <c r="P110" i="4"/>
  <c r="Q110" i="4" s="1"/>
  <c r="P170" i="4"/>
  <c r="Q170" i="4" s="1"/>
  <c r="P151" i="4"/>
  <c r="Q151" i="4" s="1"/>
  <c r="P136" i="4"/>
  <c r="Q136" i="4" s="1"/>
  <c r="P94" i="4"/>
  <c r="Q94" i="4" s="1"/>
  <c r="P125" i="4"/>
  <c r="Q125" i="4" s="1"/>
  <c r="P176" i="4"/>
  <c r="Q176" i="4" s="1"/>
  <c r="P84" i="4"/>
  <c r="Q84" i="4" s="1"/>
  <c r="P122" i="4"/>
  <c r="Q122" i="4" s="1"/>
  <c r="P172" i="4"/>
  <c r="Q172" i="4" s="1"/>
  <c r="P135" i="4"/>
  <c r="Q135" i="4" s="1"/>
  <c r="P178" i="4"/>
  <c r="Q178" i="4" s="1"/>
  <c r="P180" i="4"/>
  <c r="Q180" i="4" s="1"/>
  <c r="P67" i="4"/>
  <c r="Q67" i="4" s="1"/>
  <c r="P130" i="4"/>
  <c r="Q130" i="4" s="1"/>
  <c r="P181" i="4"/>
  <c r="Q181" i="4" s="1"/>
  <c r="P128" i="4"/>
  <c r="Q128" i="4" s="1"/>
  <c r="P183" i="4"/>
  <c r="Q183" i="4" s="1"/>
  <c r="P118" i="4"/>
  <c r="Q118" i="4" s="1"/>
  <c r="P148" i="4"/>
  <c r="Q148" i="4" s="1"/>
  <c r="P166" i="4"/>
  <c r="Q166" i="4" s="1"/>
  <c r="P150" i="4"/>
  <c r="Q150" i="4" s="1"/>
  <c r="P156" i="4"/>
  <c r="Q156" i="4" s="1"/>
  <c r="P184" i="4"/>
  <c r="Q184" i="4" s="1"/>
  <c r="P85" i="4"/>
  <c r="Q85" i="4" s="1"/>
  <c r="P119" i="4"/>
  <c r="Q119" i="4" s="1"/>
  <c r="P186" i="4"/>
  <c r="Q186" i="4" s="1"/>
  <c r="P161" i="4"/>
  <c r="Q161" i="4" s="1"/>
  <c r="P173" i="4"/>
  <c r="Q173" i="4" s="1"/>
  <c r="P145" i="4"/>
  <c r="Q145" i="4" s="1"/>
  <c r="P190" i="4"/>
  <c r="Q190" i="4" s="1"/>
  <c r="P129" i="4"/>
  <c r="Q129" i="4" s="1"/>
  <c r="P189" i="4"/>
  <c r="Q189" i="4" s="1"/>
  <c r="P175" i="4"/>
  <c r="Q175" i="4" s="1"/>
  <c r="P191" i="4"/>
  <c r="Q191" i="4" s="1"/>
  <c r="P174" i="4"/>
  <c r="Q174" i="4" s="1"/>
  <c r="P167" i="4"/>
  <c r="Q167" i="4" s="1"/>
  <c r="P192" i="4"/>
  <c r="Q192" i="4" s="1"/>
  <c r="P193" i="4"/>
  <c r="Q193" i="4" s="1"/>
  <c r="P179" i="4"/>
  <c r="Q179" i="4" s="1"/>
  <c r="P194" i="4"/>
  <c r="Q194" i="4" s="1"/>
  <c r="P195" i="4"/>
  <c r="Q195" i="4" s="1"/>
  <c r="P196" i="4"/>
  <c r="Q196" i="4" s="1"/>
  <c r="P197" i="4"/>
  <c r="Q197" i="4" s="1"/>
  <c r="P188" i="4"/>
  <c r="Q188" i="4" s="1"/>
  <c r="P168" i="4"/>
  <c r="Q168" i="4" s="1"/>
  <c r="P109" i="4"/>
  <c r="Q109" i="4" s="1"/>
  <c r="P198" i="4"/>
  <c r="Q198" i="4" s="1"/>
  <c r="P199" i="4"/>
  <c r="Q199" i="4" s="1"/>
  <c r="P200" i="4"/>
  <c r="Q200" i="4" s="1"/>
  <c r="P137" i="4"/>
  <c r="Q137" i="4" s="1"/>
  <c r="P126" i="4"/>
  <c r="Q126" i="4" s="1"/>
  <c r="P120" i="4"/>
  <c r="Q120" i="4" s="1"/>
  <c r="P132" i="4"/>
  <c r="Q132" i="4" s="1"/>
  <c r="P201" i="4"/>
  <c r="Q201" i="4" s="1"/>
  <c r="P202" i="4"/>
  <c r="Q202" i="4" s="1"/>
  <c r="P203" i="4"/>
  <c r="Q203" i="4" s="1"/>
  <c r="P86" i="4"/>
  <c r="Q86" i="4" s="1"/>
  <c r="P47" i="4"/>
  <c r="Q47" i="4" s="1"/>
  <c r="P185" i="4"/>
  <c r="Q185" i="4" s="1"/>
  <c r="P121" i="4"/>
  <c r="Q121" i="4" s="1"/>
  <c r="F121" i="4"/>
  <c r="G121" i="4" s="1"/>
  <c r="H121" i="4"/>
  <c r="I121" i="4" s="1"/>
  <c r="N121" i="4"/>
  <c r="O121" i="4" s="1"/>
  <c r="F185" i="4"/>
  <c r="G185" i="4" s="1"/>
  <c r="H185" i="4"/>
  <c r="I185" i="4" s="1"/>
  <c r="N185" i="4"/>
  <c r="O185" i="4" s="1"/>
  <c r="F47" i="4"/>
  <c r="G47" i="4" s="1"/>
  <c r="H47" i="4"/>
  <c r="I47" i="4" s="1"/>
  <c r="N47" i="4"/>
  <c r="O47" i="4" s="1"/>
  <c r="F86" i="4"/>
  <c r="G86" i="4" s="1"/>
  <c r="H86" i="4"/>
  <c r="I86" i="4" s="1"/>
  <c r="N86" i="4"/>
  <c r="O86" i="4" s="1"/>
  <c r="O2" i="8"/>
  <c r="O3" i="8"/>
  <c r="O4" i="8"/>
  <c r="O5" i="8"/>
  <c r="O6" i="8"/>
  <c r="O7" i="8"/>
  <c r="O8" i="8"/>
  <c r="O9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0" i="8"/>
  <c r="O41" i="8"/>
  <c r="O42" i="8"/>
  <c r="O43" i="8"/>
  <c r="O44" i="8"/>
  <c r="O45" i="8"/>
  <c r="O46" i="8"/>
  <c r="O47" i="8"/>
  <c r="O48" i="8"/>
  <c r="O49" i="8"/>
  <c r="O50" i="8"/>
  <c r="O51" i="8"/>
  <c r="O52" i="8"/>
  <c r="O53" i="8"/>
  <c r="O54" i="8"/>
  <c r="O55" i="8"/>
  <c r="O56" i="8"/>
  <c r="O57" i="8"/>
  <c r="O58" i="8"/>
  <c r="O59" i="8"/>
  <c r="O60" i="8"/>
  <c r="O61" i="8"/>
  <c r="O62" i="8"/>
  <c r="O63" i="8"/>
  <c r="O64" i="8"/>
  <c r="O65" i="8"/>
  <c r="O66" i="8"/>
  <c r="O67" i="8"/>
  <c r="O68" i="8"/>
  <c r="O69" i="8"/>
  <c r="O70" i="8"/>
  <c r="O71" i="8"/>
  <c r="O72" i="8"/>
  <c r="O73" i="8"/>
  <c r="O74" i="8"/>
  <c r="O75" i="8"/>
  <c r="O76" i="8"/>
  <c r="O77" i="8"/>
  <c r="O78" i="8"/>
  <c r="O79" i="8"/>
  <c r="O80" i="8"/>
  <c r="O81" i="8"/>
  <c r="O82" i="8"/>
  <c r="O83" i="8"/>
  <c r="O84" i="8"/>
  <c r="O85" i="8"/>
  <c r="O86" i="8"/>
  <c r="O87" i="8"/>
  <c r="O88" i="8"/>
  <c r="O89" i="8"/>
  <c r="O90" i="8"/>
  <c r="O91" i="8"/>
  <c r="O92" i="8"/>
  <c r="O93" i="8"/>
  <c r="O94" i="8"/>
  <c r="O95" i="8"/>
  <c r="O96" i="8"/>
  <c r="P2" i="8"/>
  <c r="P3" i="8"/>
  <c r="P4" i="8"/>
  <c r="P5" i="8"/>
  <c r="P6" i="8"/>
  <c r="P7" i="8"/>
  <c r="P8" i="8"/>
  <c r="P9" i="8"/>
  <c r="P10" i="8"/>
  <c r="P11" i="8"/>
  <c r="P12" i="8"/>
  <c r="P13" i="8"/>
  <c r="P14" i="8"/>
  <c r="P15" i="8"/>
  <c r="P16" i="8"/>
  <c r="P17" i="8"/>
  <c r="P18" i="8"/>
  <c r="P19" i="8"/>
  <c r="P20" i="8"/>
  <c r="P21" i="8"/>
  <c r="P22" i="8"/>
  <c r="P23" i="8"/>
  <c r="P24" i="8"/>
  <c r="P25" i="8"/>
  <c r="P26" i="8"/>
  <c r="P27" i="8"/>
  <c r="P28" i="8"/>
  <c r="P29" i="8"/>
  <c r="P30" i="8"/>
  <c r="P31" i="8"/>
  <c r="P32" i="8"/>
  <c r="P33" i="8"/>
  <c r="P34" i="8"/>
  <c r="P35" i="8"/>
  <c r="P36" i="8"/>
  <c r="P37" i="8"/>
  <c r="P38" i="8"/>
  <c r="P39" i="8"/>
  <c r="P40" i="8"/>
  <c r="P41" i="8"/>
  <c r="P42" i="8"/>
  <c r="P43" i="8"/>
  <c r="P44" i="8"/>
  <c r="P45" i="8"/>
  <c r="P46" i="8"/>
  <c r="P47" i="8"/>
  <c r="P48" i="8"/>
  <c r="P49" i="8"/>
  <c r="P50" i="8"/>
  <c r="P51" i="8"/>
  <c r="P52" i="8"/>
  <c r="P53" i="8"/>
  <c r="P54" i="8"/>
  <c r="P55" i="8"/>
  <c r="P56" i="8"/>
  <c r="P57" i="8"/>
  <c r="P58" i="8"/>
  <c r="P59" i="8"/>
  <c r="P60" i="8"/>
  <c r="P61" i="8"/>
  <c r="P62" i="8"/>
  <c r="P63" i="8"/>
  <c r="P64" i="8"/>
  <c r="P65" i="8"/>
  <c r="P66" i="8"/>
  <c r="P67" i="8"/>
  <c r="P68" i="8"/>
  <c r="P69" i="8"/>
  <c r="P70" i="8"/>
  <c r="P71" i="8"/>
  <c r="P72" i="8"/>
  <c r="P73" i="8"/>
  <c r="P74" i="8"/>
  <c r="P75" i="8"/>
  <c r="P76" i="8"/>
  <c r="P77" i="8"/>
  <c r="P78" i="8"/>
  <c r="P79" i="8"/>
  <c r="P80" i="8"/>
  <c r="P81" i="8"/>
  <c r="P82" i="8"/>
  <c r="P83" i="8"/>
  <c r="P84" i="8"/>
  <c r="P85" i="8"/>
  <c r="P86" i="8"/>
  <c r="P87" i="8"/>
  <c r="P88" i="8"/>
  <c r="P89" i="8"/>
  <c r="P90" i="8"/>
  <c r="P91" i="8"/>
  <c r="P92" i="8"/>
  <c r="P93" i="8"/>
  <c r="P94" i="8"/>
  <c r="P95" i="8"/>
  <c r="P96" i="8"/>
  <c r="N2" i="8"/>
  <c r="N3" i="8"/>
  <c r="N4" i="8"/>
  <c r="N5" i="8"/>
  <c r="N6" i="8"/>
  <c r="N7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60" i="8"/>
  <c r="N61" i="8"/>
  <c r="N62" i="8"/>
  <c r="N63" i="8"/>
  <c r="N64" i="8"/>
  <c r="N65" i="8"/>
  <c r="N66" i="8"/>
  <c r="N67" i="8"/>
  <c r="N68" i="8"/>
  <c r="N69" i="8"/>
  <c r="N70" i="8"/>
  <c r="N71" i="8"/>
  <c r="N72" i="8"/>
  <c r="N73" i="8"/>
  <c r="N74" i="8"/>
  <c r="N75" i="8"/>
  <c r="N76" i="8"/>
  <c r="N77" i="8"/>
  <c r="N78" i="8"/>
  <c r="N79" i="8"/>
  <c r="N80" i="8"/>
  <c r="N81" i="8"/>
  <c r="N82" i="8"/>
  <c r="N83" i="8"/>
  <c r="N84" i="8"/>
  <c r="N85" i="8"/>
  <c r="N86" i="8"/>
  <c r="N87" i="8"/>
  <c r="N88" i="8"/>
  <c r="N89" i="8"/>
  <c r="N90" i="8"/>
  <c r="N91" i="8"/>
  <c r="N92" i="8"/>
  <c r="N93" i="8"/>
  <c r="N94" i="8"/>
  <c r="N95" i="8"/>
  <c r="N96" i="8"/>
  <c r="E185" i="4" l="1"/>
  <c r="E86" i="4"/>
  <c r="E121" i="4"/>
  <c r="E47" i="4"/>
  <c r="N7" i="4"/>
  <c r="O7" i="4" s="1"/>
  <c r="N15" i="4"/>
  <c r="O15" i="4" s="1"/>
  <c r="N18" i="4"/>
  <c r="O18" i="4" s="1"/>
  <c r="N29" i="4"/>
  <c r="O29" i="4" s="1"/>
  <c r="N28" i="4"/>
  <c r="O28" i="4" s="1"/>
  <c r="N79" i="4"/>
  <c r="O79" i="4" s="1"/>
  <c r="N37" i="4"/>
  <c r="O37" i="4" s="1"/>
  <c r="N60" i="4"/>
  <c r="O60" i="4" s="1"/>
  <c r="N5" i="4"/>
  <c r="O5" i="4" s="1"/>
  <c r="N14" i="4"/>
  <c r="O14" i="4" s="1"/>
  <c r="N34" i="4"/>
  <c r="O34" i="4" s="1"/>
  <c r="N65" i="4"/>
  <c r="O65" i="4" s="1"/>
  <c r="N69" i="4"/>
  <c r="O69" i="4" s="1"/>
  <c r="N64" i="4"/>
  <c r="O64" i="4" s="1"/>
  <c r="N127" i="4"/>
  <c r="O127" i="4" s="1"/>
  <c r="N89" i="4"/>
  <c r="O89" i="4" s="1"/>
  <c r="N44" i="4"/>
  <c r="O44" i="4" s="1"/>
  <c r="N43" i="4"/>
  <c r="O43" i="4" s="1"/>
  <c r="N57" i="4"/>
  <c r="O57" i="4" s="1"/>
  <c r="N12" i="4"/>
  <c r="O12" i="4" s="1"/>
  <c r="N23" i="4"/>
  <c r="O23" i="4" s="1"/>
  <c r="N49" i="4"/>
  <c r="O49" i="4" s="1"/>
  <c r="N58" i="4"/>
  <c r="O58" i="4" s="1"/>
  <c r="N53" i="4"/>
  <c r="O53" i="4" s="1"/>
  <c r="N20" i="4"/>
  <c r="O20" i="4" s="1"/>
  <c r="N93" i="4"/>
  <c r="O93" i="4" s="1"/>
  <c r="N51" i="4"/>
  <c r="O51" i="4" s="1"/>
  <c r="N46" i="4"/>
  <c r="O46" i="4" s="1"/>
  <c r="N62" i="4"/>
  <c r="O62" i="4" s="1"/>
  <c r="N59" i="4"/>
  <c r="O59" i="4" s="1"/>
  <c r="N73" i="4"/>
  <c r="O73" i="4" s="1"/>
  <c r="N92" i="4"/>
  <c r="O92" i="4" s="1"/>
  <c r="N116" i="4"/>
  <c r="O116" i="4" s="1"/>
  <c r="N81" i="4"/>
  <c r="O81" i="4" s="1"/>
  <c r="N38" i="4"/>
  <c r="O38" i="4" s="1"/>
  <c r="N77" i="4"/>
  <c r="O77" i="4" s="1"/>
  <c r="N101" i="4"/>
  <c r="O101" i="4" s="1"/>
  <c r="N95" i="4"/>
  <c r="O95" i="4" s="1"/>
  <c r="N106" i="4"/>
  <c r="O106" i="4" s="1"/>
  <c r="N142" i="4"/>
  <c r="O142" i="4" s="1"/>
  <c r="N170" i="4"/>
  <c r="O170" i="4" s="1"/>
  <c r="N151" i="4"/>
  <c r="O151" i="4" s="1"/>
  <c r="N154" i="4"/>
  <c r="O154" i="4" s="1"/>
  <c r="N78" i="4"/>
  <c r="O78" i="4" s="1"/>
  <c r="N155" i="4"/>
  <c r="O155" i="4" s="1"/>
  <c r="N84" i="4"/>
  <c r="O84" i="4" s="1"/>
  <c r="N105" i="4"/>
  <c r="O105" i="4" s="1"/>
  <c r="N178" i="4"/>
  <c r="O178" i="4" s="1"/>
  <c r="N160" i="4"/>
  <c r="O160" i="4" s="1"/>
  <c r="N66" i="4"/>
  <c r="O66" i="4" s="1"/>
  <c r="N107" i="4"/>
  <c r="O107" i="4" s="1"/>
  <c r="N133" i="4"/>
  <c r="O133" i="4" s="1"/>
  <c r="N148" i="4"/>
  <c r="O148" i="4" s="1"/>
  <c r="N112" i="4"/>
  <c r="O112" i="4" s="1"/>
  <c r="N61" i="4"/>
  <c r="O61" i="4" s="1"/>
  <c r="N85" i="4"/>
  <c r="O85" i="4" s="1"/>
  <c r="N159" i="4"/>
  <c r="O159" i="4" s="1"/>
  <c r="N110" i="4"/>
  <c r="O110" i="4" s="1"/>
  <c r="N119" i="4"/>
  <c r="O119" i="4" s="1"/>
  <c r="N114" i="4"/>
  <c r="O114" i="4" s="1"/>
  <c r="N125" i="4"/>
  <c r="O125" i="4" s="1"/>
  <c r="N99" i="4"/>
  <c r="O99" i="4" s="1"/>
  <c r="N180" i="4"/>
  <c r="O180" i="4" s="1"/>
  <c r="N191" i="4"/>
  <c r="O191" i="4" s="1"/>
  <c r="N174" i="4"/>
  <c r="O174" i="4" s="1"/>
  <c r="N122" i="4"/>
  <c r="O122" i="4" s="1"/>
  <c r="N130" i="4"/>
  <c r="O130" i="4" s="1"/>
  <c r="N183" i="4"/>
  <c r="O183" i="4" s="1"/>
  <c r="N181" i="4"/>
  <c r="O181" i="4" s="1"/>
  <c r="N167" i="4"/>
  <c r="O167" i="4" s="1"/>
  <c r="N190" i="4"/>
  <c r="O190" i="4" s="1"/>
  <c r="N166" i="4"/>
  <c r="O166" i="4" s="1"/>
  <c r="N186" i="4"/>
  <c r="O186" i="4" s="1"/>
  <c r="N192" i="4"/>
  <c r="O192" i="4" s="1"/>
  <c r="N193" i="4"/>
  <c r="O193" i="4" s="1"/>
  <c r="N184" i="4"/>
  <c r="O184" i="4" s="1"/>
  <c r="N179" i="4"/>
  <c r="O179" i="4" s="1"/>
  <c r="N194" i="4"/>
  <c r="O194" i="4" s="1"/>
  <c r="N195" i="4"/>
  <c r="O195" i="4" s="1"/>
  <c r="N196" i="4"/>
  <c r="O196" i="4" s="1"/>
  <c r="N197" i="4"/>
  <c r="O197" i="4" s="1"/>
  <c r="N188" i="4"/>
  <c r="O188" i="4" s="1"/>
  <c r="N129" i="4"/>
  <c r="O129" i="4" s="1"/>
  <c r="N173" i="4"/>
  <c r="O173" i="4" s="1"/>
  <c r="N168" i="4"/>
  <c r="O168" i="4" s="1"/>
  <c r="N136" i="4"/>
  <c r="O136" i="4" s="1"/>
  <c r="N161" i="4"/>
  <c r="O161" i="4" s="1"/>
  <c r="N149" i="4"/>
  <c r="O149" i="4" s="1"/>
  <c r="N115" i="4"/>
  <c r="O115" i="4" s="1"/>
  <c r="N98" i="4"/>
  <c r="O98" i="4" s="1"/>
  <c r="N30" i="4"/>
  <c r="O30" i="4" s="1"/>
  <c r="N109" i="4"/>
  <c r="O109" i="4" s="1"/>
  <c r="N198" i="4"/>
  <c r="O198" i="4" s="1"/>
  <c r="N199" i="4"/>
  <c r="O199" i="4" s="1"/>
  <c r="N189" i="4"/>
  <c r="O189" i="4" s="1"/>
  <c r="N200" i="4"/>
  <c r="O200" i="4" s="1"/>
  <c r="N156" i="4"/>
  <c r="O156" i="4" s="1"/>
  <c r="N137" i="4"/>
  <c r="O137" i="4" s="1"/>
  <c r="N172" i="4"/>
  <c r="O172" i="4" s="1"/>
  <c r="N94" i="4"/>
  <c r="O94" i="4" s="1"/>
  <c r="N126" i="4"/>
  <c r="O126" i="4" s="1"/>
  <c r="N83" i="4"/>
  <c r="O83" i="4" s="1"/>
  <c r="N120" i="4"/>
  <c r="O120" i="4" s="1"/>
  <c r="N13" i="4"/>
  <c r="O13" i="4" s="1"/>
  <c r="N132" i="4"/>
  <c r="O132" i="4" s="1"/>
  <c r="N201" i="4"/>
  <c r="O201" i="4" s="1"/>
  <c r="N22" i="4"/>
  <c r="O22" i="4" s="1"/>
  <c r="N24" i="4"/>
  <c r="O24" i="4" s="1"/>
  <c r="N32" i="4"/>
  <c r="O32" i="4" s="1"/>
  <c r="N35" i="4"/>
  <c r="O35" i="4" s="1"/>
  <c r="N16" i="4"/>
  <c r="O16" i="4" s="1"/>
  <c r="N10" i="4"/>
  <c r="O10" i="4" s="1"/>
  <c r="N21" i="4"/>
  <c r="O21" i="4" s="1"/>
  <c r="N8" i="4"/>
  <c r="O8" i="4" s="1"/>
  <c r="N48" i="4"/>
  <c r="O48" i="4" s="1"/>
  <c r="N97" i="4"/>
  <c r="O97" i="4" s="1"/>
  <c r="N39" i="4"/>
  <c r="O39" i="4" s="1"/>
  <c r="N100" i="4"/>
  <c r="O100" i="4" s="1"/>
  <c r="N147" i="4"/>
  <c r="O147" i="4" s="1"/>
  <c r="N152" i="4"/>
  <c r="O152" i="4" s="1"/>
  <c r="N103" i="4"/>
  <c r="O103" i="4" s="1"/>
  <c r="N72" i="4"/>
  <c r="O72" i="4" s="1"/>
  <c r="N117" i="4"/>
  <c r="O117" i="4" s="1"/>
  <c r="N176" i="4"/>
  <c r="O176" i="4" s="1"/>
  <c r="N135" i="4"/>
  <c r="O135" i="4" s="1"/>
  <c r="N145" i="4"/>
  <c r="O145" i="4" s="1"/>
  <c r="N175" i="4"/>
  <c r="O175" i="4" s="1"/>
  <c r="N202" i="4"/>
  <c r="O202" i="4" s="1"/>
  <c r="N203" i="4"/>
  <c r="O203" i="4" s="1"/>
  <c r="N67" i="4"/>
  <c r="O67" i="4" s="1"/>
  <c r="N128" i="4"/>
  <c r="O128" i="4" s="1"/>
  <c r="N118" i="4"/>
  <c r="O118" i="4" s="1"/>
  <c r="N150" i="4"/>
  <c r="O150" i="4" s="1"/>
  <c r="F128" i="4"/>
  <c r="G128" i="4" s="1"/>
  <c r="F118" i="4"/>
  <c r="G118" i="4" s="1"/>
  <c r="F150" i="4"/>
  <c r="G150" i="4" s="1"/>
  <c r="E150" i="4" s="1"/>
  <c r="H128" i="4"/>
  <c r="I128" i="4" s="1"/>
  <c r="H118" i="4"/>
  <c r="I118" i="4" s="1"/>
  <c r="H150" i="4"/>
  <c r="I150" i="4" s="1"/>
  <c r="F67" i="4"/>
  <c r="G67" i="4" s="1"/>
  <c r="H67" i="4"/>
  <c r="I67" i="4" s="1"/>
  <c r="F203" i="4"/>
  <c r="G203" i="4" s="1"/>
  <c r="H203" i="4"/>
  <c r="I203" i="4" s="1"/>
  <c r="F202" i="4"/>
  <c r="G202" i="4" s="1"/>
  <c r="E202" i="4" s="1"/>
  <c r="H202" i="4"/>
  <c r="I202" i="4" s="1"/>
  <c r="F175" i="4"/>
  <c r="G175" i="4" s="1"/>
  <c r="E175" i="4" s="1"/>
  <c r="H175" i="4"/>
  <c r="I175" i="4" s="1"/>
  <c r="F145" i="4"/>
  <c r="G145" i="4" s="1"/>
  <c r="H145" i="4"/>
  <c r="I145" i="4" s="1"/>
  <c r="F135" i="4"/>
  <c r="G135" i="4" s="1"/>
  <c r="H135" i="4"/>
  <c r="I135" i="4" s="1"/>
  <c r="F176" i="4"/>
  <c r="G176" i="4" s="1"/>
  <c r="H176" i="4"/>
  <c r="I176" i="4" s="1"/>
  <c r="F117" i="4"/>
  <c r="G117" i="4" s="1"/>
  <c r="E117" i="4" s="1"/>
  <c r="H117" i="4"/>
  <c r="I117" i="4" s="1"/>
  <c r="F103" i="4"/>
  <c r="G103" i="4" s="1"/>
  <c r="F72" i="4"/>
  <c r="G72" i="4" s="1"/>
  <c r="H103" i="4"/>
  <c r="I103" i="4" s="1"/>
  <c r="H72" i="4"/>
  <c r="I72" i="4" s="1"/>
  <c r="F152" i="4"/>
  <c r="G152" i="4" s="1"/>
  <c r="E152" i="4" s="1"/>
  <c r="H152" i="4"/>
  <c r="I152" i="4" s="1"/>
  <c r="F147" i="4"/>
  <c r="G147" i="4" s="1"/>
  <c r="E147" i="4" s="1"/>
  <c r="H147" i="4"/>
  <c r="I147" i="4" s="1"/>
  <c r="F100" i="4"/>
  <c r="G100" i="4" s="1"/>
  <c r="E100" i="4" s="1"/>
  <c r="H100" i="4"/>
  <c r="I100" i="4" s="1"/>
  <c r="F48" i="4"/>
  <c r="G48" i="4" s="1"/>
  <c r="F97" i="4"/>
  <c r="G97" i="4" s="1"/>
  <c r="F39" i="4"/>
  <c r="G39" i="4" s="1"/>
  <c r="E39" i="4" s="1"/>
  <c r="H48" i="4"/>
  <c r="I48" i="4" s="1"/>
  <c r="H97" i="4"/>
  <c r="I97" i="4" s="1"/>
  <c r="H39" i="4"/>
  <c r="I39" i="4" s="1"/>
  <c r="F8" i="4"/>
  <c r="G8" i="4" s="1"/>
  <c r="E8" i="4" s="1"/>
  <c r="H8" i="4"/>
  <c r="I8" i="4" s="1"/>
  <c r="F10" i="4"/>
  <c r="G10" i="4" s="1"/>
  <c r="F21" i="4"/>
  <c r="G21" i="4" s="1"/>
  <c r="H10" i="4"/>
  <c r="I10" i="4" s="1"/>
  <c r="H21" i="4"/>
  <c r="I21" i="4" s="1"/>
  <c r="F32" i="4"/>
  <c r="G32" i="4" s="1"/>
  <c r="E32" i="4" s="1"/>
  <c r="F35" i="4"/>
  <c r="G35" i="4" s="1"/>
  <c r="F16" i="4"/>
  <c r="G16" i="4" s="1"/>
  <c r="H32" i="4"/>
  <c r="I32" i="4" s="1"/>
  <c r="H35" i="4"/>
  <c r="I35" i="4" s="1"/>
  <c r="H16" i="4"/>
  <c r="I16" i="4" s="1"/>
  <c r="F24" i="4"/>
  <c r="G24" i="4" s="1"/>
  <c r="H24" i="4"/>
  <c r="I24" i="4" s="1"/>
  <c r="F22" i="4"/>
  <c r="G22" i="4" s="1"/>
  <c r="E22" i="4" s="1"/>
  <c r="H22" i="4"/>
  <c r="I22" i="4" s="1"/>
  <c r="O68" i="7"/>
  <c r="O69" i="7"/>
  <c r="O70" i="7"/>
  <c r="O71" i="7"/>
  <c r="O72" i="7"/>
  <c r="O73" i="7"/>
  <c r="O74" i="7"/>
  <c r="O75" i="7"/>
  <c r="O76" i="7"/>
  <c r="O77" i="7"/>
  <c r="O78" i="7"/>
  <c r="O79" i="7"/>
  <c r="O80" i="7"/>
  <c r="O81" i="7"/>
  <c r="O82" i="7"/>
  <c r="O83" i="7"/>
  <c r="O84" i="7"/>
  <c r="O85" i="7"/>
  <c r="O86" i="7"/>
  <c r="O87" i="7"/>
  <c r="O88" i="7"/>
  <c r="O89" i="7"/>
  <c r="O90" i="7"/>
  <c r="O91" i="7"/>
  <c r="O92" i="7"/>
  <c r="O93" i="7"/>
  <c r="P2" i="7"/>
  <c r="P3" i="7"/>
  <c r="P4" i="7"/>
  <c r="P5" i="7"/>
  <c r="P6" i="7"/>
  <c r="P7" i="7"/>
  <c r="P8" i="7"/>
  <c r="P9" i="7"/>
  <c r="P10" i="7"/>
  <c r="P11" i="7"/>
  <c r="P12" i="7"/>
  <c r="P13" i="7"/>
  <c r="P14" i="7"/>
  <c r="P15" i="7"/>
  <c r="P16" i="7"/>
  <c r="P17" i="7"/>
  <c r="P18" i="7"/>
  <c r="P19" i="7"/>
  <c r="P20" i="7"/>
  <c r="P21" i="7"/>
  <c r="P22" i="7"/>
  <c r="P23" i="7"/>
  <c r="P24" i="7"/>
  <c r="P25" i="7"/>
  <c r="P26" i="7"/>
  <c r="P27" i="7"/>
  <c r="P28" i="7"/>
  <c r="P29" i="7"/>
  <c r="P30" i="7"/>
  <c r="P31" i="7"/>
  <c r="P32" i="7"/>
  <c r="P33" i="7"/>
  <c r="P34" i="7"/>
  <c r="P35" i="7"/>
  <c r="P36" i="7"/>
  <c r="P37" i="7"/>
  <c r="P38" i="7"/>
  <c r="P39" i="7"/>
  <c r="P40" i="7"/>
  <c r="P41" i="7"/>
  <c r="P42" i="7"/>
  <c r="P43" i="7"/>
  <c r="P44" i="7"/>
  <c r="P45" i="7"/>
  <c r="P46" i="7"/>
  <c r="P47" i="7"/>
  <c r="P48" i="7"/>
  <c r="P49" i="7"/>
  <c r="P50" i="7"/>
  <c r="P51" i="7"/>
  <c r="P52" i="7"/>
  <c r="P53" i="7"/>
  <c r="P54" i="7"/>
  <c r="P55" i="7"/>
  <c r="P56" i="7"/>
  <c r="P57" i="7"/>
  <c r="P58" i="7"/>
  <c r="P59" i="7"/>
  <c r="P60" i="7"/>
  <c r="P61" i="7"/>
  <c r="P62" i="7"/>
  <c r="P63" i="7"/>
  <c r="P64" i="7"/>
  <c r="P65" i="7"/>
  <c r="P66" i="7"/>
  <c r="P67" i="7"/>
  <c r="P68" i="7"/>
  <c r="P69" i="7"/>
  <c r="P70" i="7"/>
  <c r="P71" i="7"/>
  <c r="P72" i="7"/>
  <c r="P73" i="7"/>
  <c r="P74" i="7"/>
  <c r="P75" i="7"/>
  <c r="P76" i="7"/>
  <c r="P77" i="7"/>
  <c r="P78" i="7"/>
  <c r="P79" i="7"/>
  <c r="P80" i="7"/>
  <c r="P81" i="7"/>
  <c r="P82" i="7"/>
  <c r="P83" i="7"/>
  <c r="P84" i="7"/>
  <c r="P85" i="7"/>
  <c r="P86" i="7"/>
  <c r="P87" i="7"/>
  <c r="P88" i="7"/>
  <c r="P89" i="7"/>
  <c r="P90" i="7"/>
  <c r="P91" i="7"/>
  <c r="P92" i="7"/>
  <c r="P93" i="7"/>
  <c r="N2" i="7"/>
  <c r="O2" i="7" s="1"/>
  <c r="N3" i="7"/>
  <c r="O3" i="7" s="1"/>
  <c r="N4" i="7"/>
  <c r="O4" i="7" s="1"/>
  <c r="N5" i="7"/>
  <c r="O5" i="7" s="1"/>
  <c r="N6" i="7"/>
  <c r="O6" i="7" s="1"/>
  <c r="N7" i="7"/>
  <c r="O7" i="7" s="1"/>
  <c r="N8" i="7"/>
  <c r="O8" i="7" s="1"/>
  <c r="N9" i="7"/>
  <c r="O9" i="7" s="1"/>
  <c r="N10" i="7"/>
  <c r="O10" i="7" s="1"/>
  <c r="N11" i="7"/>
  <c r="O11" i="7" s="1"/>
  <c r="N12" i="7"/>
  <c r="O12" i="7" s="1"/>
  <c r="N13" i="7"/>
  <c r="O13" i="7" s="1"/>
  <c r="N14" i="7"/>
  <c r="O14" i="7" s="1"/>
  <c r="N15" i="7"/>
  <c r="O15" i="7" s="1"/>
  <c r="N16" i="7"/>
  <c r="O16" i="7" s="1"/>
  <c r="N17" i="7"/>
  <c r="O17" i="7" s="1"/>
  <c r="N18" i="7"/>
  <c r="O18" i="7" s="1"/>
  <c r="N19" i="7"/>
  <c r="O19" i="7" s="1"/>
  <c r="N20" i="7"/>
  <c r="O20" i="7" s="1"/>
  <c r="N21" i="7"/>
  <c r="O21" i="7" s="1"/>
  <c r="N22" i="7"/>
  <c r="O22" i="7" s="1"/>
  <c r="N23" i="7"/>
  <c r="O23" i="7" s="1"/>
  <c r="N24" i="7"/>
  <c r="O24" i="7" s="1"/>
  <c r="N25" i="7"/>
  <c r="O25" i="7" s="1"/>
  <c r="N26" i="7"/>
  <c r="O26" i="7" s="1"/>
  <c r="N27" i="7"/>
  <c r="O27" i="7" s="1"/>
  <c r="N28" i="7"/>
  <c r="O28" i="7" s="1"/>
  <c r="N29" i="7"/>
  <c r="O29" i="7" s="1"/>
  <c r="N30" i="7"/>
  <c r="O30" i="7" s="1"/>
  <c r="N31" i="7"/>
  <c r="O31" i="7" s="1"/>
  <c r="N32" i="7"/>
  <c r="O32" i="7" s="1"/>
  <c r="N33" i="7"/>
  <c r="O33" i="7" s="1"/>
  <c r="N34" i="7"/>
  <c r="O34" i="7" s="1"/>
  <c r="N35" i="7"/>
  <c r="O35" i="7" s="1"/>
  <c r="N36" i="7"/>
  <c r="O36" i="7" s="1"/>
  <c r="N37" i="7"/>
  <c r="O37" i="7" s="1"/>
  <c r="N38" i="7"/>
  <c r="O38" i="7" s="1"/>
  <c r="N39" i="7"/>
  <c r="O39" i="7" s="1"/>
  <c r="N40" i="7"/>
  <c r="O40" i="7" s="1"/>
  <c r="N41" i="7"/>
  <c r="O41" i="7" s="1"/>
  <c r="N42" i="7"/>
  <c r="O42" i="7" s="1"/>
  <c r="N43" i="7"/>
  <c r="O43" i="7" s="1"/>
  <c r="N44" i="7"/>
  <c r="O44" i="7" s="1"/>
  <c r="N45" i="7"/>
  <c r="O45" i="7" s="1"/>
  <c r="N46" i="7"/>
  <c r="O46" i="7" s="1"/>
  <c r="N47" i="7"/>
  <c r="O47" i="7" s="1"/>
  <c r="N48" i="7"/>
  <c r="O48" i="7" s="1"/>
  <c r="N49" i="7"/>
  <c r="O49" i="7" s="1"/>
  <c r="N50" i="7"/>
  <c r="O50" i="7" s="1"/>
  <c r="N51" i="7"/>
  <c r="O51" i="7" s="1"/>
  <c r="N52" i="7"/>
  <c r="O52" i="7" s="1"/>
  <c r="N53" i="7"/>
  <c r="O53" i="7" s="1"/>
  <c r="N54" i="7"/>
  <c r="O54" i="7" s="1"/>
  <c r="N55" i="7"/>
  <c r="O55" i="7" s="1"/>
  <c r="N56" i="7"/>
  <c r="O56" i="7" s="1"/>
  <c r="N57" i="7"/>
  <c r="O57" i="7" s="1"/>
  <c r="N58" i="7"/>
  <c r="O58" i="7" s="1"/>
  <c r="N59" i="7"/>
  <c r="O59" i="7" s="1"/>
  <c r="N60" i="7"/>
  <c r="O60" i="7" s="1"/>
  <c r="N61" i="7"/>
  <c r="O61" i="7" s="1"/>
  <c r="N62" i="7"/>
  <c r="O62" i="7" s="1"/>
  <c r="N63" i="7"/>
  <c r="O63" i="7" s="1"/>
  <c r="N64" i="7"/>
  <c r="O64" i="7" s="1"/>
  <c r="N65" i="7"/>
  <c r="O65" i="7" s="1"/>
  <c r="N66" i="7"/>
  <c r="O66" i="7" s="1"/>
  <c r="N67" i="7"/>
  <c r="O67" i="7" s="1"/>
  <c r="N68" i="7"/>
  <c r="N69" i="7"/>
  <c r="N70" i="7"/>
  <c r="N71" i="7"/>
  <c r="N72" i="7"/>
  <c r="N73" i="7"/>
  <c r="N74" i="7"/>
  <c r="N75" i="7"/>
  <c r="N76" i="7"/>
  <c r="N77" i="7"/>
  <c r="N78" i="7"/>
  <c r="N79" i="7"/>
  <c r="N80" i="7"/>
  <c r="N81" i="7"/>
  <c r="N82" i="7"/>
  <c r="N83" i="7"/>
  <c r="N84" i="7"/>
  <c r="N85" i="7"/>
  <c r="N86" i="7"/>
  <c r="N87" i="7"/>
  <c r="N88" i="7"/>
  <c r="N89" i="7"/>
  <c r="N90" i="7"/>
  <c r="N91" i="7"/>
  <c r="N92" i="7"/>
  <c r="N93" i="7"/>
  <c r="H7" i="4"/>
  <c r="I7" i="4" s="1"/>
  <c r="H15" i="4"/>
  <c r="I15" i="4" s="1"/>
  <c r="H18" i="4"/>
  <c r="I18" i="4" s="1"/>
  <c r="H29" i="4"/>
  <c r="I29" i="4" s="1"/>
  <c r="H28" i="4"/>
  <c r="I28" i="4" s="1"/>
  <c r="H79" i="4"/>
  <c r="I79" i="4" s="1"/>
  <c r="H37" i="4"/>
  <c r="I37" i="4" s="1"/>
  <c r="H60" i="4"/>
  <c r="I60" i="4" s="1"/>
  <c r="H5" i="4"/>
  <c r="I5" i="4" s="1"/>
  <c r="H14" i="4"/>
  <c r="I14" i="4" s="1"/>
  <c r="H34" i="4"/>
  <c r="I34" i="4" s="1"/>
  <c r="H65" i="4"/>
  <c r="I65" i="4" s="1"/>
  <c r="H69" i="4"/>
  <c r="I69" i="4" s="1"/>
  <c r="H64" i="4"/>
  <c r="I64" i="4" s="1"/>
  <c r="H127" i="4"/>
  <c r="I127" i="4" s="1"/>
  <c r="H89" i="4"/>
  <c r="I89" i="4" s="1"/>
  <c r="H44" i="4"/>
  <c r="I44" i="4" s="1"/>
  <c r="H43" i="4"/>
  <c r="I43" i="4" s="1"/>
  <c r="H57" i="4"/>
  <c r="I57" i="4" s="1"/>
  <c r="H12" i="4"/>
  <c r="I12" i="4" s="1"/>
  <c r="H23" i="4"/>
  <c r="I23" i="4" s="1"/>
  <c r="H49" i="4"/>
  <c r="I49" i="4" s="1"/>
  <c r="H58" i="4"/>
  <c r="I58" i="4" s="1"/>
  <c r="H53" i="4"/>
  <c r="I53" i="4" s="1"/>
  <c r="H20" i="4"/>
  <c r="I20" i="4" s="1"/>
  <c r="H93" i="4"/>
  <c r="I93" i="4" s="1"/>
  <c r="H51" i="4"/>
  <c r="I51" i="4" s="1"/>
  <c r="H46" i="4"/>
  <c r="I46" i="4" s="1"/>
  <c r="H62" i="4"/>
  <c r="I62" i="4" s="1"/>
  <c r="H59" i="4"/>
  <c r="I59" i="4" s="1"/>
  <c r="H73" i="4"/>
  <c r="I73" i="4" s="1"/>
  <c r="H92" i="4"/>
  <c r="I92" i="4" s="1"/>
  <c r="H116" i="4"/>
  <c r="I116" i="4" s="1"/>
  <c r="H81" i="4"/>
  <c r="I81" i="4" s="1"/>
  <c r="H38" i="4"/>
  <c r="I38" i="4" s="1"/>
  <c r="H77" i="4"/>
  <c r="I77" i="4" s="1"/>
  <c r="H101" i="4"/>
  <c r="I101" i="4" s="1"/>
  <c r="H95" i="4"/>
  <c r="I95" i="4" s="1"/>
  <c r="H106" i="4"/>
  <c r="I106" i="4" s="1"/>
  <c r="H142" i="4"/>
  <c r="I142" i="4" s="1"/>
  <c r="H170" i="4"/>
  <c r="I170" i="4" s="1"/>
  <c r="H151" i="4"/>
  <c r="I151" i="4" s="1"/>
  <c r="H154" i="4"/>
  <c r="I154" i="4" s="1"/>
  <c r="H78" i="4"/>
  <c r="I78" i="4" s="1"/>
  <c r="H155" i="4"/>
  <c r="I155" i="4" s="1"/>
  <c r="H84" i="4"/>
  <c r="I84" i="4" s="1"/>
  <c r="H105" i="4"/>
  <c r="I105" i="4" s="1"/>
  <c r="H178" i="4"/>
  <c r="I178" i="4" s="1"/>
  <c r="H160" i="4"/>
  <c r="I160" i="4" s="1"/>
  <c r="H66" i="4"/>
  <c r="I66" i="4" s="1"/>
  <c r="H107" i="4"/>
  <c r="I107" i="4" s="1"/>
  <c r="H133" i="4"/>
  <c r="I133" i="4" s="1"/>
  <c r="H148" i="4"/>
  <c r="I148" i="4" s="1"/>
  <c r="H112" i="4"/>
  <c r="I112" i="4" s="1"/>
  <c r="H61" i="4"/>
  <c r="I61" i="4" s="1"/>
  <c r="H85" i="4"/>
  <c r="I85" i="4" s="1"/>
  <c r="H159" i="4"/>
  <c r="I159" i="4" s="1"/>
  <c r="H110" i="4"/>
  <c r="I110" i="4" s="1"/>
  <c r="H119" i="4"/>
  <c r="I119" i="4" s="1"/>
  <c r="H114" i="4"/>
  <c r="I114" i="4" s="1"/>
  <c r="H125" i="4"/>
  <c r="I125" i="4" s="1"/>
  <c r="H99" i="4"/>
  <c r="I99" i="4" s="1"/>
  <c r="H180" i="4"/>
  <c r="I180" i="4" s="1"/>
  <c r="H191" i="4"/>
  <c r="I191" i="4" s="1"/>
  <c r="H174" i="4"/>
  <c r="I174" i="4" s="1"/>
  <c r="H122" i="4"/>
  <c r="I122" i="4" s="1"/>
  <c r="H130" i="4"/>
  <c r="I130" i="4" s="1"/>
  <c r="H183" i="4"/>
  <c r="I183" i="4" s="1"/>
  <c r="H181" i="4"/>
  <c r="I181" i="4" s="1"/>
  <c r="H167" i="4"/>
  <c r="I167" i="4" s="1"/>
  <c r="H190" i="4"/>
  <c r="I190" i="4" s="1"/>
  <c r="H166" i="4"/>
  <c r="I166" i="4" s="1"/>
  <c r="H186" i="4"/>
  <c r="I186" i="4" s="1"/>
  <c r="H192" i="4"/>
  <c r="I192" i="4" s="1"/>
  <c r="H193" i="4"/>
  <c r="I193" i="4" s="1"/>
  <c r="H184" i="4"/>
  <c r="I184" i="4" s="1"/>
  <c r="H179" i="4"/>
  <c r="I179" i="4" s="1"/>
  <c r="H194" i="4"/>
  <c r="I194" i="4" s="1"/>
  <c r="H195" i="4"/>
  <c r="I195" i="4" s="1"/>
  <c r="H196" i="4"/>
  <c r="I196" i="4" s="1"/>
  <c r="H197" i="4"/>
  <c r="I197" i="4" s="1"/>
  <c r="H188" i="4"/>
  <c r="I188" i="4" s="1"/>
  <c r="H129" i="4"/>
  <c r="I129" i="4" s="1"/>
  <c r="H173" i="4"/>
  <c r="I173" i="4" s="1"/>
  <c r="H168" i="4"/>
  <c r="I168" i="4" s="1"/>
  <c r="H136" i="4"/>
  <c r="I136" i="4" s="1"/>
  <c r="H161" i="4"/>
  <c r="I161" i="4" s="1"/>
  <c r="H149" i="4"/>
  <c r="I149" i="4" s="1"/>
  <c r="H115" i="4"/>
  <c r="I115" i="4" s="1"/>
  <c r="H98" i="4"/>
  <c r="I98" i="4" s="1"/>
  <c r="H30" i="4"/>
  <c r="I30" i="4" s="1"/>
  <c r="H109" i="4"/>
  <c r="I109" i="4" s="1"/>
  <c r="H198" i="4"/>
  <c r="I198" i="4" s="1"/>
  <c r="H199" i="4"/>
  <c r="I199" i="4" s="1"/>
  <c r="H189" i="4"/>
  <c r="I189" i="4" s="1"/>
  <c r="H200" i="4"/>
  <c r="I200" i="4" s="1"/>
  <c r="H156" i="4"/>
  <c r="I156" i="4" s="1"/>
  <c r="H137" i="4"/>
  <c r="I137" i="4" s="1"/>
  <c r="H172" i="4"/>
  <c r="I172" i="4" s="1"/>
  <c r="H94" i="4"/>
  <c r="I94" i="4" s="1"/>
  <c r="H126" i="4"/>
  <c r="I126" i="4" s="1"/>
  <c r="H83" i="4"/>
  <c r="I83" i="4" s="1"/>
  <c r="H120" i="4"/>
  <c r="I120" i="4" s="1"/>
  <c r="H13" i="4"/>
  <c r="I13" i="4" s="1"/>
  <c r="H132" i="4"/>
  <c r="I132" i="4" s="1"/>
  <c r="H201" i="4"/>
  <c r="I201" i="4" s="1"/>
  <c r="O70" i="6"/>
  <c r="O71" i="6"/>
  <c r="O72" i="6"/>
  <c r="O73" i="6"/>
  <c r="O74" i="6"/>
  <c r="O75" i="6"/>
  <c r="O76" i="6"/>
  <c r="O77" i="6"/>
  <c r="O78" i="6"/>
  <c r="O79" i="6"/>
  <c r="O80" i="6"/>
  <c r="O81" i="6"/>
  <c r="O82" i="6"/>
  <c r="O83" i="6"/>
  <c r="O84" i="6"/>
  <c r="O85" i="6"/>
  <c r="O86" i="6"/>
  <c r="O87" i="6"/>
  <c r="O88" i="6"/>
  <c r="O89" i="6"/>
  <c r="O90" i="6"/>
  <c r="O91" i="6"/>
  <c r="O92" i="6"/>
  <c r="O93" i="6"/>
  <c r="O94" i="6"/>
  <c r="O95" i="6"/>
  <c r="O96" i="6"/>
  <c r="O97" i="6"/>
  <c r="O98" i="6"/>
  <c r="O99" i="6"/>
  <c r="O100" i="6"/>
  <c r="O101" i="6"/>
  <c r="O102" i="6"/>
  <c r="O103" i="6"/>
  <c r="O104" i="6"/>
  <c r="O105" i="6"/>
  <c r="P2" i="6"/>
  <c r="P3" i="6"/>
  <c r="P4" i="6"/>
  <c r="P5" i="6"/>
  <c r="P6" i="6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P67" i="6"/>
  <c r="P68" i="6"/>
  <c r="P69" i="6"/>
  <c r="P70" i="6"/>
  <c r="P71" i="6"/>
  <c r="P72" i="6"/>
  <c r="P73" i="6"/>
  <c r="P74" i="6"/>
  <c r="P75" i="6"/>
  <c r="P76" i="6"/>
  <c r="P77" i="6"/>
  <c r="P78" i="6"/>
  <c r="P79" i="6"/>
  <c r="P80" i="6"/>
  <c r="P81" i="6"/>
  <c r="P82" i="6"/>
  <c r="P83" i="6"/>
  <c r="P84" i="6"/>
  <c r="P85" i="6"/>
  <c r="P86" i="6"/>
  <c r="P87" i="6"/>
  <c r="P88" i="6"/>
  <c r="P89" i="6"/>
  <c r="P90" i="6"/>
  <c r="P91" i="6"/>
  <c r="P92" i="6"/>
  <c r="P93" i="6"/>
  <c r="P94" i="6"/>
  <c r="P95" i="6"/>
  <c r="P96" i="6"/>
  <c r="P97" i="6"/>
  <c r="P98" i="6"/>
  <c r="P99" i="6"/>
  <c r="P100" i="6"/>
  <c r="P101" i="6"/>
  <c r="P102" i="6"/>
  <c r="P103" i="6"/>
  <c r="P104" i="6"/>
  <c r="P105" i="6"/>
  <c r="N2" i="6"/>
  <c r="O2" i="6" s="1"/>
  <c r="N3" i="6"/>
  <c r="O3" i="6" s="1"/>
  <c r="N4" i="6"/>
  <c r="O4" i="6" s="1"/>
  <c r="N5" i="6"/>
  <c r="O5" i="6" s="1"/>
  <c r="N6" i="6"/>
  <c r="O6" i="6" s="1"/>
  <c r="N7" i="6"/>
  <c r="O7" i="6" s="1"/>
  <c r="N8" i="6"/>
  <c r="O8" i="6" s="1"/>
  <c r="N9" i="6"/>
  <c r="O9" i="6" s="1"/>
  <c r="N10" i="6"/>
  <c r="O10" i="6" s="1"/>
  <c r="N11" i="6"/>
  <c r="O11" i="6" s="1"/>
  <c r="N12" i="6"/>
  <c r="O12" i="6" s="1"/>
  <c r="N13" i="6"/>
  <c r="O13" i="6" s="1"/>
  <c r="N14" i="6"/>
  <c r="O14" i="6" s="1"/>
  <c r="N15" i="6"/>
  <c r="O15" i="6" s="1"/>
  <c r="N16" i="6"/>
  <c r="O16" i="6" s="1"/>
  <c r="N17" i="6"/>
  <c r="O17" i="6" s="1"/>
  <c r="N18" i="6"/>
  <c r="O18" i="6" s="1"/>
  <c r="N19" i="6"/>
  <c r="O19" i="6" s="1"/>
  <c r="N20" i="6"/>
  <c r="O20" i="6" s="1"/>
  <c r="N21" i="6"/>
  <c r="O21" i="6" s="1"/>
  <c r="N22" i="6"/>
  <c r="O22" i="6" s="1"/>
  <c r="N23" i="6"/>
  <c r="O23" i="6" s="1"/>
  <c r="N24" i="6"/>
  <c r="O24" i="6" s="1"/>
  <c r="N25" i="6"/>
  <c r="O25" i="6" s="1"/>
  <c r="N26" i="6"/>
  <c r="O26" i="6" s="1"/>
  <c r="N27" i="6"/>
  <c r="O27" i="6" s="1"/>
  <c r="N28" i="6"/>
  <c r="O28" i="6" s="1"/>
  <c r="N29" i="6"/>
  <c r="O29" i="6" s="1"/>
  <c r="N30" i="6"/>
  <c r="O30" i="6" s="1"/>
  <c r="N31" i="6"/>
  <c r="O31" i="6" s="1"/>
  <c r="N32" i="6"/>
  <c r="O32" i="6" s="1"/>
  <c r="N33" i="6"/>
  <c r="O33" i="6" s="1"/>
  <c r="N34" i="6"/>
  <c r="O34" i="6" s="1"/>
  <c r="N35" i="6"/>
  <c r="O35" i="6" s="1"/>
  <c r="N36" i="6"/>
  <c r="O36" i="6" s="1"/>
  <c r="N37" i="6"/>
  <c r="O37" i="6" s="1"/>
  <c r="N38" i="6"/>
  <c r="O38" i="6" s="1"/>
  <c r="N39" i="6"/>
  <c r="O39" i="6" s="1"/>
  <c r="N40" i="6"/>
  <c r="O40" i="6" s="1"/>
  <c r="N41" i="6"/>
  <c r="O41" i="6" s="1"/>
  <c r="N42" i="6"/>
  <c r="O42" i="6" s="1"/>
  <c r="N43" i="6"/>
  <c r="O43" i="6" s="1"/>
  <c r="N44" i="6"/>
  <c r="O44" i="6" s="1"/>
  <c r="N45" i="6"/>
  <c r="O45" i="6" s="1"/>
  <c r="N46" i="6"/>
  <c r="O46" i="6" s="1"/>
  <c r="N47" i="6"/>
  <c r="O47" i="6" s="1"/>
  <c r="N48" i="6"/>
  <c r="O48" i="6" s="1"/>
  <c r="N49" i="6"/>
  <c r="O49" i="6" s="1"/>
  <c r="N50" i="6"/>
  <c r="O50" i="6" s="1"/>
  <c r="N51" i="6"/>
  <c r="O51" i="6" s="1"/>
  <c r="N52" i="6"/>
  <c r="O52" i="6" s="1"/>
  <c r="N53" i="6"/>
  <c r="O53" i="6" s="1"/>
  <c r="N54" i="6"/>
  <c r="O54" i="6" s="1"/>
  <c r="N55" i="6"/>
  <c r="O55" i="6" s="1"/>
  <c r="N56" i="6"/>
  <c r="O56" i="6" s="1"/>
  <c r="N57" i="6"/>
  <c r="O57" i="6" s="1"/>
  <c r="N58" i="6"/>
  <c r="O58" i="6" s="1"/>
  <c r="N59" i="6"/>
  <c r="O59" i="6" s="1"/>
  <c r="N60" i="6"/>
  <c r="O60" i="6" s="1"/>
  <c r="N61" i="6"/>
  <c r="O61" i="6" s="1"/>
  <c r="N62" i="6"/>
  <c r="O62" i="6" s="1"/>
  <c r="N63" i="6"/>
  <c r="O63" i="6" s="1"/>
  <c r="N64" i="6"/>
  <c r="O64" i="6" s="1"/>
  <c r="N65" i="6"/>
  <c r="O65" i="6" s="1"/>
  <c r="N66" i="6"/>
  <c r="O66" i="6" s="1"/>
  <c r="N67" i="6"/>
  <c r="O67" i="6" s="1"/>
  <c r="N68" i="6"/>
  <c r="O68" i="6" s="1"/>
  <c r="N69" i="6"/>
  <c r="O69" i="6" s="1"/>
  <c r="N70" i="6"/>
  <c r="N71" i="6"/>
  <c r="N72" i="6"/>
  <c r="N73" i="6"/>
  <c r="N74" i="6"/>
  <c r="N75" i="6"/>
  <c r="N76" i="6"/>
  <c r="N77" i="6"/>
  <c r="N78" i="6"/>
  <c r="N79" i="6"/>
  <c r="N80" i="6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4" i="6"/>
  <c r="N95" i="6"/>
  <c r="N96" i="6"/>
  <c r="N97" i="6"/>
  <c r="N98" i="6"/>
  <c r="N99" i="6"/>
  <c r="N100" i="6"/>
  <c r="N101" i="6"/>
  <c r="N102" i="6"/>
  <c r="N103" i="6"/>
  <c r="N104" i="6"/>
  <c r="N105" i="6"/>
  <c r="F7" i="4"/>
  <c r="G7" i="4" s="1"/>
  <c r="E7" i="4" s="1"/>
  <c r="F15" i="4"/>
  <c r="G15" i="4" s="1"/>
  <c r="E15" i="4" s="1"/>
  <c r="F18" i="4"/>
  <c r="G18" i="4" s="1"/>
  <c r="E18" i="4" s="1"/>
  <c r="F29" i="4"/>
  <c r="G29" i="4" s="1"/>
  <c r="F28" i="4"/>
  <c r="G28" i="4" s="1"/>
  <c r="E28" i="4" s="1"/>
  <c r="F79" i="4"/>
  <c r="G79" i="4" s="1"/>
  <c r="E79" i="4" s="1"/>
  <c r="F37" i="4"/>
  <c r="G37" i="4" s="1"/>
  <c r="F60" i="4"/>
  <c r="G60" i="4" s="1"/>
  <c r="E60" i="4" s="1"/>
  <c r="F5" i="4"/>
  <c r="G5" i="4" s="1"/>
  <c r="E5" i="4" s="1"/>
  <c r="F14" i="4"/>
  <c r="G14" i="4" s="1"/>
  <c r="E14" i="4" s="1"/>
  <c r="F34" i="4"/>
  <c r="G34" i="4" s="1"/>
  <c r="E34" i="4" s="1"/>
  <c r="F65" i="4"/>
  <c r="G65" i="4" s="1"/>
  <c r="F69" i="4"/>
  <c r="G69" i="4" s="1"/>
  <c r="E69" i="4" s="1"/>
  <c r="F64" i="4"/>
  <c r="G64" i="4" s="1"/>
  <c r="E64" i="4" s="1"/>
  <c r="F127" i="4"/>
  <c r="G127" i="4" s="1"/>
  <c r="F89" i="4"/>
  <c r="G89" i="4" s="1"/>
  <c r="E89" i="4" s="1"/>
  <c r="F44" i="4"/>
  <c r="G44" i="4" s="1"/>
  <c r="E44" i="4" s="1"/>
  <c r="F43" i="4"/>
  <c r="G43" i="4" s="1"/>
  <c r="E43" i="4" s="1"/>
  <c r="F57" i="4"/>
  <c r="G57" i="4" s="1"/>
  <c r="E57" i="4" s="1"/>
  <c r="F12" i="4"/>
  <c r="G12" i="4" s="1"/>
  <c r="F23" i="4"/>
  <c r="G23" i="4" s="1"/>
  <c r="E23" i="4" s="1"/>
  <c r="F49" i="4"/>
  <c r="G49" i="4" s="1"/>
  <c r="E49" i="4" s="1"/>
  <c r="F58" i="4"/>
  <c r="G58" i="4" s="1"/>
  <c r="F53" i="4"/>
  <c r="G53" i="4" s="1"/>
  <c r="E53" i="4" s="1"/>
  <c r="F20" i="4"/>
  <c r="G20" i="4" s="1"/>
  <c r="E20" i="4" s="1"/>
  <c r="F93" i="4"/>
  <c r="G93" i="4" s="1"/>
  <c r="E93" i="4" s="1"/>
  <c r="F51" i="4"/>
  <c r="G51" i="4" s="1"/>
  <c r="E51" i="4" s="1"/>
  <c r="F46" i="4"/>
  <c r="G46" i="4" s="1"/>
  <c r="F62" i="4"/>
  <c r="G62" i="4" s="1"/>
  <c r="E62" i="4" s="1"/>
  <c r="F59" i="4"/>
  <c r="G59" i="4" s="1"/>
  <c r="E59" i="4" s="1"/>
  <c r="F73" i="4"/>
  <c r="G73" i="4" s="1"/>
  <c r="F92" i="4"/>
  <c r="G92" i="4" s="1"/>
  <c r="E92" i="4" s="1"/>
  <c r="F116" i="4"/>
  <c r="G116" i="4" s="1"/>
  <c r="E116" i="4" s="1"/>
  <c r="F81" i="4"/>
  <c r="G81" i="4" s="1"/>
  <c r="E81" i="4" s="1"/>
  <c r="F38" i="4"/>
  <c r="G38" i="4" s="1"/>
  <c r="E38" i="4" s="1"/>
  <c r="F77" i="4"/>
  <c r="G77" i="4" s="1"/>
  <c r="F101" i="4"/>
  <c r="G101" i="4" s="1"/>
  <c r="E101" i="4" s="1"/>
  <c r="F95" i="4"/>
  <c r="G95" i="4" s="1"/>
  <c r="E95" i="4" s="1"/>
  <c r="F106" i="4"/>
  <c r="G106" i="4" s="1"/>
  <c r="F142" i="4"/>
  <c r="G142" i="4" s="1"/>
  <c r="E142" i="4" s="1"/>
  <c r="F170" i="4"/>
  <c r="G170" i="4" s="1"/>
  <c r="E170" i="4" s="1"/>
  <c r="F151" i="4"/>
  <c r="G151" i="4" s="1"/>
  <c r="E151" i="4" s="1"/>
  <c r="F154" i="4"/>
  <c r="G154" i="4" s="1"/>
  <c r="E154" i="4" s="1"/>
  <c r="F78" i="4"/>
  <c r="G78" i="4" s="1"/>
  <c r="F155" i="4"/>
  <c r="G155" i="4" s="1"/>
  <c r="E155" i="4" s="1"/>
  <c r="F84" i="4"/>
  <c r="G84" i="4" s="1"/>
  <c r="E84" i="4" s="1"/>
  <c r="F105" i="4"/>
  <c r="G105" i="4" s="1"/>
  <c r="F178" i="4"/>
  <c r="G178" i="4" s="1"/>
  <c r="E178" i="4" s="1"/>
  <c r="F160" i="4"/>
  <c r="G160" i="4" s="1"/>
  <c r="E160" i="4" s="1"/>
  <c r="F66" i="4"/>
  <c r="G66" i="4" s="1"/>
  <c r="E66" i="4" s="1"/>
  <c r="F107" i="4"/>
  <c r="G107" i="4" s="1"/>
  <c r="E107" i="4" s="1"/>
  <c r="F133" i="4"/>
  <c r="G133" i="4" s="1"/>
  <c r="F148" i="4"/>
  <c r="G148" i="4" s="1"/>
  <c r="E148" i="4" s="1"/>
  <c r="F112" i="4"/>
  <c r="G112" i="4" s="1"/>
  <c r="E112" i="4" s="1"/>
  <c r="F61" i="4"/>
  <c r="G61" i="4" s="1"/>
  <c r="F85" i="4"/>
  <c r="G85" i="4" s="1"/>
  <c r="E85" i="4" s="1"/>
  <c r="F159" i="4"/>
  <c r="G159" i="4" s="1"/>
  <c r="E159" i="4" s="1"/>
  <c r="F110" i="4"/>
  <c r="G110" i="4" s="1"/>
  <c r="E110" i="4" s="1"/>
  <c r="F119" i="4"/>
  <c r="G119" i="4" s="1"/>
  <c r="E119" i="4" s="1"/>
  <c r="F114" i="4"/>
  <c r="G114" i="4" s="1"/>
  <c r="F125" i="4"/>
  <c r="G125" i="4" s="1"/>
  <c r="E125" i="4" s="1"/>
  <c r="F99" i="4"/>
  <c r="G99" i="4" s="1"/>
  <c r="E99" i="4" s="1"/>
  <c r="F180" i="4"/>
  <c r="G180" i="4" s="1"/>
  <c r="F191" i="4"/>
  <c r="G191" i="4" s="1"/>
  <c r="E191" i="4" s="1"/>
  <c r="F174" i="4"/>
  <c r="G174" i="4" s="1"/>
  <c r="E174" i="4" s="1"/>
  <c r="F122" i="4"/>
  <c r="G122" i="4" s="1"/>
  <c r="E122" i="4" s="1"/>
  <c r="F130" i="4"/>
  <c r="G130" i="4" s="1"/>
  <c r="E130" i="4" s="1"/>
  <c r="F183" i="4"/>
  <c r="G183" i="4" s="1"/>
  <c r="F181" i="4"/>
  <c r="G181" i="4" s="1"/>
  <c r="E181" i="4" s="1"/>
  <c r="F167" i="4"/>
  <c r="G167" i="4" s="1"/>
  <c r="E167" i="4" s="1"/>
  <c r="F190" i="4"/>
  <c r="G190" i="4" s="1"/>
  <c r="F166" i="4"/>
  <c r="G166" i="4" s="1"/>
  <c r="E166" i="4" s="1"/>
  <c r="F186" i="4"/>
  <c r="G186" i="4" s="1"/>
  <c r="E186" i="4" s="1"/>
  <c r="F192" i="4"/>
  <c r="G192" i="4" s="1"/>
  <c r="E192" i="4" s="1"/>
  <c r="F193" i="4"/>
  <c r="G193" i="4" s="1"/>
  <c r="E193" i="4" s="1"/>
  <c r="F184" i="4"/>
  <c r="G184" i="4" s="1"/>
  <c r="F179" i="4"/>
  <c r="G179" i="4" s="1"/>
  <c r="E179" i="4" s="1"/>
  <c r="F194" i="4"/>
  <c r="G194" i="4" s="1"/>
  <c r="E194" i="4" s="1"/>
  <c r="F195" i="4"/>
  <c r="G195" i="4" s="1"/>
  <c r="F196" i="4"/>
  <c r="G196" i="4" s="1"/>
  <c r="E196" i="4" s="1"/>
  <c r="F197" i="4"/>
  <c r="G197" i="4" s="1"/>
  <c r="E197" i="4" s="1"/>
  <c r="F188" i="4"/>
  <c r="G188" i="4" s="1"/>
  <c r="E188" i="4" s="1"/>
  <c r="F129" i="4"/>
  <c r="G129" i="4" s="1"/>
  <c r="E129" i="4" s="1"/>
  <c r="F173" i="4"/>
  <c r="G173" i="4" s="1"/>
  <c r="F168" i="4"/>
  <c r="G168" i="4" s="1"/>
  <c r="E168" i="4" s="1"/>
  <c r="F136" i="4"/>
  <c r="G136" i="4" s="1"/>
  <c r="E136" i="4" s="1"/>
  <c r="F161" i="4"/>
  <c r="G161" i="4" s="1"/>
  <c r="F149" i="4"/>
  <c r="G149" i="4" s="1"/>
  <c r="E149" i="4" s="1"/>
  <c r="F115" i="4"/>
  <c r="G115" i="4" s="1"/>
  <c r="E115" i="4" s="1"/>
  <c r="F98" i="4"/>
  <c r="G98" i="4" s="1"/>
  <c r="E98" i="4" s="1"/>
  <c r="F30" i="4"/>
  <c r="G30" i="4" s="1"/>
  <c r="E30" i="4" s="1"/>
  <c r="F109" i="4"/>
  <c r="G109" i="4" s="1"/>
  <c r="F198" i="4"/>
  <c r="G198" i="4" s="1"/>
  <c r="E198" i="4" s="1"/>
  <c r="F199" i="4"/>
  <c r="G199" i="4" s="1"/>
  <c r="E199" i="4" s="1"/>
  <c r="F189" i="4"/>
  <c r="G189" i="4" s="1"/>
  <c r="F200" i="4"/>
  <c r="G200" i="4" s="1"/>
  <c r="E200" i="4" s="1"/>
  <c r="F156" i="4"/>
  <c r="G156" i="4" s="1"/>
  <c r="E156" i="4" s="1"/>
  <c r="F137" i="4"/>
  <c r="G137" i="4" s="1"/>
  <c r="E137" i="4" s="1"/>
  <c r="F172" i="4"/>
  <c r="G172" i="4" s="1"/>
  <c r="E172" i="4" s="1"/>
  <c r="F94" i="4"/>
  <c r="G94" i="4" s="1"/>
  <c r="F126" i="4"/>
  <c r="G126" i="4" s="1"/>
  <c r="E126" i="4" s="1"/>
  <c r="F83" i="4"/>
  <c r="G83" i="4" s="1"/>
  <c r="E83" i="4" s="1"/>
  <c r="F120" i="4"/>
  <c r="G120" i="4" s="1"/>
  <c r="F13" i="4"/>
  <c r="G13" i="4" s="1"/>
  <c r="E13" i="4" s="1"/>
  <c r="F132" i="4"/>
  <c r="G132" i="4" s="1"/>
  <c r="E132" i="4" s="1"/>
  <c r="F201" i="4"/>
  <c r="G201" i="4" s="1"/>
  <c r="E201" i="4" s="1"/>
  <c r="O83" i="5"/>
  <c r="O84" i="5"/>
  <c r="O85" i="5"/>
  <c r="O86" i="5"/>
  <c r="O87" i="5"/>
  <c r="O88" i="5"/>
  <c r="O89" i="5"/>
  <c r="O90" i="5"/>
  <c r="O91" i="5"/>
  <c r="O92" i="5"/>
  <c r="O93" i="5"/>
  <c r="O94" i="5"/>
  <c r="O95" i="5"/>
  <c r="O96" i="5"/>
  <c r="O97" i="5"/>
  <c r="O98" i="5"/>
  <c r="O99" i="5"/>
  <c r="O100" i="5"/>
  <c r="O101" i="5"/>
  <c r="O102" i="5"/>
  <c r="O103" i="5"/>
  <c r="O104" i="5"/>
  <c r="O105" i="5"/>
  <c r="O106" i="5"/>
  <c r="O107" i="5"/>
  <c r="P2" i="5"/>
  <c r="P3" i="5"/>
  <c r="P4" i="5"/>
  <c r="P5" i="5"/>
  <c r="P6" i="5"/>
  <c r="P7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P45" i="5"/>
  <c r="P46" i="5"/>
  <c r="P47" i="5"/>
  <c r="P48" i="5"/>
  <c r="P49" i="5"/>
  <c r="P50" i="5"/>
  <c r="P51" i="5"/>
  <c r="P52" i="5"/>
  <c r="P53" i="5"/>
  <c r="P54" i="5"/>
  <c r="P55" i="5"/>
  <c r="P56" i="5"/>
  <c r="P57" i="5"/>
  <c r="P58" i="5"/>
  <c r="P59" i="5"/>
  <c r="P60" i="5"/>
  <c r="P61" i="5"/>
  <c r="P62" i="5"/>
  <c r="P63" i="5"/>
  <c r="P64" i="5"/>
  <c r="P65" i="5"/>
  <c r="P66" i="5"/>
  <c r="P67" i="5"/>
  <c r="P68" i="5"/>
  <c r="P69" i="5"/>
  <c r="P70" i="5"/>
  <c r="P71" i="5"/>
  <c r="P72" i="5"/>
  <c r="P73" i="5"/>
  <c r="P74" i="5"/>
  <c r="P75" i="5"/>
  <c r="P76" i="5"/>
  <c r="P77" i="5"/>
  <c r="P78" i="5"/>
  <c r="P79" i="5"/>
  <c r="P80" i="5"/>
  <c r="P81" i="5"/>
  <c r="P82" i="5"/>
  <c r="P83" i="5"/>
  <c r="P84" i="5"/>
  <c r="P85" i="5"/>
  <c r="P86" i="5"/>
  <c r="P87" i="5"/>
  <c r="P88" i="5"/>
  <c r="P89" i="5"/>
  <c r="P90" i="5"/>
  <c r="P91" i="5"/>
  <c r="P92" i="5"/>
  <c r="P93" i="5"/>
  <c r="P94" i="5"/>
  <c r="P95" i="5"/>
  <c r="P96" i="5"/>
  <c r="P97" i="5"/>
  <c r="P98" i="5"/>
  <c r="P99" i="5"/>
  <c r="P100" i="5"/>
  <c r="P101" i="5"/>
  <c r="P102" i="5"/>
  <c r="P103" i="5"/>
  <c r="P104" i="5"/>
  <c r="P105" i="5"/>
  <c r="P106" i="5"/>
  <c r="P107" i="5"/>
  <c r="N2" i="5"/>
  <c r="O2" i="5" s="1"/>
  <c r="N3" i="5"/>
  <c r="O3" i="5" s="1"/>
  <c r="N4" i="5"/>
  <c r="O4" i="5" s="1"/>
  <c r="N5" i="5"/>
  <c r="O5" i="5" s="1"/>
  <c r="N6" i="5"/>
  <c r="O6" i="5" s="1"/>
  <c r="N7" i="5"/>
  <c r="O7" i="5" s="1"/>
  <c r="N8" i="5"/>
  <c r="O8" i="5" s="1"/>
  <c r="N9" i="5"/>
  <c r="O9" i="5" s="1"/>
  <c r="N10" i="5"/>
  <c r="O10" i="5" s="1"/>
  <c r="N11" i="5"/>
  <c r="O11" i="5" s="1"/>
  <c r="N12" i="5"/>
  <c r="O12" i="5" s="1"/>
  <c r="N13" i="5"/>
  <c r="O13" i="5" s="1"/>
  <c r="N14" i="5"/>
  <c r="O14" i="5" s="1"/>
  <c r="N15" i="5"/>
  <c r="O15" i="5" s="1"/>
  <c r="N16" i="5"/>
  <c r="O16" i="5" s="1"/>
  <c r="N17" i="5"/>
  <c r="O17" i="5" s="1"/>
  <c r="N18" i="5"/>
  <c r="O18" i="5" s="1"/>
  <c r="N19" i="5"/>
  <c r="O19" i="5" s="1"/>
  <c r="N20" i="5"/>
  <c r="O20" i="5" s="1"/>
  <c r="N21" i="5"/>
  <c r="O21" i="5" s="1"/>
  <c r="N22" i="5"/>
  <c r="O22" i="5" s="1"/>
  <c r="N23" i="5"/>
  <c r="O23" i="5" s="1"/>
  <c r="N24" i="5"/>
  <c r="O24" i="5" s="1"/>
  <c r="N25" i="5"/>
  <c r="O25" i="5" s="1"/>
  <c r="N26" i="5"/>
  <c r="O26" i="5" s="1"/>
  <c r="N27" i="5"/>
  <c r="O27" i="5" s="1"/>
  <c r="N28" i="5"/>
  <c r="O28" i="5" s="1"/>
  <c r="N29" i="5"/>
  <c r="O29" i="5" s="1"/>
  <c r="N30" i="5"/>
  <c r="O30" i="5" s="1"/>
  <c r="N31" i="5"/>
  <c r="O31" i="5" s="1"/>
  <c r="N32" i="5"/>
  <c r="O32" i="5" s="1"/>
  <c r="N33" i="5"/>
  <c r="O33" i="5" s="1"/>
  <c r="N34" i="5"/>
  <c r="O34" i="5" s="1"/>
  <c r="N35" i="5"/>
  <c r="O35" i="5" s="1"/>
  <c r="N36" i="5"/>
  <c r="O36" i="5" s="1"/>
  <c r="N37" i="5"/>
  <c r="O37" i="5" s="1"/>
  <c r="N38" i="5"/>
  <c r="O38" i="5" s="1"/>
  <c r="N39" i="5"/>
  <c r="O39" i="5" s="1"/>
  <c r="N40" i="5"/>
  <c r="O40" i="5" s="1"/>
  <c r="N41" i="5"/>
  <c r="O41" i="5" s="1"/>
  <c r="N42" i="5"/>
  <c r="O42" i="5" s="1"/>
  <c r="N43" i="5"/>
  <c r="O43" i="5" s="1"/>
  <c r="N44" i="5"/>
  <c r="O44" i="5" s="1"/>
  <c r="N45" i="5"/>
  <c r="O45" i="5" s="1"/>
  <c r="N46" i="5"/>
  <c r="O46" i="5" s="1"/>
  <c r="N47" i="5"/>
  <c r="O47" i="5" s="1"/>
  <c r="N48" i="5"/>
  <c r="O48" i="5" s="1"/>
  <c r="N49" i="5"/>
  <c r="O49" i="5" s="1"/>
  <c r="N50" i="5"/>
  <c r="O50" i="5" s="1"/>
  <c r="N51" i="5"/>
  <c r="O51" i="5" s="1"/>
  <c r="N52" i="5"/>
  <c r="O52" i="5" s="1"/>
  <c r="N53" i="5"/>
  <c r="O53" i="5" s="1"/>
  <c r="N54" i="5"/>
  <c r="O54" i="5" s="1"/>
  <c r="N55" i="5"/>
  <c r="O55" i="5" s="1"/>
  <c r="N56" i="5"/>
  <c r="O56" i="5" s="1"/>
  <c r="N57" i="5"/>
  <c r="O57" i="5" s="1"/>
  <c r="N58" i="5"/>
  <c r="O58" i="5" s="1"/>
  <c r="N59" i="5"/>
  <c r="O59" i="5" s="1"/>
  <c r="N60" i="5"/>
  <c r="O60" i="5" s="1"/>
  <c r="N61" i="5"/>
  <c r="O61" i="5" s="1"/>
  <c r="N62" i="5"/>
  <c r="O62" i="5" s="1"/>
  <c r="N63" i="5"/>
  <c r="O63" i="5" s="1"/>
  <c r="N64" i="5"/>
  <c r="O64" i="5" s="1"/>
  <c r="N65" i="5"/>
  <c r="O65" i="5" s="1"/>
  <c r="N66" i="5"/>
  <c r="O66" i="5" s="1"/>
  <c r="N67" i="5"/>
  <c r="O67" i="5" s="1"/>
  <c r="N68" i="5"/>
  <c r="O68" i="5" s="1"/>
  <c r="N69" i="5"/>
  <c r="O69" i="5" s="1"/>
  <c r="N70" i="5"/>
  <c r="O70" i="5" s="1"/>
  <c r="N71" i="5"/>
  <c r="O71" i="5" s="1"/>
  <c r="N72" i="5"/>
  <c r="O72" i="5" s="1"/>
  <c r="N73" i="5"/>
  <c r="O73" i="5" s="1"/>
  <c r="N74" i="5"/>
  <c r="O74" i="5" s="1"/>
  <c r="N75" i="5"/>
  <c r="O75" i="5" s="1"/>
  <c r="N76" i="5"/>
  <c r="O76" i="5" s="1"/>
  <c r="N77" i="5"/>
  <c r="O77" i="5" s="1"/>
  <c r="N78" i="5"/>
  <c r="O78" i="5" s="1"/>
  <c r="N79" i="5"/>
  <c r="O79" i="5" s="1"/>
  <c r="N80" i="5"/>
  <c r="O80" i="5" s="1"/>
  <c r="N81" i="5"/>
  <c r="O81" i="5" s="1"/>
  <c r="N82" i="5"/>
  <c r="O82" i="5" s="1"/>
  <c r="N83" i="5"/>
  <c r="N84" i="5"/>
  <c r="N85" i="5"/>
  <c r="N86" i="5"/>
  <c r="N87" i="5"/>
  <c r="N88" i="5"/>
  <c r="N89" i="5"/>
  <c r="N90" i="5"/>
  <c r="N91" i="5"/>
  <c r="N92" i="5"/>
  <c r="N93" i="5"/>
  <c r="N94" i="5"/>
  <c r="N95" i="5"/>
  <c r="N96" i="5"/>
  <c r="N97" i="5"/>
  <c r="N98" i="5"/>
  <c r="N99" i="5"/>
  <c r="N100" i="5"/>
  <c r="N101" i="5"/>
  <c r="N102" i="5"/>
  <c r="N103" i="5"/>
  <c r="N104" i="5"/>
  <c r="N105" i="5"/>
  <c r="N106" i="5"/>
  <c r="N107" i="5"/>
  <c r="E120" i="4" l="1"/>
  <c r="E189" i="4"/>
  <c r="E161" i="4"/>
  <c r="E195" i="4"/>
  <c r="E190" i="4"/>
  <c r="E180" i="4"/>
  <c r="E61" i="4"/>
  <c r="E105" i="4"/>
  <c r="E106" i="4"/>
  <c r="E73" i="4"/>
  <c r="E58" i="4"/>
  <c r="E127" i="4"/>
  <c r="E37" i="4"/>
  <c r="E24" i="4"/>
  <c r="E176" i="4"/>
  <c r="E94" i="4"/>
  <c r="E109" i="4"/>
  <c r="E173" i="4"/>
  <c r="E184" i="4"/>
  <c r="E183" i="4"/>
  <c r="E114" i="4"/>
  <c r="E133" i="4"/>
  <c r="E78" i="4"/>
  <c r="E77" i="4"/>
  <c r="E46" i="4"/>
  <c r="E12" i="4"/>
  <c r="E65" i="4"/>
  <c r="E29" i="4"/>
  <c r="E21" i="4"/>
  <c r="E10" i="4"/>
  <c r="E48" i="4"/>
  <c r="E135" i="4"/>
  <c r="E203" i="4"/>
  <c r="E128" i="4"/>
  <c r="E72" i="4"/>
  <c r="E16" i="4"/>
  <c r="E103" i="4"/>
  <c r="E145" i="4"/>
  <c r="E67" i="4"/>
  <c r="E35" i="4"/>
  <c r="E97" i="4"/>
  <c r="E118" i="4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0103SL" description="Connection to the '0103SL' query in the workbook." type="5" refreshedVersion="6" background="1">
    <dbPr connection="Provider=Microsoft.Mashup.OleDb.1;Data Source=$Workbook$;Location=0103SL;Extended Properties=&quot;&quot;" command="SELECT * FROM [0103SL]"/>
  </connection>
  <connection id="2" xr16:uid="{00000000-0015-0000-FFFF-FFFF01000000}" keepAlive="1" name="Query - 0203SL" description="Connection to the '0203SL' query in the workbook." type="5" refreshedVersion="0" background="1">
    <dbPr connection="Provider=Microsoft.Mashup.OleDb.1;Data Source=$Workbook$;Location=0203SL;Extended Properties=&quot;&quot;" command="SELECT * FROM [0203SL]"/>
  </connection>
  <connection id="3" xr16:uid="{00000000-0015-0000-FFFF-FFFF02000000}" keepAlive="1" name="Query - 0301SL" description="Connection to the '0301SL' query in the workbook." type="5" refreshedVersion="6" background="1">
    <dbPr connection="Provider=Microsoft.Mashup.OleDb.1;Data Source=$Workbook$;Location=0301SL;Extended Properties=&quot;&quot;" command="SELECT * FROM [0301SL]"/>
  </connection>
  <connection id="4" xr16:uid="{00000000-0015-0000-FFFF-FFFF03000000}" keepAlive="1" name="Query - 0401SL" description="Connection to the '0401SL' query in the workbook." type="5" refreshedVersion="6" background="1">
    <dbPr connection="Provider=Microsoft.Mashup.OleDb.1;Data Source=$Workbook$;Location=0401SL;Extended Properties=&quot;&quot;" command="SELECT * FROM [0401SL]"/>
  </connection>
  <connection id="5" xr16:uid="{00000000-0015-0000-FFFF-FFFF04000000}" keepAlive="1" name="Query - 0502GS" description="Connection to the '0502GS' query in the workbook." type="5" refreshedVersion="6" background="1">
    <dbPr connection="Provider=Microsoft.Mashup.OleDb.1;Data Source=$Workbook$;Location=0502GS;Extended Properties=&quot;&quot;" command="SELECT * FROM [0502GS]"/>
  </connection>
  <connection id="6" xr16:uid="{00000000-0015-0000-FFFF-FFFF05000000}" keepAlive="1" name="Query - 0602GS" description="Connection to the '0602GS' query in the workbook." type="5" refreshedVersion="0" background="1">
    <dbPr connection="Provider=Microsoft.Mashup.OleDb.1;Data Source=$Workbook$;Location=0602GS;Extended Properties=&quot;&quot;" command="SELECT * FROM [0602GS]"/>
  </connection>
  <connection id="7" xr16:uid="{00000000-0015-0000-FFFF-FFFF06000000}" keepAlive="1" name="Query - 0702SL" description="Connection to the '0702SL' query in the workbook." type="5" refreshedVersion="6" background="1">
    <dbPr connection="Provider=Microsoft.Mashup.OleDb.1;Data Source=$Workbook$;Location=0702SL;Extended Properties=&quot;&quot;" command="SELECT * FROM [0702SL]"/>
  </connection>
  <connection id="8" xr16:uid="{00000000-0015-0000-FFFF-FFFF07000000}" keepAlive="1" name="Query - 0802SL" description="Connection to the '0802SL' query in the workbook." type="5" refreshedVersion="6" background="1">
    <dbPr connection="Provider=Microsoft.Mashup.OleDb.1;Data Source=$Workbook$;Location=0802SL;Extended Properties=&quot;&quot;" command="SELECT * FROM [0802SL]"/>
  </connection>
  <connection id="9" xr16:uid="{00000000-0015-0000-FFFF-FFFF08000000}" keepAlive="1" name="Query - 1003SL" description="Connection to the '1003SL' query in the workbook." type="5" refreshedVersion="6" background="1">
    <dbPr connection="Provider=Microsoft.Mashup.OleDb.1;Data Source=$Workbook$;Location=1003SL;Extended Properties=&quot;&quot;" command="SELECT * FROM [1003SL]"/>
  </connection>
  <connection id="10" xr16:uid="{00000000-0015-0000-FFFF-FFFF09000000}" keepAlive="1" name="Query - 1103SL" description="Connection to the '1103SL' query in the workbook." type="5" refreshedVersion="6" background="1">
    <dbPr connection="Provider=Microsoft.Mashup.OleDb.1;Data Source=$Workbook$;Location=1103SL;Extended Properties=&quot;&quot;" command="SELECT * FROM [1103SL]"/>
  </connection>
  <connection id="11" xr16:uid="{00000000-0015-0000-FFFF-FFFF0A000000}" keepAlive="1" name="Query - 1203GS" description="Connection to the '1203GS' query in the workbook." type="5" refreshedVersion="6" background="1">
    <dbPr connection="Provider=Microsoft.Mashup.OleDb.1;Data Source=$Workbook$;Location=1203GS;Extended Properties=&quot;&quot;" command="SELECT * FROM [1203GS]"/>
  </connection>
  <connection id="12" xr16:uid="{00000000-0015-0000-FFFF-FFFF0B000000}" keepAlive="1" name="Query - 1303GS" description="Connection to the '1303GS' query in the workbook." type="5" refreshedVersion="6" background="1">
    <dbPr connection="Provider=Microsoft.Mashup.OleDb.1;Data Source=$Workbook$;Location=1303GS;Extended Properties=&quot;&quot;" command="SELECT * FROM [1303GS]"/>
  </connection>
  <connection id="13" xr16:uid="{00000000-0015-0000-FFFF-FFFF0C000000}" keepAlive="1" name="Query - 1501SL" description="Connection to the '1501SL' query in the workbook." type="5" refreshedVersion="6" background="1">
    <dbPr connection="Provider=Microsoft.Mashup.OleDb.1;Data Source=$Workbook$;Location=1501SL;Extended Properties=&quot;&quot;" command="SELECT * FROM [1501SL]"/>
  </connection>
  <connection id="14" xr16:uid="{00000000-0015-0000-FFFF-FFFF0D000000}" keepAlive="1" name="Query - 1501SL2" description="Connection to the '1501SL2' query in the workbook." type="5" refreshedVersion="6" background="1">
    <dbPr connection="Provider=Microsoft.Mashup.OleDb.1;Data Source=$Workbook$;Location=1501SL2;Extended Properties=&quot;&quot;" command="SELECT * FROM [1501SL2]"/>
  </connection>
  <connection id="15" xr16:uid="{00000000-0015-0000-FFFF-FFFF0E000000}" keepAlive="1" name="Query - 1503 SL" description="Connection to the '1503 SL' query in the workbook." type="5" refreshedVersion="6" background="1">
    <dbPr connection="Provider=Microsoft.Mashup.OleDb.1;Data Source=$Workbook$;Location=&quot;1503 SL&quot;;Extended Properties=&quot;&quot;" command="SELECT * FROM [1503 SL]"/>
  </connection>
  <connection id="16" xr16:uid="{09454400-86C9-4624-AFDE-D9454CE25E2C}" keepAlive="1" name="Query - 1603 SL" description="Connection to the '1603 SL' query in the workbook." type="5" refreshedVersion="6" background="1">
    <dbPr connection="Provider=Microsoft.Mashup.OleDb.1;Data Source=$Workbook$;Location=&quot;1603 SL&quot;;Extended Properties=&quot;&quot;" command="SELECT * FROM [1603 SL]"/>
  </connection>
</connections>
</file>

<file path=xl/sharedStrings.xml><?xml version="1.0" encoding="utf-8"?>
<sst xmlns="http://schemas.openxmlformats.org/spreadsheetml/2006/main" count="12384" uniqueCount="3974">
  <si>
    <t>Rank</t>
  </si>
  <si>
    <t>Bib</t>
  </si>
  <si>
    <t>Card</t>
  </si>
  <si>
    <t>Name</t>
  </si>
  <si>
    <t>Nation</t>
  </si>
  <si>
    <t>Total</t>
  </si>
  <si>
    <t>FIS Points</t>
  </si>
  <si>
    <t>In List</t>
  </si>
  <si>
    <t>Points Table</t>
  </si>
  <si>
    <t>Position</t>
  </si>
  <si>
    <t>Points</t>
  </si>
  <si>
    <t>FIS Code</t>
  </si>
  <si>
    <t>Year</t>
  </si>
  <si>
    <t>Run 1</t>
  </si>
  <si>
    <t>Run 2</t>
  </si>
  <si>
    <t>Total Time</t>
  </si>
  <si>
    <t>Diff.</t>
  </si>
  <si>
    <t>63</t>
  </si>
  <si>
    <t>MCCORMACK Declan</t>
  </si>
  <si>
    <t>1999</t>
  </si>
  <si>
    <t>CAN</t>
  </si>
  <si>
    <t>39.39</t>
  </si>
  <si>
    <t>37.61</t>
  </si>
  <si>
    <t>1:17.00</t>
  </si>
  <si>
    <t/>
  </si>
  <si>
    <t>28.49</t>
  </si>
  <si>
    <t>68</t>
  </si>
  <si>
    <t>PHILLIPS Jordan</t>
  </si>
  <si>
    <t>1998</t>
  </si>
  <si>
    <t>39.79</t>
  </si>
  <si>
    <t>37.48</t>
  </si>
  <si>
    <t>1:17.27</t>
  </si>
  <si>
    <t>+0.27</t>
  </si>
  <si>
    <t>31.01</t>
  </si>
  <si>
    <t>66</t>
  </si>
  <si>
    <t>GONEAU William</t>
  </si>
  <si>
    <t>40.21</t>
  </si>
  <si>
    <t>37.29</t>
  </si>
  <si>
    <t>1:17.50</t>
  </si>
  <si>
    <t>+0.50</t>
  </si>
  <si>
    <t>33.17</t>
  </si>
  <si>
    <t>74</t>
  </si>
  <si>
    <t>DUFF Sam</t>
  </si>
  <si>
    <t>2000</t>
  </si>
  <si>
    <t>40.10</t>
  </si>
  <si>
    <t>37.43</t>
  </si>
  <si>
    <t>1:17.53</t>
  </si>
  <si>
    <t>+0.53</t>
  </si>
  <si>
    <t>33.45</t>
  </si>
  <si>
    <t>65</t>
  </si>
  <si>
    <t>DYMOND Cameron</t>
  </si>
  <si>
    <t>40.28</t>
  </si>
  <si>
    <t>37.72</t>
  </si>
  <si>
    <t>1:18.00</t>
  </si>
  <si>
    <t>+1.00</t>
  </si>
  <si>
    <t>37.84</t>
  </si>
  <si>
    <t>75</t>
  </si>
  <si>
    <t>VITTECOQ Justin</t>
  </si>
  <si>
    <t>40.53</t>
  </si>
  <si>
    <t>37.66</t>
  </si>
  <si>
    <t>1:18.19</t>
  </si>
  <si>
    <t>+1.19</t>
  </si>
  <si>
    <t>39.62</t>
  </si>
  <si>
    <t>61</t>
  </si>
  <si>
    <t>KENNEDY John Austin</t>
  </si>
  <si>
    <t>1994</t>
  </si>
  <si>
    <t>39.68</t>
  </si>
  <si>
    <t>38.54</t>
  </si>
  <si>
    <t>1:18.22</t>
  </si>
  <si>
    <t>+1.22</t>
  </si>
  <si>
    <t>39.90</t>
  </si>
  <si>
    <t>73</t>
  </si>
  <si>
    <t>GAVETT Tim</t>
  </si>
  <si>
    <t>USA</t>
  </si>
  <si>
    <t>40.44</t>
  </si>
  <si>
    <t>37.81</t>
  </si>
  <si>
    <t>1:18.25</t>
  </si>
  <si>
    <t>+1.25</t>
  </si>
  <si>
    <t>40.18</t>
  </si>
  <si>
    <t>64</t>
  </si>
  <si>
    <t>BURKS Jared</t>
  </si>
  <si>
    <t>1997</t>
  </si>
  <si>
    <t>40.17</t>
  </si>
  <si>
    <t>38.12</t>
  </si>
  <si>
    <t>1:18.29</t>
  </si>
  <si>
    <t>+1.29</t>
  </si>
  <si>
    <t>40.55</t>
  </si>
  <si>
    <t>72</t>
  </si>
  <si>
    <t>FORTIN Alexandre</t>
  </si>
  <si>
    <t>40.69</t>
  </si>
  <si>
    <t>38.03</t>
  </si>
  <si>
    <t>1:18.72</t>
  </si>
  <si>
    <t>+1.72</t>
  </si>
  <si>
    <t>44.57</t>
  </si>
  <si>
    <t>79</t>
  </si>
  <si>
    <t>KORNYA William</t>
  </si>
  <si>
    <t>40.86</t>
  </si>
  <si>
    <t>38.08</t>
  </si>
  <si>
    <t>1:18.94</t>
  </si>
  <si>
    <t>+1.94</t>
  </si>
  <si>
    <t>46.63</t>
  </si>
  <si>
    <t>67</t>
  </si>
  <si>
    <t>LUEL Henry</t>
  </si>
  <si>
    <t>40.87</t>
  </si>
  <si>
    <t>38.64</t>
  </si>
  <si>
    <t>1:19.51</t>
  </si>
  <si>
    <t>+2.51</t>
  </si>
  <si>
    <t>51.96</t>
  </si>
  <si>
    <t>85</t>
  </si>
  <si>
    <t>SENECAL Marc-Eugene</t>
  </si>
  <si>
    <t>41.50</t>
  </si>
  <si>
    <t>38.24</t>
  </si>
  <si>
    <t>1:19.74</t>
  </si>
  <si>
    <t>+2.74</t>
  </si>
  <si>
    <t>54.11</t>
  </si>
  <si>
    <t>77</t>
  </si>
  <si>
    <t>DE VARENNES Gabriel</t>
  </si>
  <si>
    <t>41.32</t>
  </si>
  <si>
    <t>38.49</t>
  </si>
  <si>
    <t>1:19.81</t>
  </si>
  <si>
    <t>+2.81</t>
  </si>
  <si>
    <t>54.77</t>
  </si>
  <si>
    <t>110</t>
  </si>
  <si>
    <t>MEYER Johann</t>
  </si>
  <si>
    <t>41.60</t>
  </si>
  <si>
    <t>38.22</t>
  </si>
  <si>
    <t>1:19.82</t>
  </si>
  <si>
    <t>+2.82</t>
  </si>
  <si>
    <t>54.86</t>
  </si>
  <si>
    <t>88</t>
  </si>
  <si>
    <t>JOHNSTON Northrop</t>
  </si>
  <si>
    <t>1992</t>
  </si>
  <si>
    <t>41.43</t>
  </si>
  <si>
    <t>38.47</t>
  </si>
  <si>
    <t>1:19.90</t>
  </si>
  <si>
    <t>+2.90</t>
  </si>
  <si>
    <t>55.61</t>
  </si>
  <si>
    <t>80</t>
  </si>
  <si>
    <t>QUIRK Britton</t>
  </si>
  <si>
    <t>40.94</t>
  </si>
  <si>
    <t>38.96</t>
  </si>
  <si>
    <t>83</t>
  </si>
  <si>
    <t>BAMBER Moro</t>
  </si>
  <si>
    <t>2001</t>
  </si>
  <si>
    <t>41.45</t>
  </si>
  <si>
    <t>38.50</t>
  </si>
  <si>
    <t>1:19.95</t>
  </si>
  <si>
    <t>+2.95</t>
  </si>
  <si>
    <t>56.07</t>
  </si>
  <si>
    <t>112</t>
  </si>
  <si>
    <t>BILODEAU Thomas</t>
  </si>
  <si>
    <t>41.52</t>
  </si>
  <si>
    <t>38.71</t>
  </si>
  <si>
    <t>1:20.23</t>
  </si>
  <si>
    <t>+3.23</t>
  </si>
  <si>
    <t>58.69</t>
  </si>
  <si>
    <t>82</t>
  </si>
  <si>
    <t>WOOD Harrison</t>
  </si>
  <si>
    <t>41.71</t>
  </si>
  <si>
    <t>38.56</t>
  </si>
  <si>
    <t>1:20.27</t>
  </si>
  <si>
    <t>+3.27</t>
  </si>
  <si>
    <t>59.07</t>
  </si>
  <si>
    <t>90</t>
  </si>
  <si>
    <t>DESPRES Jack</t>
  </si>
  <si>
    <t>41.89</t>
  </si>
  <si>
    <t>38.46</t>
  </si>
  <si>
    <t>1:20.35</t>
  </si>
  <si>
    <t>+3.35</t>
  </si>
  <si>
    <t>59.81</t>
  </si>
  <si>
    <t>91</t>
  </si>
  <si>
    <t>WOOLSON Ian</t>
  </si>
  <si>
    <t>41.53</t>
  </si>
  <si>
    <t>38.97</t>
  </si>
  <si>
    <t>1:20.50</t>
  </si>
  <si>
    <t>+3.50</t>
  </si>
  <si>
    <t>61.22</t>
  </si>
  <si>
    <t>100</t>
  </si>
  <si>
    <t>HOLLAND Jesse</t>
  </si>
  <si>
    <t>41.56</t>
  </si>
  <si>
    <t>39.02</t>
  </si>
  <si>
    <t>1:20.58</t>
  </si>
  <si>
    <t>+3.58</t>
  </si>
  <si>
    <t>61.97</t>
  </si>
  <si>
    <t>62</t>
  </si>
  <si>
    <t>ALARIE Charles-Antoine</t>
  </si>
  <si>
    <t>41.72</t>
  </si>
  <si>
    <t>39.01</t>
  </si>
  <si>
    <t>1:20.73</t>
  </si>
  <si>
    <t>+3.73</t>
  </si>
  <si>
    <t>63.37</t>
  </si>
  <si>
    <t>99</t>
  </si>
  <si>
    <t>POITRAS Pierre-Elliot</t>
  </si>
  <si>
    <t>42.21</t>
  </si>
  <si>
    <t>38.57</t>
  </si>
  <si>
    <t>1:20.78</t>
  </si>
  <si>
    <t>+3.78</t>
  </si>
  <si>
    <t>63.84</t>
  </si>
  <si>
    <t>92</t>
  </si>
  <si>
    <t>HANSON Ben</t>
  </si>
  <si>
    <t>42.05</t>
  </si>
  <si>
    <t>38.77</t>
  </si>
  <si>
    <t>1:20.82</t>
  </si>
  <si>
    <t>+3.82</t>
  </si>
  <si>
    <t>64.21</t>
  </si>
  <si>
    <t>78</t>
  </si>
  <si>
    <t>RODGERS Tristan</t>
  </si>
  <si>
    <t>42.38</t>
  </si>
  <si>
    <t>38.53</t>
  </si>
  <si>
    <t>1:20.91</t>
  </si>
  <si>
    <t>+3.91</t>
  </si>
  <si>
    <t>65.05</t>
  </si>
  <si>
    <t>93</t>
  </si>
  <si>
    <t>KING William</t>
  </si>
  <si>
    <t>42.03</t>
  </si>
  <si>
    <t>1:21.04</t>
  </si>
  <si>
    <t>+4.04</t>
  </si>
  <si>
    <t>66.27</t>
  </si>
  <si>
    <t>109</t>
  </si>
  <si>
    <t>TEMERTZOGLOU Zachary</t>
  </si>
  <si>
    <t>42.07</t>
  </si>
  <si>
    <t>39.09</t>
  </si>
  <si>
    <t>1:21.16</t>
  </si>
  <si>
    <t>+4.16</t>
  </si>
  <si>
    <t>67.39</t>
  </si>
  <si>
    <t>105</t>
  </si>
  <si>
    <t>SMEGAL Ben</t>
  </si>
  <si>
    <t>39.04</t>
  </si>
  <si>
    <t>1:21.25</t>
  </si>
  <si>
    <t>+4.25</t>
  </si>
  <si>
    <t>68.23</t>
  </si>
  <si>
    <t>104</t>
  </si>
  <si>
    <t>SEGAL Casey</t>
  </si>
  <si>
    <t>42.24</t>
  </si>
  <si>
    <t>39.06</t>
  </si>
  <si>
    <t>1:21.30</t>
  </si>
  <si>
    <t>+4.30</t>
  </si>
  <si>
    <t>68.70</t>
  </si>
  <si>
    <t>95</t>
  </si>
  <si>
    <t>BOIVIN Felix</t>
  </si>
  <si>
    <t>41.67</t>
  </si>
  <si>
    <t>39.72</t>
  </si>
  <si>
    <t>1:21.39</t>
  </si>
  <si>
    <t>+4.39</t>
  </si>
  <si>
    <t>69.54</t>
  </si>
  <si>
    <t>101</t>
  </si>
  <si>
    <t>SAFFO John</t>
  </si>
  <si>
    <t>42.31</t>
  </si>
  <si>
    <t>39.11</t>
  </si>
  <si>
    <t>1:21.42</t>
  </si>
  <si>
    <t>+4.42</t>
  </si>
  <si>
    <t>69.82</t>
  </si>
  <si>
    <t>120</t>
  </si>
  <si>
    <t>VELJOVIC Luka</t>
  </si>
  <si>
    <t>42.19</t>
  </si>
  <si>
    <t>39.24</t>
  </si>
  <si>
    <t>1:21.43</t>
  </si>
  <si>
    <t>+4.43</t>
  </si>
  <si>
    <t>69.91</t>
  </si>
  <si>
    <t>130</t>
  </si>
  <si>
    <t>RAINVILLE Dominic</t>
  </si>
  <si>
    <t>42.14</t>
  </si>
  <si>
    <t>39.38</t>
  </si>
  <si>
    <t>1:21.52</t>
  </si>
  <si>
    <t>+4.52</t>
  </si>
  <si>
    <t>70.75</t>
  </si>
  <si>
    <t>71</t>
  </si>
  <si>
    <t>NORTON Jack</t>
  </si>
  <si>
    <t>42.51</t>
  </si>
  <si>
    <t>1:21.55</t>
  </si>
  <si>
    <t>+4.55</t>
  </si>
  <si>
    <t>71.04</t>
  </si>
  <si>
    <t>76</t>
  </si>
  <si>
    <t>LALIBERTE Joe</t>
  </si>
  <si>
    <t>42.04</t>
  </si>
  <si>
    <t>39.77</t>
  </si>
  <si>
    <t>1:21.81</t>
  </si>
  <si>
    <t>+4.81</t>
  </si>
  <si>
    <t>73.47</t>
  </si>
  <si>
    <t>94</t>
  </si>
  <si>
    <t>MARLER Aidan</t>
  </si>
  <si>
    <t>42.56</t>
  </si>
  <si>
    <t>1:21.95</t>
  </si>
  <si>
    <t>+4.95</t>
  </si>
  <si>
    <t>74.78</t>
  </si>
  <si>
    <t>107</t>
  </si>
  <si>
    <t>GUST Austin</t>
  </si>
  <si>
    <t>42.66</t>
  </si>
  <si>
    <t>39.45</t>
  </si>
  <si>
    <t>1:22.11</t>
  </si>
  <si>
    <t>+5.11</t>
  </si>
  <si>
    <t>76.27</t>
  </si>
  <si>
    <t>86</t>
  </si>
  <si>
    <t>CHIARI Aedan</t>
  </si>
  <si>
    <t>42.42</t>
  </si>
  <si>
    <t>39.94</t>
  </si>
  <si>
    <t>1:22.36</t>
  </si>
  <si>
    <t>+5.36</t>
  </si>
  <si>
    <t>78.61</t>
  </si>
  <si>
    <t>148</t>
  </si>
  <si>
    <t>JEWELL Jackson</t>
  </si>
  <si>
    <t>43.56</t>
  </si>
  <si>
    <t>38.85</t>
  </si>
  <si>
    <t>1:22.41</t>
  </si>
  <si>
    <t>+5.41</t>
  </si>
  <si>
    <t>79.08</t>
  </si>
  <si>
    <t>123</t>
  </si>
  <si>
    <t>OSTOJIC Nicholas</t>
  </si>
  <si>
    <t>42.59</t>
  </si>
  <si>
    <t>39.82</t>
  </si>
  <si>
    <t>131</t>
  </si>
  <si>
    <t>MCCORMACK Callum</t>
  </si>
  <si>
    <t>42.18</t>
  </si>
  <si>
    <t>40.45</t>
  </si>
  <si>
    <t>1:22.63</t>
  </si>
  <si>
    <t>+5.63</t>
  </si>
  <si>
    <t>81.13</t>
  </si>
  <si>
    <t>96</t>
  </si>
  <si>
    <t>KENDIG Hunter</t>
  </si>
  <si>
    <t>40.14</t>
  </si>
  <si>
    <t>1:22.65</t>
  </si>
  <si>
    <t>+5.65</t>
  </si>
  <si>
    <t>81.32</t>
  </si>
  <si>
    <t>122</t>
  </si>
  <si>
    <t>MACGREGOR Peter</t>
  </si>
  <si>
    <t>42.73</t>
  </si>
  <si>
    <t>39.99</t>
  </si>
  <si>
    <t>1:22.72</t>
  </si>
  <si>
    <t>+5.72</t>
  </si>
  <si>
    <t>81.98</t>
  </si>
  <si>
    <t>87</t>
  </si>
  <si>
    <t>MARTIN Max</t>
  </si>
  <si>
    <t>42.79</t>
  </si>
  <si>
    <t>40.22</t>
  </si>
  <si>
    <t>1:23.01</t>
  </si>
  <si>
    <t>+6.01</t>
  </si>
  <si>
    <t>84.69</t>
  </si>
  <si>
    <t>106</t>
  </si>
  <si>
    <t>TABER Benjamin</t>
  </si>
  <si>
    <t>43.00</t>
  </si>
  <si>
    <t>1:23.28</t>
  </si>
  <si>
    <t>+6.28</t>
  </si>
  <si>
    <t>87.21</t>
  </si>
  <si>
    <t>97</t>
  </si>
  <si>
    <t>LANSER Toby</t>
  </si>
  <si>
    <t>42.87</t>
  </si>
  <si>
    <t>40.54</t>
  </si>
  <si>
    <t>1:23.41</t>
  </si>
  <si>
    <t>+6.41</t>
  </si>
  <si>
    <t>88.43</t>
  </si>
  <si>
    <t>89</t>
  </si>
  <si>
    <t>CANTONI Ben</t>
  </si>
  <si>
    <t>42.75</t>
  </si>
  <si>
    <t>40.88</t>
  </si>
  <si>
    <t>1:23.63</t>
  </si>
  <si>
    <t>+6.63</t>
  </si>
  <si>
    <t>90.48</t>
  </si>
  <si>
    <t>115</t>
  </si>
  <si>
    <t>VILLENEUVE Kobe</t>
  </si>
  <si>
    <t>43.53</t>
  </si>
  <si>
    <t>40.13</t>
  </si>
  <si>
    <t>1:23.66</t>
  </si>
  <si>
    <t>+6.66</t>
  </si>
  <si>
    <t>90.77</t>
  </si>
  <si>
    <t>117</t>
  </si>
  <si>
    <t>JAQUES Michael</t>
  </si>
  <si>
    <t>43.80</t>
  </si>
  <si>
    <t>40.29</t>
  </si>
  <si>
    <t>1:24.09</t>
  </si>
  <si>
    <t>+7.09</t>
  </si>
  <si>
    <t>94.79</t>
  </si>
  <si>
    <t>118</t>
  </si>
  <si>
    <t>GARDINER Campbell</t>
  </si>
  <si>
    <t>43.45</t>
  </si>
  <si>
    <t>40.66</t>
  </si>
  <si>
    <t>1:24.11</t>
  </si>
  <si>
    <t>+7.11</t>
  </si>
  <si>
    <t>94.97</t>
  </si>
  <si>
    <t>119</t>
  </si>
  <si>
    <t>LEVINE Noah</t>
  </si>
  <si>
    <t>43.36</t>
  </si>
  <si>
    <t>41.44</t>
  </si>
  <si>
    <t>1:24.80</t>
  </si>
  <si>
    <t>+7.80</t>
  </si>
  <si>
    <t>101.43</t>
  </si>
  <si>
    <t>133</t>
  </si>
  <si>
    <t>LABRECQUE Nicholas</t>
  </si>
  <si>
    <t>44.22</t>
  </si>
  <si>
    <t>41.03</t>
  </si>
  <si>
    <t>1:25.25</t>
  </si>
  <si>
    <t>+8.25</t>
  </si>
  <si>
    <t>105.63</t>
  </si>
  <si>
    <t>126</t>
  </si>
  <si>
    <t>QUIRION Louis-Philippe</t>
  </si>
  <si>
    <t>46.06</t>
  </si>
  <si>
    <t>1:25.45</t>
  </si>
  <si>
    <t>+8.45</t>
  </si>
  <si>
    <t>107.50</t>
  </si>
  <si>
    <t>124</t>
  </si>
  <si>
    <t>HANSON Cameron</t>
  </si>
  <si>
    <t>44.39</t>
  </si>
  <si>
    <t>41.14</t>
  </si>
  <si>
    <t>1:25.53</t>
  </si>
  <si>
    <t>+8.53</t>
  </si>
  <si>
    <t>108.25</t>
  </si>
  <si>
    <t>84</t>
  </si>
  <si>
    <t>MERGL Joseph</t>
  </si>
  <si>
    <t>44.28</t>
  </si>
  <si>
    <t>41.33</t>
  </si>
  <si>
    <t>1:25.61</t>
  </si>
  <si>
    <t>+8.61</t>
  </si>
  <si>
    <t>109.00</t>
  </si>
  <si>
    <t>116</t>
  </si>
  <si>
    <t>ELMGREN James</t>
  </si>
  <si>
    <t>44.19</t>
  </si>
  <si>
    <t>41.51</t>
  </si>
  <si>
    <t>1:25.70</t>
  </si>
  <si>
    <t>+8.70</t>
  </si>
  <si>
    <t>109.84</t>
  </si>
  <si>
    <t>151</t>
  </si>
  <si>
    <t>GERMAN Jack</t>
  </si>
  <si>
    <t>44.56</t>
  </si>
  <si>
    <t>1:26.06</t>
  </si>
  <si>
    <t>+9.06</t>
  </si>
  <si>
    <t>113.21</t>
  </si>
  <si>
    <t>98</t>
  </si>
  <si>
    <t>MCGLAFLIN Trevor</t>
  </si>
  <si>
    <t>46.20</t>
  </si>
  <si>
    <t>39.93</t>
  </si>
  <si>
    <t>1:26.13</t>
  </si>
  <si>
    <t>+9.13</t>
  </si>
  <si>
    <t>113.86</t>
  </si>
  <si>
    <t>157</t>
  </si>
  <si>
    <t>CURRIE Wyatt</t>
  </si>
  <si>
    <t>45.14</t>
  </si>
  <si>
    <t>41.01</t>
  </si>
  <si>
    <t>1:26.15</t>
  </si>
  <si>
    <t>+9.15</t>
  </si>
  <si>
    <t>114.05</t>
  </si>
  <si>
    <t>134</t>
  </si>
  <si>
    <t>METZGER Mathias</t>
  </si>
  <si>
    <t>44.97</t>
  </si>
  <si>
    <t>41.31</t>
  </si>
  <si>
    <t>1:26.28</t>
  </si>
  <si>
    <t>+9.28</t>
  </si>
  <si>
    <t>115.26</t>
  </si>
  <si>
    <t>136</t>
  </si>
  <si>
    <t>PERRY Jack</t>
  </si>
  <si>
    <t>45.26</t>
  </si>
  <si>
    <t>42.09</t>
  </si>
  <si>
    <t>1:27.35</t>
  </si>
  <si>
    <t>+10.35</t>
  </si>
  <si>
    <t>125.27</t>
  </si>
  <si>
    <t>162</t>
  </si>
  <si>
    <t>HERAUF Eric</t>
  </si>
  <si>
    <t>45.43</t>
  </si>
  <si>
    <t>41.97</t>
  </si>
  <si>
    <t>1:27.40</t>
  </si>
  <si>
    <t>+10.40</t>
  </si>
  <si>
    <t>125.74</t>
  </si>
  <si>
    <t>125</t>
  </si>
  <si>
    <t>BOGNER Aidan</t>
  </si>
  <si>
    <t>45.47</t>
  </si>
  <si>
    <t>42.65</t>
  </si>
  <si>
    <t>1:28.12</t>
  </si>
  <si>
    <t>+11.12</t>
  </si>
  <si>
    <t>132.47</t>
  </si>
  <si>
    <t>135</t>
  </si>
  <si>
    <t>BRAJKOVICH Moses</t>
  </si>
  <si>
    <t>44.31</t>
  </si>
  <si>
    <t>44.63</t>
  </si>
  <si>
    <t>1:28.94</t>
  </si>
  <si>
    <t>+11.94</t>
  </si>
  <si>
    <t>140.14</t>
  </si>
  <si>
    <t>139</t>
  </si>
  <si>
    <t>SOULIGNY Jacob</t>
  </si>
  <si>
    <t>46.24</t>
  </si>
  <si>
    <t>42.71</t>
  </si>
  <si>
    <t>1:28.95</t>
  </si>
  <si>
    <t>+11.95</t>
  </si>
  <si>
    <t>140.23</t>
  </si>
  <si>
    <t>150</t>
  </si>
  <si>
    <t>MACHEJ Ethan</t>
  </si>
  <si>
    <t>45.57</t>
  </si>
  <si>
    <t>43.51</t>
  </si>
  <si>
    <t>1:29.08</t>
  </si>
  <si>
    <t>+12.08</t>
  </si>
  <si>
    <t>141.45</t>
  </si>
  <si>
    <t>69</t>
  </si>
  <si>
    <t>132</t>
  </si>
  <si>
    <t>RAUCH James</t>
  </si>
  <si>
    <t>45.76</t>
  </si>
  <si>
    <t>43.63</t>
  </si>
  <si>
    <t>1:29.39</t>
  </si>
  <si>
    <t>+12.39</t>
  </si>
  <si>
    <t>144.34</t>
  </si>
  <si>
    <t>70</t>
  </si>
  <si>
    <t>129</t>
  </si>
  <si>
    <t>GUY William</t>
  </si>
  <si>
    <t>46.78</t>
  </si>
  <si>
    <t>43.09</t>
  </si>
  <si>
    <t>1:29.87</t>
  </si>
  <si>
    <t>+12.87</t>
  </si>
  <si>
    <t>148.83</t>
  </si>
  <si>
    <t>146</t>
  </si>
  <si>
    <t>EDICK Daniel</t>
  </si>
  <si>
    <t>46.53</t>
  </si>
  <si>
    <t>43.49</t>
  </si>
  <si>
    <t>1:30.02</t>
  </si>
  <si>
    <t>+13.02</t>
  </si>
  <si>
    <t>150.24</t>
  </si>
  <si>
    <t>152</t>
  </si>
  <si>
    <t>OSBORNE Richard</t>
  </si>
  <si>
    <t>44.26</t>
  </si>
  <si>
    <t>1:30.89</t>
  </si>
  <si>
    <t>+13.89</t>
  </si>
  <si>
    <t>158.37</t>
  </si>
  <si>
    <t>156</t>
  </si>
  <si>
    <t>MEYER Christian</t>
  </si>
  <si>
    <t>47.15</t>
  </si>
  <si>
    <t>44.67</t>
  </si>
  <si>
    <t>1:31.82</t>
  </si>
  <si>
    <t>+14.82</t>
  </si>
  <si>
    <t>167.07</t>
  </si>
  <si>
    <t>147</t>
  </si>
  <si>
    <t>CHOW Connor</t>
  </si>
  <si>
    <t>48.22</t>
  </si>
  <si>
    <t>44.38</t>
  </si>
  <si>
    <t>1:32.60</t>
  </si>
  <si>
    <t>+15.60</t>
  </si>
  <si>
    <t>174.36</t>
  </si>
  <si>
    <t>166</t>
  </si>
  <si>
    <t>KALINS William</t>
  </si>
  <si>
    <t>48.36</t>
  </si>
  <si>
    <t>44.98</t>
  </si>
  <si>
    <t>1:33.34</t>
  </si>
  <si>
    <t>+16.34</t>
  </si>
  <si>
    <t>181.28</t>
  </si>
  <si>
    <t>155</t>
  </si>
  <si>
    <t>KENDELL Andrew</t>
  </si>
  <si>
    <t>47.87</t>
  </si>
  <si>
    <t>45.50</t>
  </si>
  <si>
    <t>1:33.37</t>
  </si>
  <si>
    <t>+16.37</t>
  </si>
  <si>
    <t>181.56</t>
  </si>
  <si>
    <t>164</t>
  </si>
  <si>
    <t>DYER Matthew</t>
  </si>
  <si>
    <t>49.17</t>
  </si>
  <si>
    <t>46.64</t>
  </si>
  <si>
    <t>1:35.81</t>
  </si>
  <si>
    <t>+18.81</t>
  </si>
  <si>
    <t>204.38</t>
  </si>
  <si>
    <t>149</t>
  </si>
  <si>
    <t>GIGNAC Eloi</t>
  </si>
  <si>
    <t>50.13</t>
  </si>
  <si>
    <t>46.76</t>
  </si>
  <si>
    <t>1:36.89</t>
  </si>
  <si>
    <t>+19.89</t>
  </si>
  <si>
    <t>214.47</t>
  </si>
  <si>
    <t>127</t>
  </si>
  <si>
    <t>LETHEREN Jacob</t>
  </si>
  <si>
    <t>50.76</t>
  </si>
  <si>
    <t>46.16</t>
  </si>
  <si>
    <t>1:36.92</t>
  </si>
  <si>
    <t>+19.92</t>
  </si>
  <si>
    <t>214.75</t>
  </si>
  <si>
    <t>144</t>
  </si>
  <si>
    <t>VENNE Alaric</t>
  </si>
  <si>
    <t>52.02</t>
  </si>
  <si>
    <t>47.13</t>
  </si>
  <si>
    <t>1:39.15</t>
  </si>
  <si>
    <t>+22.15</t>
  </si>
  <si>
    <t>235.61</t>
  </si>
  <si>
    <t>81</t>
  </si>
  <si>
    <t>159</t>
  </si>
  <si>
    <t>HEWGILL James</t>
  </si>
  <si>
    <t>50.36</t>
  </si>
  <si>
    <t>49.18</t>
  </si>
  <si>
    <t>1:39.54</t>
  </si>
  <si>
    <t>+22.54</t>
  </si>
  <si>
    <t>239.25</t>
  </si>
  <si>
    <t>165</t>
  </si>
  <si>
    <t>MCCANNELL Alex</t>
  </si>
  <si>
    <t>49.94</t>
  </si>
  <si>
    <t>160</t>
  </si>
  <si>
    <t>NISSEN Cullen</t>
  </si>
  <si>
    <t>43.08</t>
  </si>
  <si>
    <t>145</t>
  </si>
  <si>
    <t>LEBLANC Charles-Etienne</t>
  </si>
  <si>
    <t>48.19</t>
  </si>
  <si>
    <t>141</t>
  </si>
  <si>
    <t>SELLERY Scott</t>
  </si>
  <si>
    <t>45.11</t>
  </si>
  <si>
    <t>140</t>
  </si>
  <si>
    <t>WARD Evan</t>
  </si>
  <si>
    <t>44.10</t>
  </si>
  <si>
    <t>137</t>
  </si>
  <si>
    <t>SWAYZE Sean</t>
  </si>
  <si>
    <t>44.25</t>
  </si>
  <si>
    <t>114</t>
  </si>
  <si>
    <t>SELLERY Michael</t>
  </si>
  <si>
    <t>43.21</t>
  </si>
  <si>
    <t>103</t>
  </si>
  <si>
    <t>DAIGNEAULT Maxime</t>
  </si>
  <si>
    <t>43.27</t>
  </si>
  <si>
    <t>102</t>
  </si>
  <si>
    <t>GUIMONT Eric</t>
  </si>
  <si>
    <t>42.63</t>
  </si>
  <si>
    <t>MEALEY Jake</t>
  </si>
  <si>
    <t>41.04</t>
  </si>
  <si>
    <t>108</t>
  </si>
  <si>
    <t>GAGNE Joel</t>
  </si>
  <si>
    <t>43.23</t>
  </si>
  <si>
    <t>163</t>
  </si>
  <si>
    <t>HORNIAK Noah</t>
  </si>
  <si>
    <t>161</t>
  </si>
  <si>
    <t>GREEN Lazlo</t>
  </si>
  <si>
    <t>158</t>
  </si>
  <si>
    <t>NORTON Carr</t>
  </si>
  <si>
    <t>154</t>
  </si>
  <si>
    <t>VORSANGER Benjamin</t>
  </si>
  <si>
    <t>153</t>
  </si>
  <si>
    <t>COJOCARU Andrei</t>
  </si>
  <si>
    <t>143</t>
  </si>
  <si>
    <t>LARICE Brando</t>
  </si>
  <si>
    <t>138</t>
  </si>
  <si>
    <t>PEDLAR Michael</t>
  </si>
  <si>
    <t>128</t>
  </si>
  <si>
    <t>WILLIAMSON Benjamin</t>
  </si>
  <si>
    <t>121</t>
  </si>
  <si>
    <t>THIBODEAU Gage</t>
  </si>
  <si>
    <t>113</t>
  </si>
  <si>
    <t>BASCIANO Markus</t>
  </si>
  <si>
    <t>111</t>
  </si>
  <si>
    <t>YANTHA Jacob</t>
  </si>
  <si>
    <t>DUFF Alex</t>
  </si>
  <si>
    <t>142</t>
  </si>
  <si>
    <t>VILLANUEVA CAPOTE Alvaro</t>
  </si>
  <si>
    <t>ESP</t>
  </si>
  <si>
    <t>KUUS Karl</t>
  </si>
  <si>
    <t>1995</t>
  </si>
  <si>
    <t>pts0301</t>
  </si>
  <si>
    <t>pos0301</t>
  </si>
  <si>
    <t>03.01SL</t>
  </si>
  <si>
    <t>POS</t>
  </si>
  <si>
    <t>PTS</t>
  </si>
  <si>
    <t>40.15</t>
  </si>
  <si>
    <t>1:20.68</t>
  </si>
  <si>
    <t>25.16</t>
  </si>
  <si>
    <t>41.30</t>
  </si>
  <si>
    <t>41.09</t>
  </si>
  <si>
    <t>1:22.39</t>
  </si>
  <si>
    <t>+1.71</t>
  </si>
  <si>
    <t>40.42</t>
  </si>
  <si>
    <t>41.10</t>
  </si>
  <si>
    <t>41.41</t>
  </si>
  <si>
    <t>1:22.51</t>
  </si>
  <si>
    <t>+1.83</t>
  </si>
  <si>
    <t>41.49</t>
  </si>
  <si>
    <t>41.87</t>
  </si>
  <si>
    <t>1:22.75</t>
  </si>
  <si>
    <t>+2.07</t>
  </si>
  <si>
    <t>41.99</t>
  </si>
  <si>
    <t>1:23.03</t>
  </si>
  <si>
    <t>+2.35</t>
  </si>
  <si>
    <t>46.13</t>
  </si>
  <si>
    <t>41.81</t>
  </si>
  <si>
    <t>41.61</t>
  </si>
  <si>
    <t>1:23.42</t>
  </si>
  <si>
    <t>49.61</t>
  </si>
  <si>
    <t>42.35</t>
  </si>
  <si>
    <t>1:23.96</t>
  </si>
  <si>
    <t>+3.28</t>
  </si>
  <si>
    <t>54.43</t>
  </si>
  <si>
    <t>42.43</t>
  </si>
  <si>
    <t>41.55</t>
  </si>
  <si>
    <t>1:23.98</t>
  </si>
  <si>
    <t>+3.30</t>
  </si>
  <si>
    <t>54.61</t>
  </si>
  <si>
    <t>43.26</t>
  </si>
  <si>
    <t>41.00</t>
  </si>
  <si>
    <t>1:24.26</t>
  </si>
  <si>
    <t>57.11</t>
  </si>
  <si>
    <t>42.55</t>
  </si>
  <si>
    <t>41.74</t>
  </si>
  <si>
    <t>1:24.29</t>
  </si>
  <si>
    <t>+3.61</t>
  </si>
  <si>
    <t>57.38</t>
  </si>
  <si>
    <t>42.72</t>
  </si>
  <si>
    <t>41.79</t>
  </si>
  <si>
    <t>1:24.51</t>
  </si>
  <si>
    <t>+3.83</t>
  </si>
  <si>
    <t>59.34</t>
  </si>
  <si>
    <t>43.10</t>
  </si>
  <si>
    <t>41.46</t>
  </si>
  <si>
    <t>1:24.56</t>
  </si>
  <si>
    <t>+3.88</t>
  </si>
  <si>
    <t>59.79</t>
  </si>
  <si>
    <t>43.48</t>
  </si>
  <si>
    <t>41.16</t>
  </si>
  <si>
    <t>1:24.64</t>
  </si>
  <si>
    <t>+3.96</t>
  </si>
  <si>
    <t>60.50</t>
  </si>
  <si>
    <t>43.14</t>
  </si>
  <si>
    <t>41.96</t>
  </si>
  <si>
    <t>1:25.10</t>
  </si>
  <si>
    <t>64.60</t>
  </si>
  <si>
    <t>1:25.26</t>
  </si>
  <si>
    <t>+4.58</t>
  </si>
  <si>
    <t>66.03</t>
  </si>
  <si>
    <t>43.86</t>
  </si>
  <si>
    <t>41.59</t>
  </si>
  <si>
    <t>+4.77</t>
  </si>
  <si>
    <t>67.73</t>
  </si>
  <si>
    <t>42.97</t>
  </si>
  <si>
    <t>42.54</t>
  </si>
  <si>
    <t>1:25.51</t>
  </si>
  <si>
    <t>+4.83</t>
  </si>
  <si>
    <t>68.26</t>
  </si>
  <si>
    <t>43.12</t>
  </si>
  <si>
    <t>42.52</t>
  </si>
  <si>
    <t>1:25.64</t>
  </si>
  <si>
    <t>+4.96</t>
  </si>
  <si>
    <t>69.42</t>
  </si>
  <si>
    <t>42.06</t>
  </si>
  <si>
    <t>1:25.92</t>
  </si>
  <si>
    <t>+5.24</t>
  </si>
  <si>
    <t>71.92</t>
  </si>
  <si>
    <t>43.54</t>
  </si>
  <si>
    <t>42.53</t>
  </si>
  <si>
    <t>1:26.07</t>
  </si>
  <si>
    <t>+5.39</t>
  </si>
  <si>
    <t>73.26</t>
  </si>
  <si>
    <t>43.43</t>
  </si>
  <si>
    <t>1:26.18</t>
  </si>
  <si>
    <t>+5.50</t>
  </si>
  <si>
    <t>74.24</t>
  </si>
  <si>
    <t>43.42</t>
  </si>
  <si>
    <t>42.76</t>
  </si>
  <si>
    <t>43.97</t>
  </si>
  <si>
    <t>1:26.35</t>
  </si>
  <si>
    <t>+5.67</t>
  </si>
  <si>
    <t>75.76</t>
  </si>
  <si>
    <t>43.89</t>
  </si>
  <si>
    <t>42.48</t>
  </si>
  <si>
    <t>1:26.37</t>
  </si>
  <si>
    <t>+5.69</t>
  </si>
  <si>
    <t>75.94</t>
  </si>
  <si>
    <t>43.79</t>
  </si>
  <si>
    <t>1:26.55</t>
  </si>
  <si>
    <t>+5.87</t>
  </si>
  <si>
    <t>77.54</t>
  </si>
  <si>
    <t>43.99</t>
  </si>
  <si>
    <t>42.64</t>
  </si>
  <si>
    <t>1:26.63</t>
  </si>
  <si>
    <t>+5.95</t>
  </si>
  <si>
    <t>78.26</t>
  </si>
  <si>
    <t>43.84</t>
  </si>
  <si>
    <t>42.90</t>
  </si>
  <si>
    <t>1:26.74</t>
  </si>
  <si>
    <t>+6.06</t>
  </si>
  <si>
    <t>79.24</t>
  </si>
  <si>
    <t>42.92</t>
  </si>
  <si>
    <t>1:27.14</t>
  </si>
  <si>
    <t>+6.46</t>
  </si>
  <si>
    <t>82.81</t>
  </si>
  <si>
    <t>43.74</t>
  </si>
  <si>
    <t>1:27.37</t>
  </si>
  <si>
    <t>+6.69</t>
  </si>
  <si>
    <t>84.86</t>
  </si>
  <si>
    <t>44.13</t>
  </si>
  <si>
    <t>+6.72</t>
  </si>
  <si>
    <t>85.13</t>
  </si>
  <si>
    <t>1:27.52</t>
  </si>
  <si>
    <t>+6.84</t>
  </si>
  <si>
    <t>86.20</t>
  </si>
  <si>
    <t>44.59</t>
  </si>
  <si>
    <t>1:28.08</t>
  </si>
  <si>
    <t>+7.40</t>
  </si>
  <si>
    <t>91.20</t>
  </si>
  <si>
    <t>44.61</t>
  </si>
  <si>
    <t>43.95</t>
  </si>
  <si>
    <t>1:28.56</t>
  </si>
  <si>
    <t>+7.88</t>
  </si>
  <si>
    <t>95.48</t>
  </si>
  <si>
    <t>44.55</t>
  </si>
  <si>
    <t>44.07</t>
  </si>
  <si>
    <t>1:28.62</t>
  </si>
  <si>
    <t>+7.94</t>
  </si>
  <si>
    <t>96.02</t>
  </si>
  <si>
    <t>44.62</t>
  </si>
  <si>
    <t>44.16</t>
  </si>
  <si>
    <t>1:28.78</t>
  </si>
  <si>
    <t>+8.10</t>
  </si>
  <si>
    <t>97.45</t>
  </si>
  <si>
    <t>44.85</t>
  </si>
  <si>
    <t>44.27</t>
  </si>
  <si>
    <t>1:29.12</t>
  </si>
  <si>
    <t>+8.44</t>
  </si>
  <si>
    <t>100.48</t>
  </si>
  <si>
    <t>45.28</t>
  </si>
  <si>
    <t>44.03</t>
  </si>
  <si>
    <t>1:29.31</t>
  </si>
  <si>
    <t>+8.63</t>
  </si>
  <si>
    <t>102.18</t>
  </si>
  <si>
    <t>45.15</t>
  </si>
  <si>
    <t>1:29.82</t>
  </si>
  <si>
    <t>+9.14</t>
  </si>
  <si>
    <t>106.73</t>
  </si>
  <si>
    <t>44.78</t>
  </si>
  <si>
    <t>45.12</t>
  </si>
  <si>
    <t>1:29.90</t>
  </si>
  <si>
    <t>+9.22</t>
  </si>
  <si>
    <t>107.44</t>
  </si>
  <si>
    <t>45.00</t>
  </si>
  <si>
    <t>44.96</t>
  </si>
  <si>
    <t>1:29.96</t>
  </si>
  <si>
    <t>107.98</t>
  </si>
  <si>
    <t>1:30.15</t>
  </si>
  <si>
    <t>+9.47</t>
  </si>
  <si>
    <t>109.67</t>
  </si>
  <si>
    <t>45.44</t>
  </si>
  <si>
    <t>44.74</t>
  </si>
  <si>
    <t>1:30.18</t>
  </si>
  <si>
    <t>+9.50</t>
  </si>
  <si>
    <t>109.94</t>
  </si>
  <si>
    <t>45.35</t>
  </si>
  <si>
    <t>1:30.46</t>
  </si>
  <si>
    <t>+9.78</t>
  </si>
  <si>
    <t>112.44</t>
  </si>
  <si>
    <t>46.01</t>
  </si>
  <si>
    <t>1:30.98</t>
  </si>
  <si>
    <t>+10.30</t>
  </si>
  <si>
    <t>117.08</t>
  </si>
  <si>
    <t>1:31.77</t>
  </si>
  <si>
    <t>+11.09</t>
  </si>
  <si>
    <t>124.13</t>
  </si>
  <si>
    <t>46.40</t>
  </si>
  <si>
    <t>46.19</t>
  </si>
  <si>
    <t>1:32.59</t>
  </si>
  <si>
    <t>+11.91</t>
  </si>
  <si>
    <t>131.45</t>
  </si>
  <si>
    <t>46.94</t>
  </si>
  <si>
    <t>45.66</t>
  </si>
  <si>
    <t>+11.92</t>
  </si>
  <si>
    <t>131.54</t>
  </si>
  <si>
    <t>46.22</t>
  </si>
  <si>
    <t>46.42</t>
  </si>
  <si>
    <t>1:32.64</t>
  </si>
  <si>
    <t>+11.96</t>
  </si>
  <si>
    <t>131.89</t>
  </si>
  <si>
    <t>46.91</t>
  </si>
  <si>
    <t>1:33.67</t>
  </si>
  <si>
    <t>+12.99</t>
  </si>
  <si>
    <t>141.08</t>
  </si>
  <si>
    <t>46.71</t>
  </si>
  <si>
    <t>47.29</t>
  </si>
  <si>
    <t>1:34.00</t>
  </si>
  <si>
    <t>+13.32</t>
  </si>
  <si>
    <t>144.03</t>
  </si>
  <si>
    <t>47.57</t>
  </si>
  <si>
    <t>46.83</t>
  </si>
  <si>
    <t>1:34.40</t>
  </si>
  <si>
    <t>+13.72</t>
  </si>
  <si>
    <t>147.60</t>
  </si>
  <si>
    <t>48.39</t>
  </si>
  <si>
    <t>47.52</t>
  </si>
  <si>
    <t>1:35.91</t>
  </si>
  <si>
    <t>+15.23</t>
  </si>
  <si>
    <t>161.07</t>
  </si>
  <si>
    <t>49.42</t>
  </si>
  <si>
    <t>47.60</t>
  </si>
  <si>
    <t>1:37.02</t>
  </si>
  <si>
    <t>170.98</t>
  </si>
  <si>
    <t>48.58</t>
  </si>
  <si>
    <t>48.47</t>
  </si>
  <si>
    <t>1:37.05</t>
  </si>
  <si>
    <t>171.25</t>
  </si>
  <si>
    <t>48.94</t>
  </si>
  <si>
    <t>48.61</t>
  </si>
  <si>
    <t>1:37.55</t>
  </si>
  <si>
    <t>+16.87</t>
  </si>
  <si>
    <t>175.71</t>
  </si>
  <si>
    <t>48.70</t>
  </si>
  <si>
    <t>1:37.64</t>
  </si>
  <si>
    <t>+16.96</t>
  </si>
  <si>
    <t>176.51</t>
  </si>
  <si>
    <t>52.96</t>
  </si>
  <si>
    <t>45.49</t>
  </si>
  <si>
    <t>1:38.45</t>
  </si>
  <si>
    <t>+17.77</t>
  </si>
  <si>
    <t>183.74</t>
  </si>
  <si>
    <t>49.69</t>
  </si>
  <si>
    <t>49.30</t>
  </si>
  <si>
    <t>1:38.99</t>
  </si>
  <si>
    <t>+18.31</t>
  </si>
  <si>
    <t>188.56</t>
  </si>
  <si>
    <t>50.44</t>
  </si>
  <si>
    <t>48.78</t>
  </si>
  <si>
    <t>1:39.22</t>
  </si>
  <si>
    <t>+18.54</t>
  </si>
  <si>
    <t>190.61</t>
  </si>
  <si>
    <t>46.69</t>
  </si>
  <si>
    <t>53.08</t>
  </si>
  <si>
    <t>1:39.77</t>
  </si>
  <si>
    <t>+19.09</t>
  </si>
  <si>
    <t>195.52</t>
  </si>
  <si>
    <t>50.49</t>
  </si>
  <si>
    <t>49.43</t>
  </si>
  <si>
    <t>1:39.92</t>
  </si>
  <si>
    <t>+19.24</t>
  </si>
  <si>
    <t>196.86</t>
  </si>
  <si>
    <t>50.24</t>
  </si>
  <si>
    <t>50.78</t>
  </si>
  <si>
    <t>1:41.02</t>
  </si>
  <si>
    <t>+20.34</t>
  </si>
  <si>
    <t>206.68</t>
  </si>
  <si>
    <t>50.60</t>
  </si>
  <si>
    <t>50.61</t>
  </si>
  <si>
    <t>1:41.21</t>
  </si>
  <si>
    <t>+20.53</t>
  </si>
  <si>
    <t>208.37</t>
  </si>
  <si>
    <t>51.46</t>
  </si>
  <si>
    <t>50.43</t>
  </si>
  <si>
    <t>1:41.89</t>
  </si>
  <si>
    <t>+21.21</t>
  </si>
  <si>
    <t>214.44</t>
  </si>
  <si>
    <t>51.55</t>
  </si>
  <si>
    <t>50.54</t>
  </si>
  <si>
    <t>1:42.09</t>
  </si>
  <si>
    <t>+21.41</t>
  </si>
  <si>
    <t>216.23</t>
  </si>
  <si>
    <t>52.97</t>
  </si>
  <si>
    <t>51.30</t>
  </si>
  <si>
    <t>1:44.27</t>
  </si>
  <si>
    <t>+23.59</t>
  </si>
  <si>
    <t>235.68</t>
  </si>
  <si>
    <t>52.52</t>
  </si>
  <si>
    <t>53.39</t>
  </si>
  <si>
    <t>1:45.91</t>
  </si>
  <si>
    <t>+25.23</t>
  </si>
  <si>
    <t>250.32</t>
  </si>
  <si>
    <t>52.48</t>
  </si>
  <si>
    <t>59.93</t>
  </si>
  <si>
    <t>1:52.41</t>
  </si>
  <si>
    <t>+31.73</t>
  </si>
  <si>
    <t>308.32</t>
  </si>
  <si>
    <t>47.91</t>
  </si>
  <si>
    <t>43.24</t>
  </si>
  <si>
    <t>44.37</t>
  </si>
  <si>
    <t>43.67</t>
  </si>
  <si>
    <t>47.30</t>
  </si>
  <si>
    <t>pos0401</t>
  </si>
  <si>
    <t>pts0401</t>
  </si>
  <si>
    <t>04.01 SL</t>
  </si>
  <si>
    <t>WATSON Hunter</t>
  </si>
  <si>
    <t>50.56</t>
  </si>
  <si>
    <t>50.47</t>
  </si>
  <si>
    <t>1:41.03</t>
  </si>
  <si>
    <t>31.70</t>
  </si>
  <si>
    <t>DELMAS-FRENETTE Guillaume</t>
  </si>
  <si>
    <t>50.95</t>
  </si>
  <si>
    <t>51.42</t>
  </si>
  <si>
    <t>1:42.37</t>
  </si>
  <si>
    <t>+1.34</t>
  </si>
  <si>
    <t>44.70</t>
  </si>
  <si>
    <t>51.20</t>
  </si>
  <si>
    <t>51.57</t>
  </si>
  <si>
    <t>1:42.77</t>
  </si>
  <si>
    <t>+1.74</t>
  </si>
  <si>
    <t>UNDERHILL Bradshaw</t>
  </si>
  <si>
    <t>51.59</t>
  </si>
  <si>
    <t>1:42.89</t>
  </si>
  <si>
    <t>+1.86</t>
  </si>
  <si>
    <t>49.74</t>
  </si>
  <si>
    <t>MAZELLIER Etienne</t>
  </si>
  <si>
    <t>51.80</t>
  </si>
  <si>
    <t>51.44</t>
  </si>
  <si>
    <t>1:43.24</t>
  </si>
  <si>
    <t>+2.21</t>
  </si>
  <si>
    <t>53.14</t>
  </si>
  <si>
    <t>MIDDLETON Fraser</t>
  </si>
  <si>
    <t>GBR</t>
  </si>
  <si>
    <t>52.05</t>
  </si>
  <si>
    <t>51.19</t>
  </si>
  <si>
    <t>51.90</t>
  </si>
  <si>
    <t>51.41</t>
  </si>
  <si>
    <t>1:43.31</t>
  </si>
  <si>
    <t>+2.28</t>
  </si>
  <si>
    <t>53.82</t>
  </si>
  <si>
    <t>HEJNA Ethan</t>
  </si>
  <si>
    <t>52.06</t>
  </si>
  <si>
    <t>51.60</t>
  </si>
  <si>
    <t>1:43.66</t>
  </si>
  <si>
    <t>+2.63</t>
  </si>
  <si>
    <t>57.21</t>
  </si>
  <si>
    <t>GOUGEON Jake</t>
  </si>
  <si>
    <t>1996</t>
  </si>
  <si>
    <t>52.28</t>
  </si>
  <si>
    <t>1:43.72</t>
  </si>
  <si>
    <t>+2.69</t>
  </si>
  <si>
    <t>57.79</t>
  </si>
  <si>
    <t>51.43</t>
  </si>
  <si>
    <t>52.29</t>
  </si>
  <si>
    <t>52.31</t>
  </si>
  <si>
    <t>51.45</t>
  </si>
  <si>
    <t>1:43.76</t>
  </si>
  <si>
    <t>+2.73</t>
  </si>
  <si>
    <t>58.18</t>
  </si>
  <si>
    <t>52.59</t>
  </si>
  <si>
    <t>51.18</t>
  </si>
  <si>
    <t>1:43.77</t>
  </si>
  <si>
    <t>58.28</t>
  </si>
  <si>
    <t>FERRI Paul</t>
  </si>
  <si>
    <t>52.60</t>
  </si>
  <si>
    <t>51.22</t>
  </si>
  <si>
    <t>1:43.82</t>
  </si>
  <si>
    <t>+2.79</t>
  </si>
  <si>
    <t>58.76</t>
  </si>
  <si>
    <t>52.19</t>
  </si>
  <si>
    <t>51.81</t>
  </si>
  <si>
    <t>1:44.00</t>
  </si>
  <si>
    <t>+2.97</t>
  </si>
  <si>
    <t>60.51</t>
  </si>
  <si>
    <t>53.00</t>
  </si>
  <si>
    <t>51.24</t>
  </si>
  <si>
    <t>1:44.24</t>
  </si>
  <si>
    <t>+3.21</t>
  </si>
  <si>
    <t>62.84</t>
  </si>
  <si>
    <t>LALONDE Mathys</t>
  </si>
  <si>
    <t>52.32</t>
  </si>
  <si>
    <t>52.20</t>
  </si>
  <si>
    <t>1:44.52</t>
  </si>
  <si>
    <t>+3.49</t>
  </si>
  <si>
    <t>65.55</t>
  </si>
  <si>
    <t>JONES Crawford</t>
  </si>
  <si>
    <t>52.35</t>
  </si>
  <si>
    <t>52.18</t>
  </si>
  <si>
    <t>1:44.53</t>
  </si>
  <si>
    <t>65.65</t>
  </si>
  <si>
    <t>FRANCIS William</t>
  </si>
  <si>
    <t>53.25</t>
  </si>
  <si>
    <t>1:44.55</t>
  </si>
  <si>
    <t>+3.52</t>
  </si>
  <si>
    <t>65.84</t>
  </si>
  <si>
    <t>52.41</t>
  </si>
  <si>
    <t>1:44.82</t>
  </si>
  <si>
    <t>+3.79</t>
  </si>
  <si>
    <t>68.46</t>
  </si>
  <si>
    <t>52.38</t>
  </si>
  <si>
    <t>52.49</t>
  </si>
  <si>
    <t>1:44.87</t>
  </si>
  <si>
    <t>+3.84</t>
  </si>
  <si>
    <t>68.95</t>
  </si>
  <si>
    <t>WEIL Anthony</t>
  </si>
  <si>
    <t>52.92</t>
  </si>
  <si>
    <t>52.16</t>
  </si>
  <si>
    <t>1:45.08</t>
  </si>
  <si>
    <t>+4.05</t>
  </si>
  <si>
    <t>70.99</t>
  </si>
  <si>
    <t>53.33</t>
  </si>
  <si>
    <t>51.75</t>
  </si>
  <si>
    <t>MIVILLE-DESCHENES Alex</t>
  </si>
  <si>
    <t>52.64</t>
  </si>
  <si>
    <t>1:45.23</t>
  </si>
  <si>
    <t>+4.20</t>
  </si>
  <si>
    <t>72.44</t>
  </si>
  <si>
    <t>52.58</t>
  </si>
  <si>
    <t>52.74</t>
  </si>
  <si>
    <t>1:45.32</t>
  </si>
  <si>
    <t>+4.29</t>
  </si>
  <si>
    <t>73.31</t>
  </si>
  <si>
    <t>COTE Matthieu</t>
  </si>
  <si>
    <t>52.85</t>
  </si>
  <si>
    <t>1:45.49</t>
  </si>
  <si>
    <t>+4.46</t>
  </si>
  <si>
    <t>74.96</t>
  </si>
  <si>
    <t>1:45.56</t>
  </si>
  <si>
    <t>+4.53</t>
  </si>
  <si>
    <t>75.64</t>
  </si>
  <si>
    <t>1:45.70</t>
  </si>
  <si>
    <t>+4.67</t>
  </si>
  <si>
    <t>77.00</t>
  </si>
  <si>
    <t>53.27</t>
  </si>
  <si>
    <t>1:45.87</t>
  </si>
  <si>
    <t>+4.84</t>
  </si>
  <si>
    <t>78.65</t>
  </si>
  <si>
    <t>JACQUES Charles-Alexandre</t>
  </si>
  <si>
    <t>52.99</t>
  </si>
  <si>
    <t>52.98</t>
  </si>
  <si>
    <t>1:45.97</t>
  </si>
  <si>
    <t>+4.94</t>
  </si>
  <si>
    <t>79.62</t>
  </si>
  <si>
    <t>LANIEL Jeremy</t>
  </si>
  <si>
    <t>54.33</t>
  </si>
  <si>
    <t>51.64</t>
  </si>
  <si>
    <t>53.07</t>
  </si>
  <si>
    <t>52.93</t>
  </si>
  <si>
    <t>1:46.00</t>
  </si>
  <si>
    <t>+4.97</t>
  </si>
  <si>
    <t>79.91</t>
  </si>
  <si>
    <t>53.31</t>
  </si>
  <si>
    <t>52.70</t>
  </si>
  <si>
    <t>1:46.01</t>
  </si>
  <si>
    <t>+4.98</t>
  </si>
  <si>
    <t>80.01</t>
  </si>
  <si>
    <t>GARON Christophe</t>
  </si>
  <si>
    <t>52.81</t>
  </si>
  <si>
    <t>1:46.08</t>
  </si>
  <si>
    <t>+5.05</t>
  </si>
  <si>
    <t>80.69</t>
  </si>
  <si>
    <t>54.00</t>
  </si>
  <si>
    <t>52.11</t>
  </si>
  <si>
    <t>1:46.11</t>
  </si>
  <si>
    <t>+5.08</t>
  </si>
  <si>
    <t>80.98</t>
  </si>
  <si>
    <t>53.38</t>
  </si>
  <si>
    <t>52.73</t>
  </si>
  <si>
    <t>53.20</t>
  </si>
  <si>
    <t>1:46.20</t>
  </si>
  <si>
    <t>+5.17</t>
  </si>
  <si>
    <t>81.85</t>
  </si>
  <si>
    <t>53.41</t>
  </si>
  <si>
    <t>52.91</t>
  </si>
  <si>
    <t>1:46.32</t>
  </si>
  <si>
    <t>+5.29</t>
  </si>
  <si>
    <t>83.01</t>
  </si>
  <si>
    <t>54.20</t>
  </si>
  <si>
    <t>52.61</t>
  </si>
  <si>
    <t>1:46.81</t>
  </si>
  <si>
    <t>+5.78</t>
  </si>
  <si>
    <t>87.77</t>
  </si>
  <si>
    <t>53.52</t>
  </si>
  <si>
    <t>53.34</t>
  </si>
  <si>
    <t>1:46.86</t>
  </si>
  <si>
    <t>+5.83</t>
  </si>
  <si>
    <t>88.25</t>
  </si>
  <si>
    <t>53.80</t>
  </si>
  <si>
    <t>53.13</t>
  </si>
  <si>
    <t>1:46.93</t>
  </si>
  <si>
    <t>+5.90</t>
  </si>
  <si>
    <t>88.93</t>
  </si>
  <si>
    <t>53.85</t>
  </si>
  <si>
    <t>1:47.10</t>
  </si>
  <si>
    <t>+6.07</t>
  </si>
  <si>
    <t>90.58</t>
  </si>
  <si>
    <t>54.02</t>
  </si>
  <si>
    <t>53.36</t>
  </si>
  <si>
    <t>1:47.38</t>
  </si>
  <si>
    <t>+6.35</t>
  </si>
  <si>
    <t>93.30</t>
  </si>
  <si>
    <t>53.97</t>
  </si>
  <si>
    <t>53.66</t>
  </si>
  <si>
    <t>1:47.63</t>
  </si>
  <si>
    <t>+6.60</t>
  </si>
  <si>
    <t>95.72</t>
  </si>
  <si>
    <t>54.26</t>
  </si>
  <si>
    <t>53.65</t>
  </si>
  <si>
    <t>1:47.91</t>
  </si>
  <si>
    <t>+6.88</t>
  </si>
  <si>
    <t>98.44</t>
  </si>
  <si>
    <t>RONEY Wim</t>
  </si>
  <si>
    <t>AUS</t>
  </si>
  <si>
    <t>54.49</t>
  </si>
  <si>
    <t>53.50</t>
  </si>
  <si>
    <t>1:47.99</t>
  </si>
  <si>
    <t>+6.96</t>
  </si>
  <si>
    <t>99.21</t>
  </si>
  <si>
    <t>54.30</t>
  </si>
  <si>
    <t>53.76</t>
  </si>
  <si>
    <t>1:48.06</t>
  </si>
  <si>
    <t>+7.03</t>
  </si>
  <si>
    <t>99.89</t>
  </si>
  <si>
    <t>GRANGER Samuel</t>
  </si>
  <si>
    <t>54.48</t>
  </si>
  <si>
    <t>53.60</t>
  </si>
  <si>
    <t>1:48.08</t>
  </si>
  <si>
    <t>+7.05</t>
  </si>
  <si>
    <t>100.09</t>
  </si>
  <si>
    <t>54.06</t>
  </si>
  <si>
    <t>54.21</t>
  </si>
  <si>
    <t>1:48.27</t>
  </si>
  <si>
    <t>+7.24</t>
  </si>
  <si>
    <t>101.93</t>
  </si>
  <si>
    <t>SHANTLER Thomas</t>
  </si>
  <si>
    <t>54.59</t>
  </si>
  <si>
    <t>53.74</t>
  </si>
  <si>
    <t>1:48.33</t>
  </si>
  <si>
    <t>+7.30</t>
  </si>
  <si>
    <t>102.51</t>
  </si>
  <si>
    <t>54.32</t>
  </si>
  <si>
    <t>54.23</t>
  </si>
  <si>
    <t>1:48.55</t>
  </si>
  <si>
    <t>+7.52</t>
  </si>
  <si>
    <t>104.64</t>
  </si>
  <si>
    <t>PAQUETTE William</t>
  </si>
  <si>
    <t>1:48.98</t>
  </si>
  <si>
    <t>+7.95</t>
  </si>
  <si>
    <t>108.82</t>
  </si>
  <si>
    <t>TODD John David</t>
  </si>
  <si>
    <t>55.12</t>
  </si>
  <si>
    <t>53.93</t>
  </si>
  <si>
    <t>1:49.05</t>
  </si>
  <si>
    <t>+8.02</t>
  </si>
  <si>
    <t>109.49</t>
  </si>
  <si>
    <t>TODD Griffin</t>
  </si>
  <si>
    <t>55.06</t>
  </si>
  <si>
    <t>54.04</t>
  </si>
  <si>
    <t>1:49.10</t>
  </si>
  <si>
    <t>+8.07</t>
  </si>
  <si>
    <t>109.98</t>
  </si>
  <si>
    <t>54.89</t>
  </si>
  <si>
    <t>55.15</t>
  </si>
  <si>
    <t>1:50.04</t>
  </si>
  <si>
    <t>+9.01</t>
  </si>
  <si>
    <t>119.10</t>
  </si>
  <si>
    <t>55.59</t>
  </si>
  <si>
    <t>54.66</t>
  </si>
  <si>
    <t>1:50.25</t>
  </si>
  <si>
    <t>121.13</t>
  </si>
  <si>
    <t>55.80</t>
  </si>
  <si>
    <t>1:50.66</t>
  </si>
  <si>
    <t>+9.63</t>
  </si>
  <si>
    <t>125.11</t>
  </si>
  <si>
    <t>55.92</t>
  </si>
  <si>
    <t>54.97</t>
  </si>
  <si>
    <t>1:50.89</t>
  </si>
  <si>
    <t>+9.86</t>
  </si>
  <si>
    <t>127.34</t>
  </si>
  <si>
    <t>TRUDEAU Brenden</t>
  </si>
  <si>
    <t>56.18</t>
  </si>
  <si>
    <t>55.13</t>
  </si>
  <si>
    <t>1:51.31</t>
  </si>
  <si>
    <t>+10.28</t>
  </si>
  <si>
    <t>131.42</t>
  </si>
  <si>
    <t>PEREZ Adria</t>
  </si>
  <si>
    <t>56.25</t>
  </si>
  <si>
    <t>55.78</t>
  </si>
  <si>
    <t>1:52.03</t>
  </si>
  <si>
    <t>+11.00</t>
  </si>
  <si>
    <t>138.40</t>
  </si>
  <si>
    <t>56.46</t>
  </si>
  <si>
    <t>55.63</t>
  </si>
  <si>
    <t>1:52.09</t>
  </si>
  <si>
    <t>+11.06</t>
  </si>
  <si>
    <t>138.98</t>
  </si>
  <si>
    <t>58.02</t>
  </si>
  <si>
    <t>56.23</t>
  </si>
  <si>
    <t>1:54.25</t>
  </si>
  <si>
    <t>+13.22</t>
  </si>
  <si>
    <t>159.94</t>
  </si>
  <si>
    <t>57.14</t>
  </si>
  <si>
    <t>57.19</t>
  </si>
  <si>
    <t>1:54.33</t>
  </si>
  <si>
    <t>+13.30</t>
  </si>
  <si>
    <t>160.71</t>
  </si>
  <si>
    <t>BARR Owen</t>
  </si>
  <si>
    <t>57.84</t>
  </si>
  <si>
    <t>57.64</t>
  </si>
  <si>
    <t>1:55.48</t>
  </si>
  <si>
    <t>+14.45</t>
  </si>
  <si>
    <t>171.87</t>
  </si>
  <si>
    <t>59.27</t>
  </si>
  <si>
    <t>1:57.55</t>
  </si>
  <si>
    <t>+16.52</t>
  </si>
  <si>
    <t>191.95</t>
  </si>
  <si>
    <t>RICHARDS Konrad</t>
  </si>
  <si>
    <t>58.88</t>
  </si>
  <si>
    <t>1:57.95</t>
  </si>
  <si>
    <t>+16.92</t>
  </si>
  <si>
    <t>195.83</t>
  </si>
  <si>
    <t>1:00.93</t>
  </si>
  <si>
    <t>2:00.74</t>
  </si>
  <si>
    <t>+19.71</t>
  </si>
  <si>
    <t>222.89</t>
  </si>
  <si>
    <t>GREEN Cameron</t>
  </si>
  <si>
    <t>57.92</t>
  </si>
  <si>
    <t>55.03</t>
  </si>
  <si>
    <t>54.91</t>
  </si>
  <si>
    <t>UNDERHILL Robert</t>
  </si>
  <si>
    <t>52.45</t>
  </si>
  <si>
    <t>RYAN Bobby</t>
  </si>
  <si>
    <t>MARROCCO Philippe</t>
  </si>
  <si>
    <t>BENNETT Justin</t>
  </si>
  <si>
    <t>HARTNETT Marc</t>
  </si>
  <si>
    <t>FRA</t>
  </si>
  <si>
    <t>05.02 GS</t>
  </si>
  <si>
    <t>pos0502</t>
  </si>
  <si>
    <t>pts0502</t>
  </si>
  <si>
    <t>06.02 GS</t>
  </si>
  <si>
    <t>pos0602</t>
  </si>
  <si>
    <t>pts0602</t>
  </si>
  <si>
    <t>1:42.06</t>
  </si>
  <si>
    <t>36.51</t>
  </si>
  <si>
    <t>1:42.55</t>
  </si>
  <si>
    <t>41.22</t>
  </si>
  <si>
    <t>1:42.85</t>
  </si>
  <si>
    <t>1:43.34</t>
  </si>
  <si>
    <t>48.80</t>
  </si>
  <si>
    <t>1:43.63</t>
  </si>
  <si>
    <t>1:43.88</t>
  </si>
  <si>
    <t>53.99</t>
  </si>
  <si>
    <t>1:44.12</t>
  </si>
  <si>
    <t>56.29</t>
  </si>
  <si>
    <t>1:44.25</t>
  </si>
  <si>
    <t>57.54</t>
  </si>
  <si>
    <t>1:44.26</t>
  </si>
  <si>
    <t>57.63</t>
  </si>
  <si>
    <t>1:44.41</t>
  </si>
  <si>
    <t>59.08</t>
  </si>
  <si>
    <t>1:44.44</t>
  </si>
  <si>
    <t>59.36</t>
  </si>
  <si>
    <t>1:44.64</t>
  </si>
  <si>
    <t>61.28</t>
  </si>
  <si>
    <t>1:44.75</t>
  </si>
  <si>
    <t>62.34</t>
  </si>
  <si>
    <t>1:44.90</t>
  </si>
  <si>
    <t>63.78</t>
  </si>
  <si>
    <t>1:44.96</t>
  </si>
  <si>
    <t>64.36</t>
  </si>
  <si>
    <t>1:45.14</t>
  </si>
  <si>
    <t>66.08</t>
  </si>
  <si>
    <t>1:45.17</t>
  </si>
  <si>
    <t>66.37</t>
  </si>
  <si>
    <t>1:45.18</t>
  </si>
  <si>
    <t>66.47</t>
  </si>
  <si>
    <t>1:45.38</t>
  </si>
  <si>
    <t>68.39</t>
  </si>
  <si>
    <t>1:45.52</t>
  </si>
  <si>
    <t>69.73</t>
  </si>
  <si>
    <t>1:45.55</t>
  </si>
  <si>
    <t>70.02</t>
  </si>
  <si>
    <t>1:45.65</t>
  </si>
  <si>
    <t>70.98</t>
  </si>
  <si>
    <t>1:45.72</t>
  </si>
  <si>
    <t>71.65</t>
  </si>
  <si>
    <t>1:45.80</t>
  </si>
  <si>
    <t>72.42</t>
  </si>
  <si>
    <t>1:45.85</t>
  </si>
  <si>
    <t>72.90</t>
  </si>
  <si>
    <t>1:45.86</t>
  </si>
  <si>
    <t>73.00</t>
  </si>
  <si>
    <t>1:46.07</t>
  </si>
  <si>
    <t>75.01</t>
  </si>
  <si>
    <t>1:46.26</t>
  </si>
  <si>
    <t>76.84</t>
  </si>
  <si>
    <t>77.42</t>
  </si>
  <si>
    <t>1:46.41</t>
  </si>
  <si>
    <t>78.28</t>
  </si>
  <si>
    <t>1:46.47</t>
  </si>
  <si>
    <t>78.86</t>
  </si>
  <si>
    <t>1:46.50</t>
  </si>
  <si>
    <t>79.14</t>
  </si>
  <si>
    <t>1:46.52</t>
  </si>
  <si>
    <t>79.34</t>
  </si>
  <si>
    <t>1:46.70</t>
  </si>
  <si>
    <t>81.06</t>
  </si>
  <si>
    <t>1:46.85</t>
  </si>
  <si>
    <t>82.50</t>
  </si>
  <si>
    <t>1:46.95</t>
  </si>
  <si>
    <t>83.46</t>
  </si>
  <si>
    <t>1:47.00</t>
  </si>
  <si>
    <t>83.94</t>
  </si>
  <si>
    <t>1:47.15</t>
  </si>
  <si>
    <t>85.39</t>
  </si>
  <si>
    <t>1:47.62</t>
  </si>
  <si>
    <t>89.90</t>
  </si>
  <si>
    <t>1:47.85</t>
  </si>
  <si>
    <t>92.11</t>
  </si>
  <si>
    <t>1:48.66</t>
  </si>
  <si>
    <t>99.88</t>
  </si>
  <si>
    <t>1:48.76</t>
  </si>
  <si>
    <t>100.84</t>
  </si>
  <si>
    <t>1:48.82</t>
  </si>
  <si>
    <t>101.42</t>
  </si>
  <si>
    <t>103.63</t>
  </si>
  <si>
    <t>1:49.12</t>
  </si>
  <si>
    <t>104.30</t>
  </si>
  <si>
    <t>1:49.20</t>
  </si>
  <si>
    <t>105.07</t>
  </si>
  <si>
    <t>1:49.43</t>
  </si>
  <si>
    <t>107.28</t>
  </si>
  <si>
    <t>1:49.46</t>
  </si>
  <si>
    <t>107.57</t>
  </si>
  <si>
    <t>1:49.47</t>
  </si>
  <si>
    <t>107.66</t>
  </si>
  <si>
    <t>1:49.68</t>
  </si>
  <si>
    <t>109.68</t>
  </si>
  <si>
    <t>1:49.99</t>
  </si>
  <si>
    <t>112.66</t>
  </si>
  <si>
    <t>113.14</t>
  </si>
  <si>
    <t>1:50.11</t>
  </si>
  <si>
    <t>113.81</t>
  </si>
  <si>
    <t>1:50.55</t>
  </si>
  <si>
    <t>118.03</t>
  </si>
  <si>
    <t>1:51.05</t>
  </si>
  <si>
    <t>122.83</t>
  </si>
  <si>
    <t>1:51.09</t>
  </si>
  <si>
    <t>123.22</t>
  </si>
  <si>
    <t>1:51.39</t>
  </si>
  <si>
    <t>126.10</t>
  </si>
  <si>
    <t>1:53.05</t>
  </si>
  <si>
    <t>142.04</t>
  </si>
  <si>
    <t>1:53.43</t>
  </si>
  <si>
    <t>145.69</t>
  </si>
  <si>
    <t>1:53.56</t>
  </si>
  <si>
    <t>146.94</t>
  </si>
  <si>
    <t>1:53.87</t>
  </si>
  <si>
    <t>149.91</t>
  </si>
  <si>
    <t>1:54.42</t>
  </si>
  <si>
    <t>155.19</t>
  </si>
  <si>
    <t>1:00.79</t>
  </si>
  <si>
    <t>1:54.76</t>
  </si>
  <si>
    <t>158.46</t>
  </si>
  <si>
    <t>1:55.28</t>
  </si>
  <si>
    <t>163.45</t>
  </si>
  <si>
    <t>1:58.15</t>
  </si>
  <si>
    <t>191.01</t>
  </si>
  <si>
    <t>1:04.47</t>
  </si>
  <si>
    <t>2:03.68</t>
  </si>
  <si>
    <t>244.11</t>
  </si>
  <si>
    <t>VAN HAREN Christopher</t>
  </si>
  <si>
    <t>REMME Ryley</t>
  </si>
  <si>
    <t>46.41</t>
  </si>
  <si>
    <t>48.23</t>
  </si>
  <si>
    <t>1:34.64</t>
  </si>
  <si>
    <t>40.67</t>
  </si>
  <si>
    <t>48.54</t>
  </si>
  <si>
    <t>1:35.18</t>
  </si>
  <si>
    <t>+0.54</t>
  </si>
  <si>
    <t>47.02</t>
  </si>
  <si>
    <t>48.45</t>
  </si>
  <si>
    <t>1:35.47</t>
  </si>
  <si>
    <t>+0.83</t>
  </si>
  <si>
    <t>46.98</t>
  </si>
  <si>
    <t>47.86</t>
  </si>
  <si>
    <t>47.82</t>
  </si>
  <si>
    <t>1:35.68</t>
  </si>
  <si>
    <t>+1.04</t>
  </si>
  <si>
    <t>47.19</t>
  </si>
  <si>
    <t>48.64</t>
  </si>
  <si>
    <t>1:35.83</t>
  </si>
  <si>
    <t>49.72</t>
  </si>
  <si>
    <t>48.38</t>
  </si>
  <si>
    <t>1:35.95</t>
  </si>
  <si>
    <t>+1.31</t>
  </si>
  <si>
    <t>50.64</t>
  </si>
  <si>
    <t>47.85</t>
  </si>
  <si>
    <t>48.41</t>
  </si>
  <si>
    <t>1:36.26</t>
  </si>
  <si>
    <t>+1.62</t>
  </si>
  <si>
    <t>47.42</t>
  </si>
  <si>
    <t>1:36.36</t>
  </si>
  <si>
    <t>47.53</t>
  </si>
  <si>
    <t>48.83</t>
  </si>
  <si>
    <t>48.03</t>
  </si>
  <si>
    <t>48.71</t>
  </si>
  <si>
    <t>1:36.74</t>
  </si>
  <si>
    <t>+2.10</t>
  </si>
  <si>
    <t>56.65</t>
  </si>
  <si>
    <t>48.46</t>
  </si>
  <si>
    <t>49.02</t>
  </si>
  <si>
    <t>1:37.48</t>
  </si>
  <si>
    <t>+2.84</t>
  </si>
  <si>
    <t>62.28</t>
  </si>
  <si>
    <t>48.52</t>
  </si>
  <si>
    <t>49.37</t>
  </si>
  <si>
    <t>1:37.89</t>
  </si>
  <si>
    <t>+3.25</t>
  </si>
  <si>
    <t>65.40</t>
  </si>
  <si>
    <t>49.15</t>
  </si>
  <si>
    <t>48.84</t>
  </si>
  <si>
    <t>1:37.99</t>
  </si>
  <si>
    <t>66.16</t>
  </si>
  <si>
    <t>48.72</t>
  </si>
  <si>
    <t>1:38.14</t>
  </si>
  <si>
    <t>67.30</t>
  </si>
  <si>
    <t>48.93</t>
  </si>
  <si>
    <t>49.32</t>
  </si>
  <si>
    <t>1:38.25</t>
  </si>
  <si>
    <t>68.13</t>
  </si>
  <si>
    <t>49.27</t>
  </si>
  <si>
    <t>49.21</t>
  </si>
  <si>
    <t>1:38.48</t>
  </si>
  <si>
    <t>69.88</t>
  </si>
  <si>
    <t>50.34</t>
  </si>
  <si>
    <t>48.98</t>
  </si>
  <si>
    <t>1:39.32</t>
  </si>
  <si>
    <t>+4.68</t>
  </si>
  <si>
    <t>49.89</t>
  </si>
  <si>
    <t>49.63</t>
  </si>
  <si>
    <t>1:39.52</t>
  </si>
  <si>
    <t>+4.88</t>
  </si>
  <si>
    <t>77.80</t>
  </si>
  <si>
    <t>49.01</t>
  </si>
  <si>
    <t>50.53</t>
  </si>
  <si>
    <t>+4.90</t>
  </si>
  <si>
    <t>77.95</t>
  </si>
  <si>
    <t>49.79</t>
  </si>
  <si>
    <t>1:40.03</t>
  </si>
  <si>
    <t>81.68</t>
  </si>
  <si>
    <t>49.88</t>
  </si>
  <si>
    <t>1:40.49</t>
  </si>
  <si>
    <t>+5.85</t>
  </si>
  <si>
    <t>85.18</t>
  </si>
  <si>
    <t>49.84</t>
  </si>
  <si>
    <t>50.70</t>
  </si>
  <si>
    <t>1:40.54</t>
  </si>
  <si>
    <t>85.56</t>
  </si>
  <si>
    <t>51.04</t>
  </si>
  <si>
    <t>50.16</t>
  </si>
  <si>
    <t>1:41.20</t>
  </si>
  <si>
    <t>+6.56</t>
  </si>
  <si>
    <t>50.02</t>
  </si>
  <si>
    <t>51.79</t>
  </si>
  <si>
    <t>1:41.81</t>
  </si>
  <si>
    <t>+7.17</t>
  </si>
  <si>
    <t>95.22</t>
  </si>
  <si>
    <t>51.23</t>
  </si>
  <si>
    <t>1:43.54</t>
  </si>
  <si>
    <t>+8.90</t>
  </si>
  <si>
    <t>108.38</t>
  </si>
  <si>
    <t>54.28</t>
  </si>
  <si>
    <t>+9.88</t>
  </si>
  <si>
    <t>115.83</t>
  </si>
  <si>
    <t>52.62</t>
  </si>
  <si>
    <t>52.01</t>
  </si>
  <si>
    <t>1:44.63</t>
  </si>
  <si>
    <t>+9.99</t>
  </si>
  <si>
    <t>116.67</t>
  </si>
  <si>
    <t>52.63</t>
  </si>
  <si>
    <t>1:45.15</t>
  </si>
  <si>
    <t>+10.51</t>
  </si>
  <si>
    <t>120.63</t>
  </si>
  <si>
    <t>57.80</t>
  </si>
  <si>
    <t>1:47.69</t>
  </si>
  <si>
    <t>+13.05</t>
  </si>
  <si>
    <t>139.95</t>
  </si>
  <si>
    <t>57.51</t>
  </si>
  <si>
    <t>50.38</t>
  </si>
  <si>
    <t>1:47.89</t>
  </si>
  <si>
    <t>+13.25</t>
  </si>
  <si>
    <t>141.47</t>
  </si>
  <si>
    <t>54.34</t>
  </si>
  <si>
    <t>1:48.16</t>
  </si>
  <si>
    <t>+13.52</t>
  </si>
  <si>
    <t>143.53</t>
  </si>
  <si>
    <t>54.56</t>
  </si>
  <si>
    <t>1:48.58</t>
  </si>
  <si>
    <t>+13.94</t>
  </si>
  <si>
    <t>146.72</t>
  </si>
  <si>
    <t>49.23</t>
  </si>
  <si>
    <t>1:00.45</t>
  </si>
  <si>
    <t>+15.04</t>
  </si>
  <si>
    <t>155.09</t>
  </si>
  <si>
    <t>57.13</t>
  </si>
  <si>
    <t>53.75</t>
  </si>
  <si>
    <t>1:50.88</t>
  </si>
  <si>
    <t>+16.24</t>
  </si>
  <si>
    <t>164.22</t>
  </si>
  <si>
    <t>55.19</t>
  </si>
  <si>
    <t>55.83</t>
  </si>
  <si>
    <t>1:51.02</t>
  </si>
  <si>
    <t>+16.38</t>
  </si>
  <si>
    <t>165.29</t>
  </si>
  <si>
    <t>HILLOCK Stephenson</t>
  </si>
  <si>
    <t>54.72</t>
  </si>
  <si>
    <t>57.24</t>
  </si>
  <si>
    <t>1:51.96</t>
  </si>
  <si>
    <t>+17.32</t>
  </si>
  <si>
    <t>172.44</t>
  </si>
  <si>
    <t>57.03</t>
  </si>
  <si>
    <t>57.90</t>
  </si>
  <si>
    <t>1:54.93</t>
  </si>
  <si>
    <t>+20.29</t>
  </si>
  <si>
    <t>195.03</t>
  </si>
  <si>
    <t>52.83</t>
  </si>
  <si>
    <t>1:04.77</t>
  </si>
  <si>
    <t>50.30</t>
  </si>
  <si>
    <t>48.30</t>
  </si>
  <si>
    <t>47.76</t>
  </si>
  <si>
    <t>1:12.36</t>
  </si>
  <si>
    <t>07.02 SL</t>
  </si>
  <si>
    <t>pos0702</t>
  </si>
  <si>
    <t>pts0702</t>
  </si>
  <si>
    <t>YATES Kyle</t>
  </si>
  <si>
    <t>50.88</t>
  </si>
  <si>
    <t>1:43.04</t>
  </si>
  <si>
    <t>62.97</t>
  </si>
  <si>
    <t>DANELSKI Austin</t>
  </si>
  <si>
    <t>51.37</t>
  </si>
  <si>
    <t>51.89</t>
  </si>
  <si>
    <t>1:43.26</t>
  </si>
  <si>
    <t>+0.22</t>
  </si>
  <si>
    <t>64.51</t>
  </si>
  <si>
    <t>54.40</t>
  </si>
  <si>
    <t>1:47.13</t>
  </si>
  <si>
    <t>+4.09</t>
  </si>
  <si>
    <t>91.55</t>
  </si>
  <si>
    <t>HEREN Thomas</t>
  </si>
  <si>
    <t>52.82</t>
  </si>
  <si>
    <t>55.90</t>
  </si>
  <si>
    <t>1:48.72</t>
  </si>
  <si>
    <t>+5.68</t>
  </si>
  <si>
    <t>102.66</t>
  </si>
  <si>
    <t>SHIDEMAN Andrew</t>
  </si>
  <si>
    <t>53.67</t>
  </si>
  <si>
    <t>55.58</t>
  </si>
  <si>
    <t>1:49.25</t>
  </si>
  <si>
    <t>+6.21</t>
  </si>
  <si>
    <t>106.36</t>
  </si>
  <si>
    <t>DEKKO Zachary</t>
  </si>
  <si>
    <t>55.86</t>
  </si>
  <si>
    <t>53.58</t>
  </si>
  <si>
    <t>1:49.44</t>
  </si>
  <si>
    <t>+6.40</t>
  </si>
  <si>
    <t>107.69</t>
  </si>
  <si>
    <t>SWIFT Trenton</t>
  </si>
  <si>
    <t>54.24</t>
  </si>
  <si>
    <t>56.17</t>
  </si>
  <si>
    <t>1:50.41</t>
  </si>
  <si>
    <t>+7.37</t>
  </si>
  <si>
    <t>114.47</t>
  </si>
  <si>
    <t>REICHLING Christopher</t>
  </si>
  <si>
    <t>54.80</t>
  </si>
  <si>
    <t>56.21</t>
  </si>
  <si>
    <t>1:51.01</t>
  </si>
  <si>
    <t>+7.97</t>
  </si>
  <si>
    <t>118.66</t>
  </si>
  <si>
    <t>MOUM Kutter</t>
  </si>
  <si>
    <t>57.46</t>
  </si>
  <si>
    <t>1:51.04</t>
  </si>
  <si>
    <t>+8.00</t>
  </si>
  <si>
    <t>118.87</t>
  </si>
  <si>
    <t>55.31</t>
  </si>
  <si>
    <t>57.16</t>
  </si>
  <si>
    <t>1:52.47</t>
  </si>
  <si>
    <t>+9.43</t>
  </si>
  <si>
    <t>128.86</t>
  </si>
  <si>
    <t>HOPE Devin</t>
  </si>
  <si>
    <t>55.91</t>
  </si>
  <si>
    <t>57.56</t>
  </si>
  <si>
    <t>1:53.47</t>
  </si>
  <si>
    <t>+10.43</t>
  </si>
  <si>
    <t>135.85</t>
  </si>
  <si>
    <t>GRASDAL Oliver</t>
  </si>
  <si>
    <t>57.50</t>
  </si>
  <si>
    <t>58.91</t>
  </si>
  <si>
    <t>1:56.41</t>
  </si>
  <si>
    <t>+13.37</t>
  </si>
  <si>
    <t>156.39</t>
  </si>
  <si>
    <t>BORASH Thomas</t>
  </si>
  <si>
    <t>56.03</t>
  </si>
  <si>
    <t>1:04.70</t>
  </si>
  <si>
    <t>2:00.73</t>
  </si>
  <si>
    <t>+17.69</t>
  </si>
  <si>
    <t>186.58</t>
  </si>
  <si>
    <t>ZIEMER Bryce</t>
  </si>
  <si>
    <t>59.71</t>
  </si>
  <si>
    <t>1:02.15</t>
  </si>
  <si>
    <t>2:01.86</t>
  </si>
  <si>
    <t>+18.82</t>
  </si>
  <si>
    <t>194.48</t>
  </si>
  <si>
    <t>LESSARD Gabriel</t>
  </si>
  <si>
    <t>1:05.77</t>
  </si>
  <si>
    <t>59.86</t>
  </si>
  <si>
    <t>2:05.63</t>
  </si>
  <si>
    <t>+22.59</t>
  </si>
  <si>
    <t>220.82</t>
  </si>
  <si>
    <t>GRASDAL Espen</t>
  </si>
  <si>
    <t>1:14.87</t>
  </si>
  <si>
    <t>59.31</t>
  </si>
  <si>
    <t>2:14.18</t>
  </si>
  <si>
    <t>+31.14</t>
  </si>
  <si>
    <t>280.56</t>
  </si>
  <si>
    <t>MILLER Asa</t>
  </si>
  <si>
    <t>PHI</t>
  </si>
  <si>
    <t>1:00.49</t>
  </si>
  <si>
    <t>1:14.00</t>
  </si>
  <si>
    <t>2:14.49</t>
  </si>
  <si>
    <t>+31.45</t>
  </si>
  <si>
    <t>282.73</t>
  </si>
  <si>
    <t>ZIEMER Nathan</t>
  </si>
  <si>
    <t>1:03.43</t>
  </si>
  <si>
    <t>1:16.39</t>
  </si>
  <si>
    <t>2:19.82</t>
  </si>
  <si>
    <t>+36.78</t>
  </si>
  <si>
    <t>319.97</t>
  </si>
  <si>
    <t>KANITZ Nick</t>
  </si>
  <si>
    <t>1:25.75</t>
  </si>
  <si>
    <t>1:00.57</t>
  </si>
  <si>
    <t>2:26.32</t>
  </si>
  <si>
    <t>+43.28</t>
  </si>
  <si>
    <t>365.39</t>
  </si>
  <si>
    <t>1:17.74</t>
  </si>
  <si>
    <t>1:12.76</t>
  </si>
  <si>
    <t>2:30.50</t>
  </si>
  <si>
    <t>+47.46</t>
  </si>
  <si>
    <t>394.60</t>
  </si>
  <si>
    <t>DE LA CHAPELLE Joseph</t>
  </si>
  <si>
    <t>1:03.54</t>
  </si>
  <si>
    <t>FOLKMAN Jack</t>
  </si>
  <si>
    <t>54.44</t>
  </si>
  <si>
    <t>DONALD Gavin</t>
  </si>
  <si>
    <t>FARROW Kyle</t>
  </si>
  <si>
    <t>pts01501</t>
  </si>
  <si>
    <t>15.01 SL</t>
  </si>
  <si>
    <t>pts01502</t>
  </si>
  <si>
    <t>15.01 SL(2)</t>
  </si>
  <si>
    <t>pos01501</t>
  </si>
  <si>
    <t>pos01502</t>
  </si>
  <si>
    <t>51.40</t>
  </si>
  <si>
    <t>50.86</t>
  </si>
  <si>
    <t>1:42.26</t>
  </si>
  <si>
    <t>64.02</t>
  </si>
  <si>
    <t>51.39</t>
  </si>
  <si>
    <t>51.05</t>
  </si>
  <si>
    <t>1:42.44</t>
  </si>
  <si>
    <t>+0.18</t>
  </si>
  <si>
    <t>65.29</t>
  </si>
  <si>
    <t>52.37</t>
  </si>
  <si>
    <t>1:44.48</t>
  </si>
  <si>
    <t>+2.22</t>
  </si>
  <si>
    <t>79.65</t>
  </si>
  <si>
    <t>53.17</t>
  </si>
  <si>
    <t>52.80</t>
  </si>
  <si>
    <t>+3.71</t>
  </si>
  <si>
    <t>90.14</t>
  </si>
  <si>
    <t>1:46.67</t>
  </si>
  <si>
    <t>+4.41</t>
  </si>
  <si>
    <t>95.07</t>
  </si>
  <si>
    <t>55.05</t>
  </si>
  <si>
    <t>1:50.20</t>
  </si>
  <si>
    <t>119.92</t>
  </si>
  <si>
    <t>55.18</t>
  </si>
  <si>
    <t>1:50.96</t>
  </si>
  <si>
    <t>125.28</t>
  </si>
  <si>
    <t>1:52.36</t>
  </si>
  <si>
    <t>+10.10</t>
  </si>
  <si>
    <t>135.13</t>
  </si>
  <si>
    <t>56.62</t>
  </si>
  <si>
    <t>56.08</t>
  </si>
  <si>
    <t>1:52.70</t>
  </si>
  <si>
    <t>+10.44</t>
  </si>
  <si>
    <t>137.53</t>
  </si>
  <si>
    <t>58.22</t>
  </si>
  <si>
    <t>1:53.35</t>
  </si>
  <si>
    <t>142.10</t>
  </si>
  <si>
    <t>57.97</t>
  </si>
  <si>
    <t>57.62</t>
  </si>
  <si>
    <t>1:55.59</t>
  </si>
  <si>
    <t>+13.33</t>
  </si>
  <si>
    <t>157.87</t>
  </si>
  <si>
    <t>59.10</t>
  </si>
  <si>
    <t>58.26</t>
  </si>
  <si>
    <t>1:57.36</t>
  </si>
  <si>
    <t>+15.10</t>
  </si>
  <si>
    <t>170.34</t>
  </si>
  <si>
    <t>1:02.96</t>
  </si>
  <si>
    <t>56.04</t>
  </si>
  <si>
    <t>1:59.00</t>
  </si>
  <si>
    <t>+16.74</t>
  </si>
  <si>
    <t>181.88</t>
  </si>
  <si>
    <t>1:01.90</t>
  </si>
  <si>
    <t>1:01.05</t>
  </si>
  <si>
    <t>2:02.95</t>
  </si>
  <si>
    <t>+20.69</t>
  </si>
  <si>
    <t>209.70</t>
  </si>
  <si>
    <t>1:05.33</t>
  </si>
  <si>
    <t>1:14.09</t>
  </si>
  <si>
    <t>2:19.42</t>
  </si>
  <si>
    <t>+37.16</t>
  </si>
  <si>
    <t>325.66</t>
  </si>
  <si>
    <t>1:36.54</t>
  </si>
  <si>
    <t>57.33</t>
  </si>
  <si>
    <t>2:33.87</t>
  </si>
  <si>
    <t>+51.61</t>
  </si>
  <si>
    <t>427.40</t>
  </si>
  <si>
    <t>1:58.42</t>
  </si>
  <si>
    <t>1:03.33</t>
  </si>
  <si>
    <t>3:01.75</t>
  </si>
  <si>
    <t>+1:19.49</t>
  </si>
  <si>
    <t>623.70</t>
  </si>
  <si>
    <t>59.12</t>
  </si>
  <si>
    <t>56.42</t>
  </si>
  <si>
    <t>1:24.50</t>
  </si>
  <si>
    <t>46.29</t>
  </si>
  <si>
    <t>46.67</t>
  </si>
  <si>
    <t>1:32.96</t>
  </si>
  <si>
    <t>44.05</t>
  </si>
  <si>
    <t>46.65</t>
  </si>
  <si>
    <t>1:33.48</t>
  </si>
  <si>
    <t>+0.52</t>
  </si>
  <si>
    <t>48.08</t>
  </si>
  <si>
    <t>47.07</t>
  </si>
  <si>
    <t>1:33.49</t>
  </si>
  <si>
    <t>48.15</t>
  </si>
  <si>
    <t>46.31</t>
  </si>
  <si>
    <t>47.34</t>
  </si>
  <si>
    <t>1:33.65</t>
  </si>
  <si>
    <t>+0.69</t>
  </si>
  <si>
    <t>49.39</t>
  </si>
  <si>
    <t>47.16</t>
  </si>
  <si>
    <t>46.62</t>
  </si>
  <si>
    <t>1:33.78</t>
  </si>
  <si>
    <t>+0.82</t>
  </si>
  <si>
    <t>50.40</t>
  </si>
  <si>
    <t>46.61</t>
  </si>
  <si>
    <t>47.24</t>
  </si>
  <si>
    <t>1:33.85</t>
  </si>
  <si>
    <t>+0.89</t>
  </si>
  <si>
    <t>50.94</t>
  </si>
  <si>
    <t>46.58</t>
  </si>
  <si>
    <t>1:34.34</t>
  </si>
  <si>
    <t>+1.38</t>
  </si>
  <si>
    <t>54.74</t>
  </si>
  <si>
    <t>1:34.76</t>
  </si>
  <si>
    <t>+1.80</t>
  </si>
  <si>
    <t>57.99</t>
  </si>
  <si>
    <t>48.35</t>
  </si>
  <si>
    <t>1:35.02</t>
  </si>
  <si>
    <t>+2.06</t>
  </si>
  <si>
    <t>60.01</t>
  </si>
  <si>
    <t>47.23</t>
  </si>
  <si>
    <t>1:35.09</t>
  </si>
  <si>
    <t>+2.13</t>
  </si>
  <si>
    <t>60.55</t>
  </si>
  <si>
    <t>48.65</t>
  </si>
  <si>
    <t>1:35.32</t>
  </si>
  <si>
    <t>+2.36</t>
  </si>
  <si>
    <t>62.33</t>
  </si>
  <si>
    <t>48.13</t>
  </si>
  <si>
    <t>47.26</t>
  </si>
  <si>
    <t>1:35.39</t>
  </si>
  <si>
    <t>+2.43</t>
  </si>
  <si>
    <t>62.87</t>
  </si>
  <si>
    <t>48.11</t>
  </si>
  <si>
    <t>47.43</t>
  </si>
  <si>
    <t>1:35.54</t>
  </si>
  <si>
    <t>+2.58</t>
  </si>
  <si>
    <t>64.03</t>
  </si>
  <si>
    <t>49.36</t>
  </si>
  <si>
    <t>1:35.67</t>
  </si>
  <si>
    <t>+2.71</t>
  </si>
  <si>
    <t>65.04</t>
  </si>
  <si>
    <t>48.07</t>
  </si>
  <si>
    <t>47.78</t>
  </si>
  <si>
    <t>1:35.85</t>
  </si>
  <si>
    <t>+2.89</t>
  </si>
  <si>
    <t>66.43</t>
  </si>
  <si>
    <t>47.75</t>
  </si>
  <si>
    <t>48.34</t>
  </si>
  <si>
    <t>1:36.09</t>
  </si>
  <si>
    <t>+3.13</t>
  </si>
  <si>
    <t>68.29</t>
  </si>
  <si>
    <t>1:36.10</t>
  </si>
  <si>
    <t>+3.14</t>
  </si>
  <si>
    <t>68.37</t>
  </si>
  <si>
    <t>47.28</t>
  </si>
  <si>
    <t>1:36.22</t>
  </si>
  <si>
    <t>+3.26</t>
  </si>
  <si>
    <t>69.30</t>
  </si>
  <si>
    <t>48.60</t>
  </si>
  <si>
    <t>47.69</t>
  </si>
  <si>
    <t>1:36.29</t>
  </si>
  <si>
    <t>+3.33</t>
  </si>
  <si>
    <t>69.84</t>
  </si>
  <si>
    <t>1:36.37</t>
  </si>
  <si>
    <t>+3.41</t>
  </si>
  <si>
    <t>70.46</t>
  </si>
  <si>
    <t>49.26</t>
  </si>
  <si>
    <t>47.12</t>
  </si>
  <si>
    <t>1:36.38</t>
  </si>
  <si>
    <t>+3.42</t>
  </si>
  <si>
    <t>70.54</t>
  </si>
  <si>
    <t>49.77</t>
  </si>
  <si>
    <t>46.81</t>
  </si>
  <si>
    <t>1:36.58</t>
  </si>
  <si>
    <t>+3.62</t>
  </si>
  <si>
    <t>72.09</t>
  </si>
  <si>
    <t>49.58</t>
  </si>
  <si>
    <t>1:36.86</t>
  </si>
  <si>
    <t>+3.90</t>
  </si>
  <si>
    <t>74.26</t>
  </si>
  <si>
    <t>47.89</t>
  </si>
  <si>
    <t>1:37.21</t>
  </si>
  <si>
    <t>76.97</t>
  </si>
  <si>
    <t>49.97</t>
  </si>
  <si>
    <t>47.83</t>
  </si>
  <si>
    <t>1:37.80</t>
  </si>
  <si>
    <t>81.54</t>
  </si>
  <si>
    <t>51.70</t>
  </si>
  <si>
    <t>46.12</t>
  </si>
  <si>
    <t>1:37.82</t>
  </si>
  <si>
    <t>+4.86</t>
  </si>
  <si>
    <t>81.69</t>
  </si>
  <si>
    <t>47.97</t>
  </si>
  <si>
    <t>1:37.86</t>
  </si>
  <si>
    <t>82.00</t>
  </si>
  <si>
    <t>1:38.04</t>
  </si>
  <si>
    <t>83.40</t>
  </si>
  <si>
    <t>49.67</t>
  </si>
  <si>
    <t>1:38.12</t>
  </si>
  <si>
    <t>+5.16</t>
  </si>
  <si>
    <t>84.02</t>
  </si>
  <si>
    <t>1:38.30</t>
  </si>
  <si>
    <t>+5.34</t>
  </si>
  <si>
    <t>85.41</t>
  </si>
  <si>
    <t>48.89</t>
  </si>
  <si>
    <t>1:39.25</t>
  </si>
  <si>
    <t>+6.29</t>
  </si>
  <si>
    <t>92.77</t>
  </si>
  <si>
    <t>50.68</t>
  </si>
  <si>
    <t>48.95</t>
  </si>
  <si>
    <t>1:39.63</t>
  </si>
  <si>
    <t>+6.67</t>
  </si>
  <si>
    <t>95.71</t>
  </si>
  <si>
    <t>50.37</t>
  </si>
  <si>
    <t>49.57</t>
  </si>
  <si>
    <t>1:39.94</t>
  </si>
  <si>
    <t>+6.98</t>
  </si>
  <si>
    <t>98.11</t>
  </si>
  <si>
    <t>47.38</t>
  </si>
  <si>
    <t>1:40.18</t>
  </si>
  <si>
    <t>+7.22</t>
  </si>
  <si>
    <t>99.97</t>
  </si>
  <si>
    <t>50.84</t>
  </si>
  <si>
    <t>49.55</t>
  </si>
  <si>
    <t>1:40.39</t>
  </si>
  <si>
    <t>+7.43</t>
  </si>
  <si>
    <t>101.60</t>
  </si>
  <si>
    <t>52.00</t>
  </si>
  <si>
    <t>1:41.43</t>
  </si>
  <si>
    <t>+8.47</t>
  </si>
  <si>
    <t>109.65</t>
  </si>
  <si>
    <t>50.51</t>
  </si>
  <si>
    <t>1:41.70</t>
  </si>
  <si>
    <t>+8.74</t>
  </si>
  <si>
    <t>111.74</t>
  </si>
  <si>
    <t>53.53</t>
  </si>
  <si>
    <t>48.51</t>
  </si>
  <si>
    <t>1:42.04</t>
  </si>
  <si>
    <t>+9.08</t>
  </si>
  <si>
    <t>114.38</t>
  </si>
  <si>
    <t>53.03</t>
  </si>
  <si>
    <t>+9.30</t>
  </si>
  <si>
    <t>116.08</t>
  </si>
  <si>
    <t>50.72</t>
  </si>
  <si>
    <t>1:43.33</t>
  </si>
  <si>
    <t>+10.37</t>
  </si>
  <si>
    <t>124.37</t>
  </si>
  <si>
    <t>53.46</t>
  </si>
  <si>
    <t>51.28</t>
  </si>
  <si>
    <t>1:44.74</t>
  </si>
  <si>
    <t>+11.78</t>
  </si>
  <si>
    <t>135.29</t>
  </si>
  <si>
    <t>51.72</t>
  </si>
  <si>
    <t>1:45.22</t>
  </si>
  <si>
    <t>+12.26</t>
  </si>
  <si>
    <t>139.01</t>
  </si>
  <si>
    <t>55.53</t>
  </si>
  <si>
    <t>1:51.16</t>
  </si>
  <si>
    <t>+18.20</t>
  </si>
  <si>
    <t>185.01</t>
  </si>
  <si>
    <t>56.50</t>
  </si>
  <si>
    <t>55.39</t>
  </si>
  <si>
    <t>1:51.89</t>
  </si>
  <si>
    <t>+18.93</t>
  </si>
  <si>
    <t>190.67</t>
  </si>
  <si>
    <t>57.29</t>
  </si>
  <si>
    <t>1:53.54</t>
  </si>
  <si>
    <t>+20.58</t>
  </si>
  <si>
    <t>203.45</t>
  </si>
  <si>
    <t>57.39</t>
  </si>
  <si>
    <t>55.30</t>
  </si>
  <si>
    <t>1:04.83</t>
  </si>
  <si>
    <t>50.09</t>
  </si>
  <si>
    <t>50.35</t>
  </si>
  <si>
    <t>49.04</t>
  </si>
  <si>
    <t>08.02 SL</t>
  </si>
  <si>
    <t>pos0802</t>
  </si>
  <si>
    <t>pts0802</t>
  </si>
  <si>
    <t>ST-GERMAIN William</t>
  </si>
  <si>
    <t>45.41</t>
  </si>
  <si>
    <t>1:36.87</t>
  </si>
  <si>
    <t>17.57</t>
  </si>
  <si>
    <t>ARMSTRONG Carter</t>
  </si>
  <si>
    <t>1:38.35</t>
  </si>
  <si>
    <t>+1.48</t>
  </si>
  <si>
    <t>28.57</t>
  </si>
  <si>
    <t>46.84</t>
  </si>
  <si>
    <t>51.94</t>
  </si>
  <si>
    <t>1:38.78</t>
  </si>
  <si>
    <t>+1.91</t>
  </si>
  <si>
    <t>31.77</t>
  </si>
  <si>
    <t>LAJOIE Vincent</t>
  </si>
  <si>
    <t>1993</t>
  </si>
  <si>
    <t>47.33</t>
  </si>
  <si>
    <t>51.67</t>
  </si>
  <si>
    <t>1:39.00</t>
  </si>
  <si>
    <t>33.40</t>
  </si>
  <si>
    <t>48.01</t>
  </si>
  <si>
    <t>52.23</t>
  </si>
  <si>
    <t>1:40.24</t>
  </si>
  <si>
    <t>+3.37</t>
  </si>
  <si>
    <t>42.62</t>
  </si>
  <si>
    <t>1:40.51</t>
  </si>
  <si>
    <t>+3.64</t>
  </si>
  <si>
    <t>KNORPP Griffin</t>
  </si>
  <si>
    <t>48.43</t>
  </si>
  <si>
    <t>52.42</t>
  </si>
  <si>
    <t>1:40.85</t>
  </si>
  <si>
    <t>+3.98</t>
  </si>
  <si>
    <t>1:40.86</t>
  </si>
  <si>
    <t>+3.99</t>
  </si>
  <si>
    <t>1:40.90</t>
  </si>
  <si>
    <t>+4.03</t>
  </si>
  <si>
    <t>MACOMBER Clark</t>
  </si>
  <si>
    <t>52.36</t>
  </si>
  <si>
    <t>1:41.16</t>
  </si>
  <si>
    <t>49.46</t>
  </si>
  <si>
    <t>49.19</t>
  </si>
  <si>
    <t>1:41.47</t>
  </si>
  <si>
    <t>+4.60</t>
  </si>
  <si>
    <t>51.76</t>
  </si>
  <si>
    <t>VAN DEURSEN Jake</t>
  </si>
  <si>
    <t>49.65</t>
  </si>
  <si>
    <t>51.92</t>
  </si>
  <si>
    <t>1:41.57</t>
  </si>
  <si>
    <t>+4.70</t>
  </si>
  <si>
    <t>52.50</t>
  </si>
  <si>
    <t>FISCHER Michael</t>
  </si>
  <si>
    <t>50.33</t>
  </si>
  <si>
    <t>1:41.88</t>
  </si>
  <si>
    <t>+5.01</t>
  </si>
  <si>
    <t>54.81</t>
  </si>
  <si>
    <t>PERRON-WOJCIK Louis</t>
  </si>
  <si>
    <t>49.44</t>
  </si>
  <si>
    <t>1:41.92</t>
  </si>
  <si>
    <t>55.10</t>
  </si>
  <si>
    <t>50.06</t>
  </si>
  <si>
    <t>52.17</t>
  </si>
  <si>
    <t>1:42.23</t>
  </si>
  <si>
    <t>57.41</t>
  </si>
  <si>
    <t>50.46</t>
  </si>
  <si>
    <t>1:42.62</t>
  </si>
  <si>
    <t>+5.75</t>
  </si>
  <si>
    <t>60.31</t>
  </si>
  <si>
    <t>LALIBERTE Felix</t>
  </si>
  <si>
    <t>50.11</t>
  </si>
  <si>
    <t>1:42.74</t>
  </si>
  <si>
    <t>61.20</t>
  </si>
  <si>
    <t>50.28</t>
  </si>
  <si>
    <t>52.94</t>
  </si>
  <si>
    <t>1:43.22</t>
  </si>
  <si>
    <t>64.77</t>
  </si>
  <si>
    <t>TRUDEL Jordann</t>
  </si>
  <si>
    <t>52.57</t>
  </si>
  <si>
    <t>1:43.25</t>
  </si>
  <si>
    <t>+6.38</t>
  </si>
  <si>
    <t>64.99</t>
  </si>
  <si>
    <t>DUFRESNE Thomas</t>
  </si>
  <si>
    <t>51.52</t>
  </si>
  <si>
    <t>52.46</t>
  </si>
  <si>
    <t>1:43.98</t>
  </si>
  <si>
    <t>70.42</t>
  </si>
  <si>
    <t>52.51</t>
  </si>
  <si>
    <t>1:44.08</t>
  </si>
  <si>
    <t>+7.21</t>
  </si>
  <si>
    <t>71.16</t>
  </si>
  <si>
    <t>51.53</t>
  </si>
  <si>
    <t>53.01</t>
  </si>
  <si>
    <t>1:44.54</t>
  </si>
  <si>
    <t>+7.67</t>
  </si>
  <si>
    <t>74.58</t>
  </si>
  <si>
    <t>53.57</t>
  </si>
  <si>
    <t>77.03</t>
  </si>
  <si>
    <t>51.27</t>
  </si>
  <si>
    <t>53.86</t>
  </si>
  <si>
    <t>1:45.13</t>
  </si>
  <si>
    <t>+8.26</t>
  </si>
  <si>
    <t>78.96</t>
  </si>
  <si>
    <t>1:45.28</t>
  </si>
  <si>
    <t>+8.41</t>
  </si>
  <si>
    <t>80.08</t>
  </si>
  <si>
    <t>47.25</t>
  </si>
  <si>
    <t>58.09</t>
  </si>
  <si>
    <t>1:45.34</t>
  </si>
  <si>
    <t>80.52</t>
  </si>
  <si>
    <t>LACHAPELLE Felix-Antoine</t>
  </si>
  <si>
    <t>55.93</t>
  </si>
  <si>
    <t>1:47.82</t>
  </si>
  <si>
    <t>+10.95</t>
  </si>
  <si>
    <t>98.96</t>
  </si>
  <si>
    <t>55.68</t>
  </si>
  <si>
    <t>1:48.42</t>
  </si>
  <si>
    <t>+11.55</t>
  </si>
  <si>
    <t>103.42</t>
  </si>
  <si>
    <t>TREMBLAY-PERRON Benjamin</t>
  </si>
  <si>
    <t>55.70</t>
  </si>
  <si>
    <t>1:48.51</t>
  </si>
  <si>
    <t>+11.64</t>
  </si>
  <si>
    <t>104.09</t>
  </si>
  <si>
    <t>LEBLANC Emile</t>
  </si>
  <si>
    <t>55.76</t>
  </si>
  <si>
    <t>1:48.59</t>
  </si>
  <si>
    <t>+11.72</t>
  </si>
  <si>
    <t>104.68</t>
  </si>
  <si>
    <t>52.69</t>
  </si>
  <si>
    <t>56.26</t>
  </si>
  <si>
    <t>1:48.95</t>
  </si>
  <si>
    <t>107.36</t>
  </si>
  <si>
    <t>1:50.78</t>
  </si>
  <si>
    <t>+13.91</t>
  </si>
  <si>
    <t>120.96</t>
  </si>
  <si>
    <t>53.79</t>
  </si>
  <si>
    <t>1:51.17</t>
  </si>
  <si>
    <t>+14.30</t>
  </si>
  <si>
    <t>123.86</t>
  </si>
  <si>
    <t>57.58</t>
  </si>
  <si>
    <t>1:51.25</t>
  </si>
  <si>
    <t>+14.38</t>
  </si>
  <si>
    <t>124.45</t>
  </si>
  <si>
    <t>TOPHAM Matthew</t>
  </si>
  <si>
    <t>53.23</t>
  </si>
  <si>
    <t>58.17</t>
  </si>
  <si>
    <t>1:51.40</t>
  </si>
  <si>
    <t>+14.53</t>
  </si>
  <si>
    <t>125.57</t>
  </si>
  <si>
    <t>HAMBLET Chad</t>
  </si>
  <si>
    <t>53.92</t>
  </si>
  <si>
    <t>1:51.54</t>
  </si>
  <si>
    <t>+14.67</t>
  </si>
  <si>
    <t>126.61</t>
  </si>
  <si>
    <t>57.49</t>
  </si>
  <si>
    <t>1:51.60</t>
  </si>
  <si>
    <t>+14.73</t>
  </si>
  <si>
    <t>127.05</t>
  </si>
  <si>
    <t>50.18</t>
  </si>
  <si>
    <t>1:02.14</t>
  </si>
  <si>
    <t>1:52.32</t>
  </si>
  <si>
    <t>+15.45</t>
  </si>
  <si>
    <t>132.40</t>
  </si>
  <si>
    <t>57.87</t>
  </si>
  <si>
    <t>+15.49</t>
  </si>
  <si>
    <t>132.70</t>
  </si>
  <si>
    <t>55.16</t>
  </si>
  <si>
    <t>57.72</t>
  </si>
  <si>
    <t>1:52.88</t>
  </si>
  <si>
    <t>+16.01</t>
  </si>
  <si>
    <t>136.57</t>
  </si>
  <si>
    <t>57.93</t>
  </si>
  <si>
    <t>58.71</t>
  </si>
  <si>
    <t>1:56.64</t>
  </si>
  <si>
    <t>+19.77</t>
  </si>
  <si>
    <t>164.51</t>
  </si>
  <si>
    <t>ROSENBERG Cole</t>
  </si>
  <si>
    <t>1:00.62</t>
  </si>
  <si>
    <t>56.09</t>
  </si>
  <si>
    <t>1:56.71</t>
  </si>
  <si>
    <t>+19.84</t>
  </si>
  <si>
    <t>165.03</t>
  </si>
  <si>
    <t>PAQUIN Laurent</t>
  </si>
  <si>
    <t>1:00.43</t>
  </si>
  <si>
    <t>1:56.89</t>
  </si>
  <si>
    <t>+20.02</t>
  </si>
  <si>
    <t>166.37</t>
  </si>
  <si>
    <t>57.86</t>
  </si>
  <si>
    <t>1:00.40</t>
  </si>
  <si>
    <t>1:58.26</t>
  </si>
  <si>
    <t>+21.39</t>
  </si>
  <si>
    <t>176.55</t>
  </si>
  <si>
    <t>58.40</t>
  </si>
  <si>
    <t>56.67</t>
  </si>
  <si>
    <t>1:00.47</t>
  </si>
  <si>
    <t>51.91</t>
  </si>
  <si>
    <t>1:05.20</t>
  </si>
  <si>
    <t>53.87</t>
  </si>
  <si>
    <t>RODRICK Hunter</t>
  </si>
  <si>
    <t>VINET Julien</t>
  </si>
  <si>
    <t>53.73</t>
  </si>
  <si>
    <t>REYNOLDS Zachary</t>
  </si>
  <si>
    <t>KORTE-MOORE Lake</t>
  </si>
  <si>
    <t>53.71</t>
  </si>
  <si>
    <t>BRIERE Sebastien</t>
  </si>
  <si>
    <t>53.35</t>
  </si>
  <si>
    <t>50.96</t>
  </si>
  <si>
    <t>49.28</t>
  </si>
  <si>
    <t>55.43</t>
  </si>
  <si>
    <t>LEBLANC Nicolas</t>
  </si>
  <si>
    <t>46.60</t>
  </si>
  <si>
    <t>57.61</t>
  </si>
  <si>
    <t>CARLYLE Andrew</t>
  </si>
  <si>
    <t>CAMPBELL James</t>
  </si>
  <si>
    <t>MACDONALD Ethan</t>
  </si>
  <si>
    <t>BURKE Emile</t>
  </si>
  <si>
    <t>TREMBLAY Raphael</t>
  </si>
  <si>
    <t>JONES Dow</t>
  </si>
  <si>
    <t>CAILLE Tristan</t>
  </si>
  <si>
    <t>CIPELLETTI Nicolas</t>
  </si>
  <si>
    <t>CORBEIL-SAVAGE Julien</t>
  </si>
  <si>
    <t>DEMERS Emile</t>
  </si>
  <si>
    <t>MATHIEU Benjamin</t>
  </si>
  <si>
    <t>PARADIS Olivier</t>
  </si>
  <si>
    <t>KAPUSCINSKY Noe</t>
  </si>
  <si>
    <t>OSSELAER Ian</t>
  </si>
  <si>
    <t>PARIZEAU-HAMEL Sebastien</t>
  </si>
  <si>
    <t>TOUTANT Simon-Claude</t>
  </si>
  <si>
    <t>1991</t>
  </si>
  <si>
    <t>STONE Will</t>
  </si>
  <si>
    <t>LARIVEE Justin</t>
  </si>
  <si>
    <t>BLANCHARD Felix</t>
  </si>
  <si>
    <t>01.03 SL</t>
  </si>
  <si>
    <t>pos0103</t>
  </si>
  <si>
    <t>pts0103</t>
  </si>
  <si>
    <t>53.61</t>
  </si>
  <si>
    <t>1:44.14</t>
  </si>
  <si>
    <t>18.68</t>
  </si>
  <si>
    <t>51.73</t>
  </si>
  <si>
    <t>54.14</t>
  </si>
  <si>
    <t>+1.73</t>
  </si>
  <si>
    <t>30.64</t>
  </si>
  <si>
    <t>52.07</t>
  </si>
  <si>
    <t>35.00</t>
  </si>
  <si>
    <t>54.93</t>
  </si>
  <si>
    <t>1:46.53</t>
  </si>
  <si>
    <t>+2.39</t>
  </si>
  <si>
    <t>35.20</t>
  </si>
  <si>
    <t>1:46.72</t>
  </si>
  <si>
    <t>36.52</t>
  </si>
  <si>
    <t>55.33</t>
  </si>
  <si>
    <t>1:46.74</t>
  </si>
  <si>
    <t>+2.60</t>
  </si>
  <si>
    <t>36.66</t>
  </si>
  <si>
    <t>55.35</t>
  </si>
  <si>
    <t>+2.96</t>
  </si>
  <si>
    <t>39.14</t>
  </si>
  <si>
    <t>51.54</t>
  </si>
  <si>
    <t>55.56</t>
  </si>
  <si>
    <t>52.56</t>
  </si>
  <si>
    <t>1:47.12</t>
  </si>
  <si>
    <t>+2.98</t>
  </si>
  <si>
    <t>39.28</t>
  </si>
  <si>
    <t>52.67</t>
  </si>
  <si>
    <t>54.94</t>
  </si>
  <si>
    <t>1:47.61</t>
  </si>
  <si>
    <t>+3.47</t>
  </si>
  <si>
    <t>42.67</t>
  </si>
  <si>
    <t>55.01</t>
  </si>
  <si>
    <t>1:48.04</t>
  </si>
  <si>
    <t>45.64</t>
  </si>
  <si>
    <t>53.16</t>
  </si>
  <si>
    <t>1:49.39</t>
  </si>
  <si>
    <t>+5.25</t>
  </si>
  <si>
    <t>54.98</t>
  </si>
  <si>
    <t>55.49</t>
  </si>
  <si>
    <t>1:49.55</t>
  </si>
  <si>
    <t>1:49.75</t>
  </si>
  <si>
    <t>+5.61</t>
  </si>
  <si>
    <t>57.47</t>
  </si>
  <si>
    <t>54.22</t>
  </si>
  <si>
    <t>1:49.80</t>
  </si>
  <si>
    <t>+5.66</t>
  </si>
  <si>
    <t>57.81</t>
  </si>
  <si>
    <t>53.95</t>
  </si>
  <si>
    <t>56.58</t>
  </si>
  <si>
    <t>1:50.53</t>
  </si>
  <si>
    <t>+6.39</t>
  </si>
  <si>
    <t>62.86</t>
  </si>
  <si>
    <t>57.20</t>
  </si>
  <si>
    <t>1:51.13</t>
  </si>
  <si>
    <t>+6.99</t>
  </si>
  <si>
    <t>67.01</t>
  </si>
  <si>
    <t>54.92</t>
  </si>
  <si>
    <t>56.22</t>
  </si>
  <si>
    <t>1:51.14</t>
  </si>
  <si>
    <t>+7.00</t>
  </si>
  <si>
    <t>67.08</t>
  </si>
  <si>
    <t>1:51.23</t>
  </si>
  <si>
    <t>67.70</t>
  </si>
  <si>
    <t>54.51</t>
  </si>
  <si>
    <t>56.78</t>
  </si>
  <si>
    <t>1:51.29</t>
  </si>
  <si>
    <t>+7.15</t>
  </si>
  <si>
    <t>68.11</t>
  </si>
  <si>
    <t>56.20</t>
  </si>
  <si>
    <t>1:51.32</t>
  </si>
  <si>
    <t>+7.18</t>
  </si>
  <si>
    <t>68.32</t>
  </si>
  <si>
    <t>55.27</t>
  </si>
  <si>
    <t>56.76</t>
  </si>
  <si>
    <t>+7.89</t>
  </si>
  <si>
    <t>73.23</t>
  </si>
  <si>
    <t>55.45</t>
  </si>
  <si>
    <t>57.42</t>
  </si>
  <si>
    <t>1:52.87</t>
  </si>
  <si>
    <t>+8.73</t>
  </si>
  <si>
    <t>79.04</t>
  </si>
  <si>
    <t>56.74</t>
  </si>
  <si>
    <t>58.27</t>
  </si>
  <si>
    <t>1:55.01</t>
  </si>
  <si>
    <t>+10.87</t>
  </si>
  <si>
    <t>93.83</t>
  </si>
  <si>
    <t>56.71</t>
  </si>
  <si>
    <t>58.51</t>
  </si>
  <si>
    <t>1:55.22</t>
  </si>
  <si>
    <t>+11.08</t>
  </si>
  <si>
    <t>95.28</t>
  </si>
  <si>
    <t>55.66</t>
  </si>
  <si>
    <t>59.57</t>
  </si>
  <si>
    <t>1:55.23</t>
  </si>
  <si>
    <t>95.35</t>
  </si>
  <si>
    <t>57.04</t>
  </si>
  <si>
    <t>58.46</t>
  </si>
  <si>
    <t>1:55.50</t>
  </si>
  <si>
    <t>+11.36</t>
  </si>
  <si>
    <t>97.22</t>
  </si>
  <si>
    <t>58.78</t>
  </si>
  <si>
    <t>1:55.54</t>
  </si>
  <si>
    <t>+11.40</t>
  </si>
  <si>
    <t>97.50</t>
  </si>
  <si>
    <t>56.81</t>
  </si>
  <si>
    <t>58.82</t>
  </si>
  <si>
    <t>1:55.63</t>
  </si>
  <si>
    <t>+11.49</t>
  </si>
  <si>
    <t>98.12</t>
  </si>
  <si>
    <t>59.46</t>
  </si>
  <si>
    <t>1:55.72</t>
  </si>
  <si>
    <t>+11.58</t>
  </si>
  <si>
    <t>98.74</t>
  </si>
  <si>
    <t>56.84</t>
  </si>
  <si>
    <t>58.96</t>
  </si>
  <si>
    <t>1:55.80</t>
  </si>
  <si>
    <t>+11.66</t>
  </si>
  <si>
    <t>99.29</t>
  </si>
  <si>
    <t>57.82</t>
  </si>
  <si>
    <t>58.70</t>
  </si>
  <si>
    <t>1:56.52</t>
  </si>
  <si>
    <t>+12.38</t>
  </si>
  <si>
    <t>104.27</t>
  </si>
  <si>
    <t>57.22</t>
  </si>
  <si>
    <t>59.89</t>
  </si>
  <si>
    <t>1:57.11</t>
  </si>
  <si>
    <t>+12.97</t>
  </si>
  <si>
    <t>108.35</t>
  </si>
  <si>
    <t>56.94</t>
  </si>
  <si>
    <t>1:00.65</t>
  </si>
  <si>
    <t>1:57.59</t>
  </si>
  <si>
    <t>+13.45</t>
  </si>
  <si>
    <t>111.67</t>
  </si>
  <si>
    <t>1:00.15</t>
  </si>
  <si>
    <t>1:58.14</t>
  </si>
  <si>
    <t>+14.00</t>
  </si>
  <si>
    <t>115.47</t>
  </si>
  <si>
    <t>58.36</t>
  </si>
  <si>
    <t>1:00.21</t>
  </si>
  <si>
    <t>1:58.57</t>
  </si>
  <si>
    <t>+14.43</t>
  </si>
  <si>
    <t>118.45</t>
  </si>
  <si>
    <t>58.83</t>
  </si>
  <si>
    <t>1:00.23</t>
  </si>
  <si>
    <t>1:59.06</t>
  </si>
  <si>
    <t>+14.92</t>
  </si>
  <si>
    <t>121.83</t>
  </si>
  <si>
    <t>57.91</t>
  </si>
  <si>
    <t>1:01.29</t>
  </si>
  <si>
    <t>1:59.20</t>
  </si>
  <si>
    <t>+15.06</t>
  </si>
  <si>
    <t>122.80</t>
  </si>
  <si>
    <t>58.67</t>
  </si>
  <si>
    <t>1:00.80</t>
  </si>
  <si>
    <t>1:59.47</t>
  </si>
  <si>
    <t>+15.33</t>
  </si>
  <si>
    <t>124.67</t>
  </si>
  <si>
    <t>58.50</t>
  </si>
  <si>
    <t>1:02.99</t>
  </si>
  <si>
    <t>2:01.49</t>
  </si>
  <si>
    <t>+17.35</t>
  </si>
  <si>
    <t>138.63</t>
  </si>
  <si>
    <t>59.37</t>
  </si>
  <si>
    <t>1:02.13</t>
  </si>
  <si>
    <t>2:01.50</t>
  </si>
  <si>
    <t>+17.36</t>
  </si>
  <si>
    <t>138.70</t>
  </si>
  <si>
    <t>1:02.94</t>
  </si>
  <si>
    <t>58.80</t>
  </si>
  <si>
    <t>2:01.74</t>
  </si>
  <si>
    <t>+17.60</t>
  </si>
  <si>
    <t>140.36</t>
  </si>
  <si>
    <t>58.81</t>
  </si>
  <si>
    <t>1:03.59</t>
  </si>
  <si>
    <t>2:02.40</t>
  </si>
  <si>
    <t>+18.26</t>
  </si>
  <si>
    <t>144.93</t>
  </si>
  <si>
    <t>1:01.74</t>
  </si>
  <si>
    <t>2:02.53</t>
  </si>
  <si>
    <t>+18.39</t>
  </si>
  <si>
    <t>145.82</t>
  </si>
  <si>
    <t>1:02.17</t>
  </si>
  <si>
    <t>1:02.77</t>
  </si>
  <si>
    <t>2:04.94</t>
  </si>
  <si>
    <t>+20.80</t>
  </si>
  <si>
    <t>162.49</t>
  </si>
  <si>
    <t>1:01.15</t>
  </si>
  <si>
    <t>1:04.45</t>
  </si>
  <si>
    <t>2:05.60</t>
  </si>
  <si>
    <t>+21.46</t>
  </si>
  <si>
    <t>167.05</t>
  </si>
  <si>
    <t>58.30</t>
  </si>
  <si>
    <t>1:07.84</t>
  </si>
  <si>
    <t>2:06.14</t>
  </si>
  <si>
    <t>+22.00</t>
  </si>
  <si>
    <t>170.78</t>
  </si>
  <si>
    <t>1:03.39</t>
  </si>
  <si>
    <t>1:04.52</t>
  </si>
  <si>
    <t>2:07.91</t>
  </si>
  <si>
    <t>+23.77</t>
  </si>
  <si>
    <t>183.02</t>
  </si>
  <si>
    <t>1:07.05</t>
  </si>
  <si>
    <t>1:04.87</t>
  </si>
  <si>
    <t>2:11.92</t>
  </si>
  <si>
    <t>+27.78</t>
  </si>
  <si>
    <t>210.74</t>
  </si>
  <si>
    <t>1:05.18</t>
  </si>
  <si>
    <t>1:06.97</t>
  </si>
  <si>
    <t>2:12.15</t>
  </si>
  <si>
    <t>+28.01</t>
  </si>
  <si>
    <t>212.33</t>
  </si>
  <si>
    <t>1:02.08</t>
  </si>
  <si>
    <t>1:02.30</t>
  </si>
  <si>
    <t>59.80</t>
  </si>
  <si>
    <t>1:00.44</t>
  </si>
  <si>
    <t>59.58</t>
  </si>
  <si>
    <t>59.23</t>
  </si>
  <si>
    <t>59.49</t>
  </si>
  <si>
    <t>57.36</t>
  </si>
  <si>
    <t>55.99</t>
  </si>
  <si>
    <t>57.34</t>
  </si>
  <si>
    <t>55.71</t>
  </si>
  <si>
    <t>55.40</t>
  </si>
  <si>
    <t>56.28</t>
  </si>
  <si>
    <t>55.73</t>
  </si>
  <si>
    <t>54.16</t>
  </si>
  <si>
    <t>1:10.51</t>
  </si>
  <si>
    <t>53.88</t>
  </si>
  <si>
    <t>52.13</t>
  </si>
  <si>
    <t>1:11.71</t>
  </si>
  <si>
    <t>59.35</t>
  </si>
  <si>
    <t>56.66</t>
  </si>
  <si>
    <t>PILOTE Leo</t>
  </si>
  <si>
    <t>02.03 SL</t>
  </si>
  <si>
    <t>pos0203</t>
  </si>
  <si>
    <t>pts0203</t>
  </si>
  <si>
    <t>39.95</t>
  </si>
  <si>
    <t>41.28</t>
  </si>
  <si>
    <t>1:21.23</t>
  </si>
  <si>
    <t>32.99</t>
  </si>
  <si>
    <t>BENEY William</t>
  </si>
  <si>
    <t>39.83</t>
  </si>
  <si>
    <t>1:21.92</t>
  </si>
  <si>
    <t>GUTSTEIN Trent</t>
  </si>
  <si>
    <t>40.57</t>
  </si>
  <si>
    <t>1:22.12</t>
  </si>
  <si>
    <t>ALKIER Justin</t>
  </si>
  <si>
    <t>40.09</t>
  </si>
  <si>
    <t>1:22.14</t>
  </si>
  <si>
    <t>+0.91</t>
  </si>
  <si>
    <t>41.06</t>
  </si>
  <si>
    <t>1:22.19</t>
  </si>
  <si>
    <t>+0.96</t>
  </si>
  <si>
    <t>HANCOCK Andrew</t>
  </si>
  <si>
    <t>41.48</t>
  </si>
  <si>
    <t>1:22.49</t>
  </si>
  <si>
    <t>+1.26</t>
  </si>
  <si>
    <t>MCNAMARA Liam</t>
  </si>
  <si>
    <t>40.72</t>
  </si>
  <si>
    <t>41.83</t>
  </si>
  <si>
    <t>1:22.55</t>
  </si>
  <si>
    <t>+1.32</t>
  </si>
  <si>
    <t>44.69</t>
  </si>
  <si>
    <t>1:22.59</t>
  </si>
  <si>
    <t>+1.36</t>
  </si>
  <si>
    <t>45.04</t>
  </si>
  <si>
    <t>SCHNEIDER Fredi</t>
  </si>
  <si>
    <t>41.42</t>
  </si>
  <si>
    <t>41.17</t>
  </si>
  <si>
    <t>TRUDEAU William</t>
  </si>
  <si>
    <t>40.85</t>
  </si>
  <si>
    <t>41.76</t>
  </si>
  <si>
    <t>1:22.61</t>
  </si>
  <si>
    <t>45.22</t>
  </si>
  <si>
    <t>40.81</t>
  </si>
  <si>
    <t>41.91</t>
  </si>
  <si>
    <t>+1.49</t>
  </si>
  <si>
    <t>41.11</t>
  </si>
  <si>
    <t>1:22.85</t>
  </si>
  <si>
    <t>47.35</t>
  </si>
  <si>
    <t>40.63</t>
  </si>
  <si>
    <t>1:22.87</t>
  </si>
  <si>
    <t>+1.64</t>
  </si>
  <si>
    <t>AUSTIN Matt</t>
  </si>
  <si>
    <t>40.90</t>
  </si>
  <si>
    <t>42.02</t>
  </si>
  <si>
    <t>1:22.92</t>
  </si>
  <si>
    <t>+1.69</t>
  </si>
  <si>
    <t>COULET Gabriel</t>
  </si>
  <si>
    <t>41.26</t>
  </si>
  <si>
    <t>1:22.97</t>
  </si>
  <si>
    <t>COOKSON Bryan</t>
  </si>
  <si>
    <t>1:23.05</t>
  </si>
  <si>
    <t>+1.82</t>
  </si>
  <si>
    <t>49.12</t>
  </si>
  <si>
    <t>SLATTERY Logan</t>
  </si>
  <si>
    <t>1:23.09</t>
  </si>
  <si>
    <t>49.48</t>
  </si>
  <si>
    <t>MCCONVILLE Corey</t>
  </si>
  <si>
    <t>41.64</t>
  </si>
  <si>
    <t>41.82</t>
  </si>
  <si>
    <t>1:23.46</t>
  </si>
  <si>
    <t>+2.23</t>
  </si>
  <si>
    <t>52.76</t>
  </si>
  <si>
    <t>41.08</t>
  </si>
  <si>
    <t>1:23.50</t>
  </si>
  <si>
    <t>+2.27</t>
  </si>
  <si>
    <t>53.11</t>
  </si>
  <si>
    <t>41.63</t>
  </si>
  <si>
    <t>1:23.60</t>
  </si>
  <si>
    <t>+2.37</t>
  </si>
  <si>
    <t>1:23.62</t>
  </si>
  <si>
    <t>54.17</t>
  </si>
  <si>
    <t>41.78</t>
  </si>
  <si>
    <t>42.12</t>
  </si>
  <si>
    <t>1:23.90</t>
  </si>
  <si>
    <t>+2.67</t>
  </si>
  <si>
    <t>42.61</t>
  </si>
  <si>
    <t>1:24.04</t>
  </si>
  <si>
    <t>41.77</t>
  </si>
  <si>
    <t>42.86</t>
  </si>
  <si>
    <t>1:24.63</t>
  </si>
  <si>
    <t>+3.40</t>
  </si>
  <si>
    <t>63.13</t>
  </si>
  <si>
    <t>42.13</t>
  </si>
  <si>
    <t>1:24.65</t>
  </si>
  <si>
    <t>63.30</t>
  </si>
  <si>
    <t>GALLAGHER Christian</t>
  </si>
  <si>
    <t>42.20</t>
  </si>
  <si>
    <t>1:24.87</t>
  </si>
  <si>
    <t>65.25</t>
  </si>
  <si>
    <t>1:24.95</t>
  </si>
  <si>
    <t>+3.72</t>
  </si>
  <si>
    <t>65.96</t>
  </si>
  <si>
    <t>42.28</t>
  </si>
  <si>
    <t>42.69</t>
  </si>
  <si>
    <t>1:24.97</t>
  </si>
  <si>
    <t>+3.74</t>
  </si>
  <si>
    <t>66.14</t>
  </si>
  <si>
    <t>1:25.46</t>
  </si>
  <si>
    <t>+4.23</t>
  </si>
  <si>
    <t>70.48</t>
  </si>
  <si>
    <t>42.88</t>
  </si>
  <si>
    <t>+4.38</t>
  </si>
  <si>
    <t>71.81</t>
  </si>
  <si>
    <t>GALLAGHER Patrick</t>
  </si>
  <si>
    <t>1:26.03</t>
  </si>
  <si>
    <t>+4.80</t>
  </si>
  <si>
    <t>75.54</t>
  </si>
  <si>
    <t>DETS Taras</t>
  </si>
  <si>
    <t>43.50</t>
  </si>
  <si>
    <t>43.19</t>
  </si>
  <si>
    <t>1:26.69</t>
  </si>
  <si>
    <t>+5.46</t>
  </si>
  <si>
    <t>81.39</t>
  </si>
  <si>
    <t>45.02</t>
  </si>
  <si>
    <t>1:26.99</t>
  </si>
  <si>
    <t>+5.76</t>
  </si>
  <si>
    <t>84.05</t>
  </si>
  <si>
    <t>43.93</t>
  </si>
  <si>
    <t>43.11</t>
  </si>
  <si>
    <t>1:27.04</t>
  </si>
  <si>
    <t>+5.81</t>
  </si>
  <si>
    <t>84.49</t>
  </si>
  <si>
    <t>SMALL James</t>
  </si>
  <si>
    <t>1:27.33</t>
  </si>
  <si>
    <t>+6.10</t>
  </si>
  <si>
    <t>87.06</t>
  </si>
  <si>
    <t>43.37</t>
  </si>
  <si>
    <t>44.00</t>
  </si>
  <si>
    <t>+6.14</t>
  </si>
  <si>
    <t>87.41</t>
  </si>
  <si>
    <t>44.04</t>
  </si>
  <si>
    <t>+6.17</t>
  </si>
  <si>
    <t>87.68</t>
  </si>
  <si>
    <t>43.41</t>
  </si>
  <si>
    <t>1:27.44</t>
  </si>
  <si>
    <t>88.03</t>
  </si>
  <si>
    <t>1:27.66</t>
  </si>
  <si>
    <t>+6.43</t>
  </si>
  <si>
    <t>89.98</t>
  </si>
  <si>
    <t>43.83</t>
  </si>
  <si>
    <t>43.92</t>
  </si>
  <si>
    <t>1:27.75</t>
  </si>
  <si>
    <t>+6.52</t>
  </si>
  <si>
    <t>90.78</t>
  </si>
  <si>
    <t>43.46</t>
  </si>
  <si>
    <t>44.83</t>
  </si>
  <si>
    <t>1:28.29</t>
  </si>
  <si>
    <t>+7.06</t>
  </si>
  <si>
    <t>95.57</t>
  </si>
  <si>
    <t>44.66</t>
  </si>
  <si>
    <t>1:28.71</t>
  </si>
  <si>
    <t>+7.48</t>
  </si>
  <si>
    <t>44.41</t>
  </si>
  <si>
    <t>44.46</t>
  </si>
  <si>
    <t>1:28.87</t>
  </si>
  <si>
    <t>+7.64</t>
  </si>
  <si>
    <t>100.71</t>
  </si>
  <si>
    <t>44.35</t>
  </si>
  <si>
    <t>1:28.92</t>
  </si>
  <si>
    <t>+7.69</t>
  </si>
  <si>
    <t>101.15</t>
  </si>
  <si>
    <t>45.05</t>
  </si>
  <si>
    <t>1:29.32</t>
  </si>
  <si>
    <t>+8.09</t>
  </si>
  <si>
    <t>104.70</t>
  </si>
  <si>
    <t>44.89</t>
  </si>
  <si>
    <t>1:29.45</t>
  </si>
  <si>
    <t>+8.22</t>
  </si>
  <si>
    <t>105.85</t>
  </si>
  <si>
    <t>45.55</t>
  </si>
  <si>
    <t>1:30.01</t>
  </si>
  <si>
    <t>+8.78</t>
  </si>
  <si>
    <t>110.81</t>
  </si>
  <si>
    <t>KEEFE Ian</t>
  </si>
  <si>
    <t>45.06</t>
  </si>
  <si>
    <t>45.34</t>
  </si>
  <si>
    <t>1:30.40</t>
  </si>
  <si>
    <t>+9.17</t>
  </si>
  <si>
    <t>114.27</t>
  </si>
  <si>
    <t>45.01</t>
  </si>
  <si>
    <t>45.53</t>
  </si>
  <si>
    <t>1:30.54</t>
  </si>
  <si>
    <t>+9.31</t>
  </si>
  <si>
    <t>115.51</t>
  </si>
  <si>
    <t>46.02</t>
  </si>
  <si>
    <t>1:30.91</t>
  </si>
  <si>
    <t>+9.68</t>
  </si>
  <si>
    <t>118.79</t>
  </si>
  <si>
    <t>44.53</t>
  </si>
  <si>
    <t>1:30.95</t>
  </si>
  <si>
    <t>+9.72</t>
  </si>
  <si>
    <t>119.15</t>
  </si>
  <si>
    <t>46.28</t>
  </si>
  <si>
    <t>1:31.13</t>
  </si>
  <si>
    <t>+9.90</t>
  </si>
  <si>
    <t>120.74</t>
  </si>
  <si>
    <t>45.37</t>
  </si>
  <si>
    <t>45.79</t>
  </si>
  <si>
    <t>1:31.16</t>
  </si>
  <si>
    <t>+9.93</t>
  </si>
  <si>
    <t>121.01</t>
  </si>
  <si>
    <t>46.26</t>
  </si>
  <si>
    <t>1:31.69</t>
  </si>
  <si>
    <t>+10.46</t>
  </si>
  <si>
    <t>125.70</t>
  </si>
  <si>
    <t>45.36</t>
  </si>
  <si>
    <t>1:32.17</t>
  </si>
  <si>
    <t>+10.94</t>
  </si>
  <si>
    <t>129.96</t>
  </si>
  <si>
    <t>46.09</t>
  </si>
  <si>
    <t>46.25</t>
  </si>
  <si>
    <t>1:32.34</t>
  </si>
  <si>
    <t>+11.11</t>
  </si>
  <si>
    <t>131.47</t>
  </si>
  <si>
    <t>46.96</t>
  </si>
  <si>
    <t>1:32.45</t>
  </si>
  <si>
    <t>+11.22</t>
  </si>
  <si>
    <t>132.44</t>
  </si>
  <si>
    <t>1:33.77</t>
  </si>
  <si>
    <t>+12.54</t>
  </si>
  <si>
    <t>144.14</t>
  </si>
  <si>
    <t>50.04</t>
  </si>
  <si>
    <t>1:33.90</t>
  </si>
  <si>
    <t>+12.67</t>
  </si>
  <si>
    <t>145.29</t>
  </si>
  <si>
    <t>47.51</t>
  </si>
  <si>
    <t>46.87</t>
  </si>
  <si>
    <t>1:34.38</t>
  </si>
  <si>
    <t>+13.15</t>
  </si>
  <si>
    <t>149.55</t>
  </si>
  <si>
    <t>48.12</t>
  </si>
  <si>
    <t>1:34.70</t>
  </si>
  <si>
    <t>+13.47</t>
  </si>
  <si>
    <t>152.38</t>
  </si>
  <si>
    <t>42.45</t>
  </si>
  <si>
    <t>52.54</t>
  </si>
  <si>
    <t>1:34.99</t>
  </si>
  <si>
    <t>+13.76</t>
  </si>
  <si>
    <t>154.95</t>
  </si>
  <si>
    <t>47.55</t>
  </si>
  <si>
    <t>47.45</t>
  </si>
  <si>
    <t>1:35.00</t>
  </si>
  <si>
    <t>+13.77</t>
  </si>
  <si>
    <t>155.04</t>
  </si>
  <si>
    <t>47.62</t>
  </si>
  <si>
    <t>48.25</t>
  </si>
  <si>
    <t>1:35.87</t>
  </si>
  <si>
    <t>+14.64</t>
  </si>
  <si>
    <t>162.75</t>
  </si>
  <si>
    <t>1:36.64</t>
  </si>
  <si>
    <t>+15.41</t>
  </si>
  <si>
    <t>169.58</t>
  </si>
  <si>
    <t>48.73</t>
  </si>
  <si>
    <t>49.20</t>
  </si>
  <si>
    <t>1:37.93</t>
  </si>
  <si>
    <t>+16.70</t>
  </si>
  <si>
    <t>181.01</t>
  </si>
  <si>
    <t>49.49</t>
  </si>
  <si>
    <t>1:38.70</t>
  </si>
  <si>
    <t>+17.47</t>
  </si>
  <si>
    <t>187.84</t>
  </si>
  <si>
    <t>1:39.02</t>
  </si>
  <si>
    <t>+17.79</t>
  </si>
  <si>
    <t>190.68</t>
  </si>
  <si>
    <t>1:42.48</t>
  </si>
  <si>
    <t>+21.25</t>
  </si>
  <si>
    <t>221.34</t>
  </si>
  <si>
    <t>51.84</t>
  </si>
  <si>
    <t>52.10</t>
  </si>
  <si>
    <t>1:43.94</t>
  </si>
  <si>
    <t>+22.71</t>
  </si>
  <si>
    <t>234.29</t>
  </si>
  <si>
    <t>54.90</t>
  </si>
  <si>
    <t>+27.87</t>
  </si>
  <si>
    <t>280.02</t>
  </si>
  <si>
    <t>1:50.56</t>
  </si>
  <si>
    <t>+29.33</t>
  </si>
  <si>
    <t>292.96</t>
  </si>
  <si>
    <t>56.49</t>
  </si>
  <si>
    <t>47.47</t>
  </si>
  <si>
    <t>44.90</t>
  </si>
  <si>
    <t>KENDIG Carter</t>
  </si>
  <si>
    <t>42.36</t>
  </si>
  <si>
    <t>43.15</t>
  </si>
  <si>
    <t>PEAKE Derick</t>
  </si>
  <si>
    <t>42.96</t>
  </si>
  <si>
    <t>43.40</t>
  </si>
  <si>
    <t>43.04</t>
  </si>
  <si>
    <t>MATEL Samuel</t>
  </si>
  <si>
    <t>43.73</t>
  </si>
  <si>
    <t>GRAND Thomas</t>
  </si>
  <si>
    <t>OLAFSON Rowan</t>
  </si>
  <si>
    <t>JEAN Mathieu</t>
  </si>
  <si>
    <t>ROCK Justin</t>
  </si>
  <si>
    <t>WIACEK Victor</t>
  </si>
  <si>
    <t>POL</t>
  </si>
  <si>
    <t>MCCONVILLE Will</t>
  </si>
  <si>
    <t>TOMEI Pietro</t>
  </si>
  <si>
    <t>ITA</t>
  </si>
  <si>
    <t>GENTILE Crowley</t>
  </si>
  <si>
    <t>LILLEY Austin Michael</t>
  </si>
  <si>
    <t>BERTRAM Christopher</t>
  </si>
  <si>
    <t>LEPIPAS Alexis</t>
  </si>
  <si>
    <t>39.16</t>
  </si>
  <si>
    <t>34.77</t>
  </si>
  <si>
    <t>39.50</t>
  </si>
  <si>
    <t>1:21.68</t>
  </si>
  <si>
    <t>+0.43</t>
  </si>
  <si>
    <t>38.58</t>
  </si>
  <si>
    <t>42.37</t>
  </si>
  <si>
    <t>39.67</t>
  </si>
  <si>
    <t>1:22.04</t>
  </si>
  <si>
    <t>+0.79</t>
  </si>
  <si>
    <t>39.86</t>
  </si>
  <si>
    <t>1:22.06</t>
  </si>
  <si>
    <t>+0.81</t>
  </si>
  <si>
    <t>41.95</t>
  </si>
  <si>
    <t>42.98</t>
  </si>
  <si>
    <t>39.32</t>
  </si>
  <si>
    <t>1:22.30</t>
  </si>
  <si>
    <t>+1.05</t>
  </si>
  <si>
    <t>39.13</t>
  </si>
  <si>
    <t>+1.14</t>
  </si>
  <si>
    <t>44.87</t>
  </si>
  <si>
    <t>40.39</t>
  </si>
  <si>
    <t>1:22.46</t>
  </si>
  <si>
    <t>+1.21</t>
  </si>
  <si>
    <t>39.88</t>
  </si>
  <si>
    <t>+1.24</t>
  </si>
  <si>
    <t>42.85</t>
  </si>
  <si>
    <t>1:22.62</t>
  </si>
  <si>
    <t>+1.37</t>
  </si>
  <si>
    <t>43.05</t>
  </si>
  <si>
    <t>+1.47</t>
  </si>
  <si>
    <t>47.80</t>
  </si>
  <si>
    <t>41.98</t>
  </si>
  <si>
    <t>1:22.86</t>
  </si>
  <si>
    <t>+1.61</t>
  </si>
  <si>
    <t>42.84</t>
  </si>
  <si>
    <t>+1.76</t>
  </si>
  <si>
    <t>43.03</t>
  </si>
  <si>
    <t>40.04</t>
  </si>
  <si>
    <t>1:23.07</t>
  </si>
  <si>
    <t>50.90</t>
  </si>
  <si>
    <t>41.05</t>
  </si>
  <si>
    <t>1:23.10</t>
  </si>
  <si>
    <t>+1.85</t>
  </si>
  <si>
    <t>51.16</t>
  </si>
  <si>
    <t>1:23.22</t>
  </si>
  <si>
    <t>+1.97</t>
  </si>
  <si>
    <t>40.31</t>
  </si>
  <si>
    <t>1:23.29</t>
  </si>
  <si>
    <t>+2.04</t>
  </si>
  <si>
    <t>42.83</t>
  </si>
  <si>
    <t>40.49</t>
  </si>
  <si>
    <t>1:23.32</t>
  </si>
  <si>
    <t>43.01</t>
  </si>
  <si>
    <t>40.48</t>
  </si>
  <si>
    <t>1:23.49</t>
  </si>
  <si>
    <t>+2.24</t>
  </si>
  <si>
    <t>54.62</t>
  </si>
  <si>
    <t>42.74</t>
  </si>
  <si>
    <t>40.82</t>
  </si>
  <si>
    <t>1:23.56</t>
  </si>
  <si>
    <t>+2.31</t>
  </si>
  <si>
    <t>55.24</t>
  </si>
  <si>
    <t>1:23.97</t>
  </si>
  <si>
    <t>+2.72</t>
  </si>
  <si>
    <t>58.87</t>
  </si>
  <si>
    <t>40.37</t>
  </si>
  <si>
    <t>1:24.41</t>
  </si>
  <si>
    <t>+3.16</t>
  </si>
  <si>
    <t>62.77</t>
  </si>
  <si>
    <t>43.59</t>
  </si>
  <si>
    <t>40.84</t>
  </si>
  <si>
    <t>1:24.43</t>
  </si>
  <si>
    <t>+3.18</t>
  </si>
  <si>
    <t>62.95</t>
  </si>
  <si>
    <t>1:24.44</t>
  </si>
  <si>
    <t>+3.19</t>
  </si>
  <si>
    <t>63.04</t>
  </si>
  <si>
    <t>1:24.83</t>
  </si>
  <si>
    <t>66.49</t>
  </si>
  <si>
    <t>43.94</t>
  </si>
  <si>
    <t>40.98</t>
  </si>
  <si>
    <t>1:24.92</t>
  </si>
  <si>
    <t>+3.67</t>
  </si>
  <si>
    <t>67.29</t>
  </si>
  <si>
    <t>44.23</t>
  </si>
  <si>
    <t>+4.01</t>
  </si>
  <si>
    <t>70.30</t>
  </si>
  <si>
    <t>41.39</t>
  </si>
  <si>
    <t>1:25.31</t>
  </si>
  <si>
    <t>+4.06</t>
  </si>
  <si>
    <t>44.11</t>
  </si>
  <si>
    <t>1:25.59</t>
  </si>
  <si>
    <t>+4.34</t>
  </si>
  <si>
    <t>1:25.77</t>
  </si>
  <si>
    <t>74.82</t>
  </si>
  <si>
    <t>40.99</t>
  </si>
  <si>
    <t>1:25.89</t>
  </si>
  <si>
    <t>+4.64</t>
  </si>
  <si>
    <t>75.89</t>
  </si>
  <si>
    <t>43.90</t>
  </si>
  <si>
    <t>1:26.02</t>
  </si>
  <si>
    <t>77.04</t>
  </si>
  <si>
    <t>41.65</t>
  </si>
  <si>
    <t>+4.93</t>
  </si>
  <si>
    <t>78.46</t>
  </si>
  <si>
    <t>+5.03</t>
  </si>
  <si>
    <t>44.72</t>
  </si>
  <si>
    <t>41.57</t>
  </si>
  <si>
    <t>1:26.29</t>
  </si>
  <si>
    <t>+5.04</t>
  </si>
  <si>
    <t>79.43</t>
  </si>
  <si>
    <t>45.24</t>
  </si>
  <si>
    <t>41.07</t>
  </si>
  <si>
    <t>1:26.31</t>
  </si>
  <si>
    <t>+5.06</t>
  </si>
  <si>
    <t>79.61</t>
  </si>
  <si>
    <t>44.49</t>
  </si>
  <si>
    <t>41.86</t>
  </si>
  <si>
    <t>+5.10</t>
  </si>
  <si>
    <t>79.96</t>
  </si>
  <si>
    <t>43.98</t>
  </si>
  <si>
    <t>42.40</t>
  </si>
  <si>
    <t>1:26.38</t>
  </si>
  <si>
    <t>+5.13</t>
  </si>
  <si>
    <t>80.23</t>
  </si>
  <si>
    <t>45.33</t>
  </si>
  <si>
    <t>41.40</t>
  </si>
  <si>
    <t>1:26.73</t>
  </si>
  <si>
    <t>+5.48</t>
  </si>
  <si>
    <t>83.33</t>
  </si>
  <si>
    <t>45.30</t>
  </si>
  <si>
    <t>1:26.76</t>
  </si>
  <si>
    <t>+5.51</t>
  </si>
  <si>
    <t>83.60</t>
  </si>
  <si>
    <t>1:26.85</t>
  </si>
  <si>
    <t>+5.60</t>
  </si>
  <si>
    <t>84.39</t>
  </si>
  <si>
    <t>1:26.89</t>
  </si>
  <si>
    <t>+5.64</t>
  </si>
  <si>
    <t>84.75</t>
  </si>
  <si>
    <t>45.42</t>
  </si>
  <si>
    <t>1:27.06</t>
  </si>
  <si>
    <t>86.26</t>
  </si>
  <si>
    <t>42.08</t>
  </si>
  <si>
    <t>1:27.51</t>
  </si>
  <si>
    <t>+6.26</t>
  </si>
  <si>
    <t>90.24</t>
  </si>
  <si>
    <t>45.61</t>
  </si>
  <si>
    <t>1:27.67</t>
  </si>
  <si>
    <t>+6.42</t>
  </si>
  <si>
    <t>91.66</t>
  </si>
  <si>
    <t>1:27.73</t>
  </si>
  <si>
    <t>+6.48</t>
  </si>
  <si>
    <t>92.19</t>
  </si>
  <si>
    <t>1:28.03</t>
  </si>
  <si>
    <t>+6.78</t>
  </si>
  <si>
    <t>94.85</t>
  </si>
  <si>
    <t>1:28.51</t>
  </si>
  <si>
    <t>+7.26</t>
  </si>
  <si>
    <t>99.10</t>
  </si>
  <si>
    <t>46.00</t>
  </si>
  <si>
    <t>1:28.64</t>
  </si>
  <si>
    <t>+7.39</t>
  </si>
  <si>
    <t>100.26</t>
  </si>
  <si>
    <t>1:29.21</t>
  </si>
  <si>
    <t>+7.96</t>
  </si>
  <si>
    <t>105.31</t>
  </si>
  <si>
    <t>1:29.46</t>
  </si>
  <si>
    <t>+8.21</t>
  </si>
  <si>
    <t>107.52</t>
  </si>
  <si>
    <t>1:29.63</t>
  </si>
  <si>
    <t>+8.38</t>
  </si>
  <si>
    <t>109.03</t>
  </si>
  <si>
    <t>45.97</t>
  </si>
  <si>
    <t>1:29.76</t>
  </si>
  <si>
    <t>+8.51</t>
  </si>
  <si>
    <t>110.18</t>
  </si>
  <si>
    <t>46.85</t>
  </si>
  <si>
    <t>43.18</t>
  </si>
  <si>
    <t>1:30.03</t>
  </si>
  <si>
    <t>112.57</t>
  </si>
  <si>
    <t>43.91</t>
  </si>
  <si>
    <t>1:30.76</t>
  </si>
  <si>
    <t>+9.51</t>
  </si>
  <si>
    <t>119.04</t>
  </si>
  <si>
    <t>1:31.18</t>
  </si>
  <si>
    <t>122.77</t>
  </si>
  <si>
    <t>1:31.37</t>
  </si>
  <si>
    <t>+10.12</t>
  </si>
  <si>
    <t>1:31.41</t>
  </si>
  <si>
    <t>+10.16</t>
  </si>
  <si>
    <t>124.80</t>
  </si>
  <si>
    <t>47.56</t>
  </si>
  <si>
    <t>1:31.53</t>
  </si>
  <si>
    <t>125.87</t>
  </si>
  <si>
    <t>48.79</t>
  </si>
  <si>
    <t>42.91</t>
  </si>
  <si>
    <t>1:31.70</t>
  </si>
  <si>
    <t>+10.45</t>
  </si>
  <si>
    <t>127.37</t>
  </si>
  <si>
    <t>47.72</t>
  </si>
  <si>
    <t>44.86</t>
  </si>
  <si>
    <t>1:32.58</t>
  </si>
  <si>
    <t>+11.33</t>
  </si>
  <si>
    <t>135.17</t>
  </si>
  <si>
    <t>48.09</t>
  </si>
  <si>
    <t>44.65</t>
  </si>
  <si>
    <t>1:32.74</t>
  </si>
  <si>
    <t>136.59</t>
  </si>
  <si>
    <t>45.68</t>
  </si>
  <si>
    <t>47.21</t>
  </si>
  <si>
    <t>1:32.89</t>
  </si>
  <si>
    <t>137.92</t>
  </si>
  <si>
    <t>1:33.25</t>
  </si>
  <si>
    <t>+12.00</t>
  </si>
  <si>
    <t>141.11</t>
  </si>
  <si>
    <t>48.56</t>
  </si>
  <si>
    <t>1:33.97</t>
  </si>
  <si>
    <t>+12.72</t>
  </si>
  <si>
    <t>147.49</t>
  </si>
  <si>
    <t>45.81</t>
  </si>
  <si>
    <t>1:34.42</t>
  </si>
  <si>
    <t>+13.17</t>
  </si>
  <si>
    <t>151.48</t>
  </si>
  <si>
    <t>43.39</t>
  </si>
  <si>
    <t>1:34.78</t>
  </si>
  <si>
    <t>+13.53</t>
  </si>
  <si>
    <t>154.67</t>
  </si>
  <si>
    <t>50.79</t>
  </si>
  <si>
    <t>44.45</t>
  </si>
  <si>
    <t>1:35.24</t>
  </si>
  <si>
    <t>+13.99</t>
  </si>
  <si>
    <t>158.74</t>
  </si>
  <si>
    <t>48.75</t>
  </si>
  <si>
    <t>1:35.77</t>
  </si>
  <si>
    <t>+14.52</t>
  </si>
  <si>
    <t>163.44</t>
  </si>
  <si>
    <t>48.97</t>
  </si>
  <si>
    <t>46.88</t>
  </si>
  <si>
    <t>+14.60</t>
  </si>
  <si>
    <t>164.15</t>
  </si>
  <si>
    <t>49.85</t>
  </si>
  <si>
    <t>46.45</t>
  </si>
  <si>
    <t>1:36.30</t>
  </si>
  <si>
    <t>+15.05</t>
  </si>
  <si>
    <t>168.14</t>
  </si>
  <si>
    <t>49.59</t>
  </si>
  <si>
    <t>1:36.46</t>
  </si>
  <si>
    <t>+15.21</t>
  </si>
  <si>
    <t>169.55</t>
  </si>
  <si>
    <t>51.68</t>
  </si>
  <si>
    <t>47.00</t>
  </si>
  <si>
    <t>1:38.68</t>
  </si>
  <si>
    <t>+17.43</t>
  </si>
  <si>
    <t>189.23</t>
  </si>
  <si>
    <t>51.62</t>
  </si>
  <si>
    <t>47.11</t>
  </si>
  <si>
    <t>1:38.73</t>
  </si>
  <si>
    <t>+17.48</t>
  </si>
  <si>
    <t>189.67</t>
  </si>
  <si>
    <t>1:47.35</t>
  </si>
  <si>
    <t>+26.10</t>
  </si>
  <si>
    <t>266.06</t>
  </si>
  <si>
    <t>58.32</t>
  </si>
  <si>
    <t>1:54.10</t>
  </si>
  <si>
    <t>+32.85</t>
  </si>
  <si>
    <t>325.87</t>
  </si>
  <si>
    <t>53.54</t>
  </si>
  <si>
    <t>56.10</t>
  </si>
  <si>
    <t>49.14</t>
  </si>
  <si>
    <t>49.80</t>
  </si>
  <si>
    <t>44.92</t>
  </si>
  <si>
    <t>46.10</t>
  </si>
  <si>
    <t>45.39</t>
  </si>
  <si>
    <t>46.86</t>
  </si>
  <si>
    <t>45.20</t>
  </si>
  <si>
    <t>43.88</t>
  </si>
  <si>
    <t>41.47</t>
  </si>
  <si>
    <t>44.54</t>
  </si>
  <si>
    <t>1:38.40</t>
  </si>
  <si>
    <t>30.05</t>
  </si>
  <si>
    <t>1:38.81</t>
  </si>
  <si>
    <t>+0.41</t>
  </si>
  <si>
    <t>34.13</t>
  </si>
  <si>
    <t>1:38.85</t>
  </si>
  <si>
    <t>+0.45</t>
  </si>
  <si>
    <t>34.53</t>
  </si>
  <si>
    <t>49.05</t>
  </si>
  <si>
    <t>+0.59</t>
  </si>
  <si>
    <t>35.93</t>
  </si>
  <si>
    <t>1:39.03</t>
  </si>
  <si>
    <t>+0.63</t>
  </si>
  <si>
    <t>36.32</t>
  </si>
  <si>
    <t>48.76</t>
  </si>
  <si>
    <t>1:39.14</t>
  </si>
  <si>
    <t>+0.74</t>
  </si>
  <si>
    <t>37.42</t>
  </si>
  <si>
    <t>BOUCHARD Zach</t>
  </si>
  <si>
    <t>49.90</t>
  </si>
  <si>
    <t>1:39.18</t>
  </si>
  <si>
    <t>+0.78</t>
  </si>
  <si>
    <t>37.82</t>
  </si>
  <si>
    <t>48.57</t>
  </si>
  <si>
    <t>51.02</t>
  </si>
  <si>
    <t>1:39.59</t>
  </si>
  <si>
    <t>41.90</t>
  </si>
  <si>
    <t>49.24</t>
  </si>
  <si>
    <t>1:39.71</t>
  </si>
  <si>
    <t>48.81</t>
  </si>
  <si>
    <t>1:39.83</t>
  </si>
  <si>
    <t>+1.43</t>
  </si>
  <si>
    <t>44.29</t>
  </si>
  <si>
    <t>50.85</t>
  </si>
  <si>
    <t>1:39.89</t>
  </si>
  <si>
    <t>49.76</t>
  </si>
  <si>
    <t>+1.52</t>
  </si>
  <si>
    <t>45.19</t>
  </si>
  <si>
    <t>50.23</t>
  </si>
  <si>
    <t>1:39.97</t>
  </si>
  <si>
    <t>+1.57</t>
  </si>
  <si>
    <t>45.69</t>
  </si>
  <si>
    <t>1:40.15</t>
  </si>
  <si>
    <t>+1.75</t>
  </si>
  <si>
    <t>47.48</t>
  </si>
  <si>
    <t>49.83</t>
  </si>
  <si>
    <t>1:40.23</t>
  </si>
  <si>
    <t>48.28</t>
  </si>
  <si>
    <t>49.29</t>
  </si>
  <si>
    <t>51.03</t>
  </si>
  <si>
    <t>1:40.32</t>
  </si>
  <si>
    <t>+1.92</t>
  </si>
  <si>
    <t>49.70</t>
  </si>
  <si>
    <t>50.74</t>
  </si>
  <si>
    <t>1:40.44</t>
  </si>
  <si>
    <t>50.19</t>
  </si>
  <si>
    <t>1:40.63</t>
  </si>
  <si>
    <t>52.26</t>
  </si>
  <si>
    <t>1:40.68</t>
  </si>
  <si>
    <t>1:40.87</t>
  </si>
  <si>
    <t>+2.47</t>
  </si>
  <si>
    <t>54.65</t>
  </si>
  <si>
    <t>1:40.93</t>
  </si>
  <si>
    <t>+2.53</t>
  </si>
  <si>
    <t>55.25</t>
  </si>
  <si>
    <t>50.22</t>
  </si>
  <si>
    <t>50.89</t>
  </si>
  <si>
    <t>1:41.11</t>
  </si>
  <si>
    <t>49.86</t>
  </si>
  <si>
    <t>1:41.14</t>
  </si>
  <si>
    <t>51.12</t>
  </si>
  <si>
    <t>58.04</t>
  </si>
  <si>
    <t>+3.17</t>
  </si>
  <si>
    <t>61.62</t>
  </si>
  <si>
    <t>49.87</t>
  </si>
  <si>
    <t>51.77</t>
  </si>
  <si>
    <t>1:41.64</t>
  </si>
  <si>
    <t>+3.24</t>
  </si>
  <si>
    <t>62.32</t>
  </si>
  <si>
    <t>50.41</t>
  </si>
  <si>
    <t>51.38</t>
  </si>
  <si>
    <t>1:41.79</t>
  </si>
  <si>
    <t>+3.39</t>
  </si>
  <si>
    <t>63.81</t>
  </si>
  <si>
    <t>50.25</t>
  </si>
  <si>
    <t>1:41.95</t>
  </si>
  <si>
    <t>+3.55</t>
  </si>
  <si>
    <t>65.41</t>
  </si>
  <si>
    <t>50.59</t>
  </si>
  <si>
    <t>68.19</t>
  </si>
  <si>
    <t>50.52</t>
  </si>
  <si>
    <t>51.87</t>
  </si>
  <si>
    <t>1:42.39</t>
  </si>
  <si>
    <t>69.79</t>
  </si>
  <si>
    <t>51.11</t>
  </si>
  <si>
    <t>1:42.60</t>
  </si>
  <si>
    <t>71.88</t>
  </si>
  <si>
    <t>52.34</t>
  </si>
  <si>
    <t>1:42.72</t>
  </si>
  <si>
    <t>+4.32</t>
  </si>
  <si>
    <t>73.07</t>
  </si>
  <si>
    <t>52.43</t>
  </si>
  <si>
    <t>1:42.90</t>
  </si>
  <si>
    <t>+4.50</t>
  </si>
  <si>
    <t>74.87</t>
  </si>
  <si>
    <t>50.63</t>
  </si>
  <si>
    <t>1:43.14</t>
  </si>
  <si>
    <t>+4.74</t>
  </si>
  <si>
    <t>77.26</t>
  </si>
  <si>
    <t>1:43.20</t>
  </si>
  <si>
    <t>77.85</t>
  </si>
  <si>
    <t>1:43.36</t>
  </si>
  <si>
    <t>79.45</t>
  </si>
  <si>
    <t>52.47</t>
  </si>
  <si>
    <t>1:43.43</t>
  </si>
  <si>
    <t>80.15</t>
  </si>
  <si>
    <t>1:43.58</t>
  </si>
  <si>
    <t>+5.18</t>
  </si>
  <si>
    <t>81.64</t>
  </si>
  <si>
    <t>1:43.70</t>
  </si>
  <si>
    <t>+5.30</t>
  </si>
  <si>
    <t>82.83</t>
  </si>
  <si>
    <t>51.36</t>
  </si>
  <si>
    <t>+5.32</t>
  </si>
  <si>
    <t>83.03</t>
  </si>
  <si>
    <t>51.50</t>
  </si>
  <si>
    <t>52.27</t>
  </si>
  <si>
    <t>+5.37</t>
  </si>
  <si>
    <t>83.53</t>
  </si>
  <si>
    <t>51.65</t>
  </si>
  <si>
    <t>1:43.78</t>
  </si>
  <si>
    <t>+5.38</t>
  </si>
  <si>
    <t>83.63</t>
  </si>
  <si>
    <t>51.51</t>
  </si>
  <si>
    <t>1:44.07</t>
  </si>
  <si>
    <t>86.52</t>
  </si>
  <si>
    <t>51.31</t>
  </si>
  <si>
    <t>52.77</t>
  </si>
  <si>
    <t>86.62</t>
  </si>
  <si>
    <t>51.97</t>
  </si>
  <si>
    <t>+6.34</t>
  </si>
  <si>
    <t>93.19</t>
  </si>
  <si>
    <t>GILMOUR Luka</t>
  </si>
  <si>
    <t>52.89</t>
  </si>
  <si>
    <t>1:44.86</t>
  </si>
  <si>
    <t>94.39</t>
  </si>
  <si>
    <t>1:45.06</t>
  </si>
  <si>
    <t>96.38</t>
  </si>
  <si>
    <t>53.12</t>
  </si>
  <si>
    <t>1:45.12</t>
  </si>
  <si>
    <t>96.98</t>
  </si>
  <si>
    <t>53.26</t>
  </si>
  <si>
    <t>51.86</t>
  </si>
  <si>
    <t>51.69</t>
  </si>
  <si>
    <t>+6.83</t>
  </si>
  <si>
    <t>98.07</t>
  </si>
  <si>
    <t>51.47</t>
  </si>
  <si>
    <t>1:45.42</t>
  </si>
  <si>
    <t>+7.02</t>
  </si>
  <si>
    <t>99.96</t>
  </si>
  <si>
    <t>54.13</t>
  </si>
  <si>
    <t>1:45.88</t>
  </si>
  <si>
    <t>104.55</t>
  </si>
  <si>
    <t>52.44</t>
  </si>
  <si>
    <t>1:46.18</t>
  </si>
  <si>
    <t>+7.78</t>
  </si>
  <si>
    <t>107.53</t>
  </si>
  <si>
    <t>+8.01</t>
  </si>
  <si>
    <t>109.82</t>
  </si>
  <si>
    <t>52.79</t>
  </si>
  <si>
    <t>+8.12</t>
  </si>
  <si>
    <t>110.92</t>
  </si>
  <si>
    <t>1:46.73</t>
  </si>
  <si>
    <t>+8.33</t>
  </si>
  <si>
    <t>113.01</t>
  </si>
  <si>
    <t>52.66</t>
  </si>
  <si>
    <t>1:46.82</t>
  </si>
  <si>
    <t>+8.42</t>
  </si>
  <si>
    <t>113.91</t>
  </si>
  <si>
    <t>53.29</t>
  </si>
  <si>
    <t>+8.95</t>
  </si>
  <si>
    <t>119.19</t>
  </si>
  <si>
    <t>53.05</t>
  </si>
  <si>
    <t>+8.98</t>
  </si>
  <si>
    <t>119.48</t>
  </si>
  <si>
    <t>52.86</t>
  </si>
  <si>
    <t>54.53</t>
  </si>
  <si>
    <t>1:47.39</t>
  </si>
  <si>
    <t>+8.99</t>
  </si>
  <si>
    <t>119.58</t>
  </si>
  <si>
    <t>1:47.47</t>
  </si>
  <si>
    <t>+9.07</t>
  </si>
  <si>
    <t>120.38</t>
  </si>
  <si>
    <t>1:47.71</t>
  </si>
  <si>
    <t>1:47.92</t>
  </si>
  <si>
    <t>+9.52</t>
  </si>
  <si>
    <t>124.86</t>
  </si>
  <si>
    <t>53.69</t>
  </si>
  <si>
    <t>1:47.93</t>
  </si>
  <si>
    <t>+9.53</t>
  </si>
  <si>
    <t>124.96</t>
  </si>
  <si>
    <t>54.69</t>
  </si>
  <si>
    <t>126.46</t>
  </si>
  <si>
    <t>1:49.49</t>
  </si>
  <si>
    <t>140.50</t>
  </si>
  <si>
    <t>1:50.09</t>
  </si>
  <si>
    <t>+11.69</t>
  </si>
  <si>
    <t>146.47</t>
  </si>
  <si>
    <t>55.04</t>
  </si>
  <si>
    <t>56.40</t>
  </si>
  <si>
    <t>1:51.44</t>
  </si>
  <si>
    <t>+13.04</t>
  </si>
  <si>
    <t>159.92</t>
  </si>
  <si>
    <t>56.34</t>
  </si>
  <si>
    <t>56.73</t>
  </si>
  <si>
    <t>1:53.07</t>
  </si>
  <si>
    <t>176.15</t>
  </si>
  <si>
    <t>56.68</t>
  </si>
  <si>
    <t>56.77</t>
  </si>
  <si>
    <t>1:53.45</t>
  </si>
  <si>
    <t>179.94</t>
  </si>
  <si>
    <t>1:53.90</t>
  </si>
  <si>
    <t>+15.50</t>
  </si>
  <si>
    <t>184.42</t>
  </si>
  <si>
    <t>57.07</t>
  </si>
  <si>
    <t>57.76</t>
  </si>
  <si>
    <t>1:54.83</t>
  </si>
  <si>
    <t>+16.43</t>
  </si>
  <si>
    <t>193.68</t>
  </si>
  <si>
    <t>59.76</t>
  </si>
  <si>
    <t>1:55.15</t>
  </si>
  <si>
    <t>+16.75</t>
  </si>
  <si>
    <t>196.87</t>
  </si>
  <si>
    <t>1:55.46</t>
  </si>
  <si>
    <t>+17.06</t>
  </si>
  <si>
    <t>199.96</t>
  </si>
  <si>
    <t>57.26</t>
  </si>
  <si>
    <t>58.35</t>
  </si>
  <si>
    <t>1:55.61</t>
  </si>
  <si>
    <t>+17.21</t>
  </si>
  <si>
    <t>201.45</t>
  </si>
  <si>
    <t>58.00</t>
  </si>
  <si>
    <t>59.55</t>
  </si>
  <si>
    <t>+19.15</t>
  </si>
  <si>
    <t>220.77</t>
  </si>
  <si>
    <t>58.05</t>
  </si>
  <si>
    <t>59.53</t>
  </si>
  <si>
    <t>1:57.58</t>
  </si>
  <si>
    <t>+19.18</t>
  </si>
  <si>
    <t>221.07</t>
  </si>
  <si>
    <t>58.75</t>
  </si>
  <si>
    <t>1:58.33</t>
  </si>
  <si>
    <t>+19.93</t>
  </si>
  <si>
    <t>228.54</t>
  </si>
  <si>
    <t>50.14</t>
  </si>
  <si>
    <t>49.68</t>
  </si>
  <si>
    <t>10.03 SL</t>
  </si>
  <si>
    <t>11.03 SL</t>
  </si>
  <si>
    <t>pos1003</t>
  </si>
  <si>
    <t>pts1003</t>
  </si>
  <si>
    <t>pos1103</t>
  </si>
  <si>
    <t>pts1103</t>
  </si>
  <si>
    <t>pos1203</t>
  </si>
  <si>
    <t>pts1203</t>
  </si>
  <si>
    <t>12.03 GS</t>
  </si>
  <si>
    <t>52.75</t>
  </si>
  <si>
    <t>1:44.28</t>
  </si>
  <si>
    <t>29.94</t>
  </si>
  <si>
    <t>51.01</t>
  </si>
  <si>
    <t>1:44.39</t>
  </si>
  <si>
    <t>+0.11</t>
  </si>
  <si>
    <t>30.97</t>
  </si>
  <si>
    <t>53.81</t>
  </si>
  <si>
    <t>1:44.49</t>
  </si>
  <si>
    <t>+0.21</t>
  </si>
  <si>
    <t>31.91</t>
  </si>
  <si>
    <t>53.28</t>
  </si>
  <si>
    <t>1:44.81</t>
  </si>
  <si>
    <t>34.92</t>
  </si>
  <si>
    <t>51.06</t>
  </si>
  <si>
    <t>53.83</t>
  </si>
  <si>
    <t>1:44.89</t>
  </si>
  <si>
    <t>+0.61</t>
  </si>
  <si>
    <t>35.67</t>
  </si>
  <si>
    <t>51.49</t>
  </si>
  <si>
    <t>1:45.48</t>
  </si>
  <si>
    <t>+1.20</t>
  </si>
  <si>
    <t>51.66</t>
  </si>
  <si>
    <t>1:45.61</t>
  </si>
  <si>
    <t>+1.33</t>
  </si>
  <si>
    <t>42.44</t>
  </si>
  <si>
    <t>51.61</t>
  </si>
  <si>
    <t>1:45.78</t>
  </si>
  <si>
    <t>+1.50</t>
  </si>
  <si>
    <t>1:45.79</t>
  </si>
  <si>
    <t>+1.51</t>
  </si>
  <si>
    <t>1:45.82</t>
  </si>
  <si>
    <t>+1.54</t>
  </si>
  <si>
    <t>51.85</t>
  </si>
  <si>
    <t>54.05</t>
  </si>
  <si>
    <t>1:45.90</t>
  </si>
  <si>
    <t>45.16</t>
  </si>
  <si>
    <t>52.03</t>
  </si>
  <si>
    <t>54.12</t>
  </si>
  <si>
    <t>1:46.15</t>
  </si>
  <si>
    <t>+1.87</t>
  </si>
  <si>
    <t>54.38</t>
  </si>
  <si>
    <t>1:46.76</t>
  </si>
  <si>
    <t>+2.48</t>
  </si>
  <si>
    <t>53.72</t>
  </si>
  <si>
    <t>1:46.79</t>
  </si>
  <si>
    <t>54.42</t>
  </si>
  <si>
    <t>1:46.87</t>
  </si>
  <si>
    <t>+2.59</t>
  </si>
  <si>
    <t>52.53</t>
  </si>
  <si>
    <t>54.46</t>
  </si>
  <si>
    <t>1:46.99</t>
  </si>
  <si>
    <t>55.41</t>
  </si>
  <si>
    <t>54.99</t>
  </si>
  <si>
    <t>+2.87</t>
  </si>
  <si>
    <t>56.91</t>
  </si>
  <si>
    <t>52.95</t>
  </si>
  <si>
    <t>1:47.21</t>
  </si>
  <si>
    <t>+2.93</t>
  </si>
  <si>
    <t>57.48</t>
  </si>
  <si>
    <t>54.39</t>
  </si>
  <si>
    <t>1:47.31</t>
  </si>
  <si>
    <t>+3.03</t>
  </si>
  <si>
    <t>58.42</t>
  </si>
  <si>
    <t>52.30</t>
  </si>
  <si>
    <t>1:47.42</t>
  </si>
  <si>
    <t>59.45</t>
  </si>
  <si>
    <t>54.84</t>
  </si>
  <si>
    <t>61.42</t>
  </si>
  <si>
    <t>1:47.68</t>
  </si>
  <si>
    <t>61.89</t>
  </si>
  <si>
    <t>54.78</t>
  </si>
  <si>
    <t>+3.43</t>
  </si>
  <si>
    <t>62.17</t>
  </si>
  <si>
    <t>54.82</t>
  </si>
  <si>
    <t>1:47.74</t>
  </si>
  <si>
    <t>+3.46</t>
  </si>
  <si>
    <t>62.46</t>
  </si>
  <si>
    <t>65.46</t>
  </si>
  <si>
    <t>55.64</t>
  </si>
  <si>
    <t>1:48.46</t>
  </si>
  <si>
    <t>+4.18</t>
  </si>
  <si>
    <t>69.22</t>
  </si>
  <si>
    <t>+4.31</t>
  </si>
  <si>
    <t>70.44</t>
  </si>
  <si>
    <t>1:48.63</t>
  </si>
  <si>
    <t>+4.35</t>
  </si>
  <si>
    <t>70.82</t>
  </si>
  <si>
    <t>53.06</t>
  </si>
  <si>
    <t>55.65</t>
  </si>
  <si>
    <t>1:48.71</t>
  </si>
  <si>
    <t>71.57</t>
  </si>
  <si>
    <t>+4.44</t>
  </si>
  <si>
    <t>71.67</t>
  </si>
  <si>
    <t>53.04</t>
  </si>
  <si>
    <t>1:48.90</t>
  </si>
  <si>
    <t>+4.62</t>
  </si>
  <si>
    <t>73.36</t>
  </si>
  <si>
    <t>55.88</t>
  </si>
  <si>
    <t>1:49.23</t>
  </si>
  <si>
    <t>76.46</t>
  </si>
  <si>
    <t>1:49.33</t>
  </si>
  <si>
    <t>77.40</t>
  </si>
  <si>
    <t>1:49.58</t>
  </si>
  <si>
    <t>79.75</t>
  </si>
  <si>
    <t>1:49.87</t>
  </si>
  <si>
    <t>+5.59</t>
  </si>
  <si>
    <t>82.47</t>
  </si>
  <si>
    <t>1:50.22</t>
  </si>
  <si>
    <t>+5.94</t>
  </si>
  <si>
    <t>85.76</t>
  </si>
  <si>
    <t>53.62</t>
  </si>
  <si>
    <t>1:50.27</t>
  </si>
  <si>
    <t>+5.99</t>
  </si>
  <si>
    <t>86.23</t>
  </si>
  <si>
    <t>56.86</t>
  </si>
  <si>
    <t>1:50.62</t>
  </si>
  <si>
    <t>89.52</t>
  </si>
  <si>
    <t>57.17</t>
  </si>
  <si>
    <t>1:50.69</t>
  </si>
  <si>
    <t>90.18</t>
  </si>
  <si>
    <t>56.44</t>
  </si>
  <si>
    <t>1:50.82</t>
  </si>
  <si>
    <t>+6.54</t>
  </si>
  <si>
    <t>91.40</t>
  </si>
  <si>
    <t>1:50.91</t>
  </si>
  <si>
    <t>92.25</t>
  </si>
  <si>
    <t>54.36</t>
  </si>
  <si>
    <t>56.56</t>
  </si>
  <si>
    <t>1:50.92</t>
  </si>
  <si>
    <t>+6.64</t>
  </si>
  <si>
    <t>92.34</t>
  </si>
  <si>
    <t>56.88</t>
  </si>
  <si>
    <t>+6.77</t>
  </si>
  <si>
    <t>93.56</t>
  </si>
  <si>
    <t>56.80</t>
  </si>
  <si>
    <t>1:51.10</t>
  </si>
  <si>
    <t>+6.82</t>
  </si>
  <si>
    <t>94.03</t>
  </si>
  <si>
    <t>54.03</t>
  </si>
  <si>
    <t>57.08</t>
  </si>
  <si>
    <t>1:51.11</t>
  </si>
  <si>
    <t>94.13</t>
  </si>
  <si>
    <t>54.71</t>
  </si>
  <si>
    <t>56.43</t>
  </si>
  <si>
    <t>+6.86</t>
  </si>
  <si>
    <t>94.41</t>
  </si>
  <si>
    <t>57.35</t>
  </si>
  <si>
    <t>94.60</t>
  </si>
  <si>
    <t>58.99</t>
  </si>
  <si>
    <t>+6.97</t>
  </si>
  <si>
    <t>95.44</t>
  </si>
  <si>
    <t>1:51.34</t>
  </si>
  <si>
    <t>96.29</t>
  </si>
  <si>
    <t>57.02</t>
  </si>
  <si>
    <t>1:51.41</t>
  </si>
  <si>
    <t>+7.13</t>
  </si>
  <si>
    <t>96.95</t>
  </si>
  <si>
    <t>1:51.45</t>
  </si>
  <si>
    <t>97.32</t>
  </si>
  <si>
    <t>1:51.74</t>
  </si>
  <si>
    <t>+7.46</t>
  </si>
  <si>
    <t>100.05</t>
  </si>
  <si>
    <t>54.29</t>
  </si>
  <si>
    <t>1:51.92</t>
  </si>
  <si>
    <t>101.74</t>
  </si>
  <si>
    <t>54.41</t>
  </si>
  <si>
    <t>57.67</t>
  </si>
  <si>
    <t>1:52.08</t>
  </si>
  <si>
    <t>103.24</t>
  </si>
  <si>
    <t>57.18</t>
  </si>
  <si>
    <t>+7.81</t>
  </si>
  <si>
    <t>103.34</t>
  </si>
  <si>
    <t>55.08</t>
  </si>
  <si>
    <t>+8.19</t>
  </si>
  <si>
    <t>106.91</t>
  </si>
  <si>
    <t>55.02</t>
  </si>
  <si>
    <t>57.75</t>
  </si>
  <si>
    <t>1:52.77</t>
  </si>
  <si>
    <t>+8.49</t>
  </si>
  <si>
    <t>109.73</t>
  </si>
  <si>
    <t>56.53</t>
  </si>
  <si>
    <t>1:52.99</t>
  </si>
  <si>
    <t>+8.71</t>
  </si>
  <si>
    <t>111.79</t>
  </si>
  <si>
    <t>57.69</t>
  </si>
  <si>
    <t>1:53.40</t>
  </si>
  <si>
    <t>+9.12</t>
  </si>
  <si>
    <t>115.65</t>
  </si>
  <si>
    <t>55.44</t>
  </si>
  <si>
    <t>1:53.49</t>
  </si>
  <si>
    <t>+9.21</t>
  </si>
  <si>
    <t>116.49</t>
  </si>
  <si>
    <t>55.46</t>
  </si>
  <si>
    <t>58.15</t>
  </si>
  <si>
    <t>1:53.61</t>
  </si>
  <si>
    <t>+9.33</t>
  </si>
  <si>
    <t>117.62</t>
  </si>
  <si>
    <t>55.57</t>
  </si>
  <si>
    <t>58.19</t>
  </si>
  <si>
    <t>1:53.76</t>
  </si>
  <si>
    <t>+9.48</t>
  </si>
  <si>
    <t>119.03</t>
  </si>
  <si>
    <t>58.10</t>
  </si>
  <si>
    <t>1:53.98</t>
  </si>
  <si>
    <t>+9.70</t>
  </si>
  <si>
    <t>121.10</t>
  </si>
  <si>
    <t>57.95</t>
  </si>
  <si>
    <t>1:54.20</t>
  </si>
  <si>
    <t>+9.92</t>
  </si>
  <si>
    <t>123.17</t>
  </si>
  <si>
    <t>55.37</t>
  </si>
  <si>
    <t>58.84</t>
  </si>
  <si>
    <t>1:54.21</t>
  </si>
  <si>
    <t>123.26</t>
  </si>
  <si>
    <t>58.66</t>
  </si>
  <si>
    <t>1:54.39</t>
  </si>
  <si>
    <t>+10.11</t>
  </si>
  <si>
    <t>124.95</t>
  </si>
  <si>
    <t>56.32</t>
  </si>
  <si>
    <t>58.16</t>
  </si>
  <si>
    <t>1:54.48</t>
  </si>
  <si>
    <t>+10.20</t>
  </si>
  <si>
    <t>125.80</t>
  </si>
  <si>
    <t>59.21</t>
  </si>
  <si>
    <t>1:54.85</t>
  </si>
  <si>
    <t>+10.57</t>
  </si>
  <si>
    <t>129.27</t>
  </si>
  <si>
    <t>56.75</t>
  </si>
  <si>
    <t>1:55.51</t>
  </si>
  <si>
    <t>+11.23</t>
  </si>
  <si>
    <t>135.48</t>
  </si>
  <si>
    <t>58.58</t>
  </si>
  <si>
    <t>1:55.84</t>
  </si>
  <si>
    <t>+11.56</t>
  </si>
  <si>
    <t>138.58</t>
  </si>
  <si>
    <t>59.64</t>
  </si>
  <si>
    <t>1:55.96</t>
  </si>
  <si>
    <t>+11.68</t>
  </si>
  <si>
    <t>139.71</t>
  </si>
  <si>
    <t>56.54</t>
  </si>
  <si>
    <t>1:01.02</t>
  </si>
  <si>
    <t>1:57.56</t>
  </si>
  <si>
    <t>+13.28</t>
  </si>
  <si>
    <t>154.74</t>
  </si>
  <si>
    <t>57.10</t>
  </si>
  <si>
    <t>1:01.52</t>
  </si>
  <si>
    <t>1:58.62</t>
  </si>
  <si>
    <t>+14.34</t>
  </si>
  <si>
    <t>164.70</t>
  </si>
  <si>
    <t>56.97</t>
  </si>
  <si>
    <t>1:02.50</t>
  </si>
  <si>
    <t>+15.19</t>
  </si>
  <si>
    <t>172.69</t>
  </si>
  <si>
    <t>59.69</t>
  </si>
  <si>
    <t>1:00.94</t>
  </si>
  <si>
    <t>2:00.63</t>
  </si>
  <si>
    <t>+16.35</t>
  </si>
  <si>
    <t>183.59</t>
  </si>
  <si>
    <t>58.65</t>
  </si>
  <si>
    <t>1:02.10</t>
  </si>
  <si>
    <t>2:00.75</t>
  </si>
  <si>
    <t>+16.47</t>
  </si>
  <si>
    <t>184.72</t>
  </si>
  <si>
    <t>59.97</t>
  </si>
  <si>
    <t>1:01.63</t>
  </si>
  <si>
    <t>2:01.60</t>
  </si>
  <si>
    <t>192.71</t>
  </si>
  <si>
    <t>59.13</t>
  </si>
  <si>
    <t>1:02.75</t>
  </si>
  <si>
    <t>2:01.88</t>
  </si>
  <si>
    <t>195.34</t>
  </si>
  <si>
    <t>59.28</t>
  </si>
  <si>
    <t>1:02.62</t>
  </si>
  <si>
    <t>2:01.90</t>
  </si>
  <si>
    <t>+17.62</t>
  </si>
  <si>
    <t>195.53</t>
  </si>
  <si>
    <t>1:00.07</t>
  </si>
  <si>
    <t>1:01.96</t>
  </si>
  <si>
    <t>2:02.03</t>
  </si>
  <si>
    <t>+17.75</t>
  </si>
  <si>
    <t>196.75</t>
  </si>
  <si>
    <t>1:00.09</t>
  </si>
  <si>
    <t>1:01.94</t>
  </si>
  <si>
    <t>56.35</t>
  </si>
  <si>
    <t>55.28</t>
  </si>
  <si>
    <t>54.60</t>
  </si>
  <si>
    <t>55.69</t>
  </si>
  <si>
    <t>55.79</t>
  </si>
  <si>
    <t>53.40</t>
  </si>
  <si>
    <t>52.71</t>
  </si>
  <si>
    <t>1:01.99</t>
  </si>
  <si>
    <t>54.83</t>
  </si>
  <si>
    <t>pos1303</t>
  </si>
  <si>
    <t>pts1303</t>
  </si>
  <si>
    <t>54.10</t>
  </si>
  <si>
    <t>1:43.27</t>
  </si>
  <si>
    <t>38.32</t>
  </si>
  <si>
    <t>49.95</t>
  </si>
  <si>
    <t>53.70</t>
  </si>
  <si>
    <t>1:43.65</t>
  </si>
  <si>
    <t>+0.38</t>
  </si>
  <si>
    <t>40.97</t>
  </si>
  <si>
    <t>1:43.73</t>
  </si>
  <si>
    <t>+0.46</t>
  </si>
  <si>
    <t>49.41</t>
  </si>
  <si>
    <t>+0.85</t>
  </si>
  <si>
    <t>50.20</t>
  </si>
  <si>
    <t>1:44.13</t>
  </si>
  <si>
    <t>+0.86</t>
  </si>
  <si>
    <t>44.32</t>
  </si>
  <si>
    <t>50.80</t>
  </si>
  <si>
    <t>53.43</t>
  </si>
  <si>
    <t>1:44.23</t>
  </si>
  <si>
    <t>47.04</t>
  </si>
  <si>
    <t>50.50</t>
  </si>
  <si>
    <t>1:44.60</t>
  </si>
  <si>
    <t>47.59</t>
  </si>
  <si>
    <t>1:44.61</t>
  </si>
  <si>
    <t>47.66</t>
  </si>
  <si>
    <t>1:44.85</t>
  </si>
  <si>
    <t>+1.58</t>
  </si>
  <si>
    <t>49.34</t>
  </si>
  <si>
    <t>50.42</t>
  </si>
  <si>
    <t>1:45.25</t>
  </si>
  <si>
    <t>+1.98</t>
  </si>
  <si>
    <t>52.12</t>
  </si>
  <si>
    <t>1:45.26</t>
  </si>
  <si>
    <t>+1.99</t>
  </si>
  <si>
    <t>1:45.41</t>
  </si>
  <si>
    <t>+2.14</t>
  </si>
  <si>
    <t>53.24</t>
  </si>
  <si>
    <t>53.96</t>
  </si>
  <si>
    <t>1:45.46</t>
  </si>
  <si>
    <t>+2.19</t>
  </si>
  <si>
    <t>53.59</t>
  </si>
  <si>
    <t>51.35</t>
  </si>
  <si>
    <t>1:46.29</t>
  </si>
  <si>
    <t>+3.02</t>
  </si>
  <si>
    <t>59.38</t>
  </si>
  <si>
    <t>51.63</t>
  </si>
  <si>
    <t>54.79</t>
  </si>
  <si>
    <t>1:46.42</t>
  </si>
  <si>
    <t>+3.15</t>
  </si>
  <si>
    <t>60.28</t>
  </si>
  <si>
    <t>54.18</t>
  </si>
  <si>
    <t>61.05</t>
  </si>
  <si>
    <t>1:46.56</t>
  </si>
  <si>
    <t>+3.29</t>
  </si>
  <si>
    <t>61.26</t>
  </si>
  <si>
    <t>54.73</t>
  </si>
  <si>
    <t>1:46.83</t>
  </si>
  <si>
    <t>+3.56</t>
  </si>
  <si>
    <t>63.14</t>
  </si>
  <si>
    <t>52.21</t>
  </si>
  <si>
    <t>1:47.04</t>
  </si>
  <si>
    <t>+3.77</t>
  </si>
  <si>
    <t>1:47.22</t>
  </si>
  <si>
    <t>+3.95</t>
  </si>
  <si>
    <t>65.86</t>
  </si>
  <si>
    <t>56.01</t>
  </si>
  <si>
    <t>1:47.88</t>
  </si>
  <si>
    <t>+4.61</t>
  </si>
  <si>
    <t>1:48.47</t>
  </si>
  <si>
    <t>+5.20</t>
  </si>
  <si>
    <t>74.57</t>
  </si>
  <si>
    <t>77.92</t>
  </si>
  <si>
    <t>1:49.15</t>
  </si>
  <si>
    <t>+5.88</t>
  </si>
  <si>
    <t>79.32</t>
  </si>
  <si>
    <t>1:49.52</t>
  </si>
  <si>
    <t>+6.25</t>
  </si>
  <si>
    <t>81.90</t>
  </si>
  <si>
    <t>53.30</t>
  </si>
  <si>
    <t>82.10</t>
  </si>
  <si>
    <t>56.69</t>
  </si>
  <si>
    <t>1:49.73</t>
  </si>
  <si>
    <t>83.36</t>
  </si>
  <si>
    <t>57.15</t>
  </si>
  <si>
    <t>1:50.18</t>
  </si>
  <si>
    <t>+6.91</t>
  </si>
  <si>
    <t>86.50</t>
  </si>
  <si>
    <t>57.23</t>
  </si>
  <si>
    <t>1:50.58</t>
  </si>
  <si>
    <t>+7.31</t>
  </si>
  <si>
    <t>89.29</t>
  </si>
  <si>
    <t>53.45</t>
  </si>
  <si>
    <t>1:50.95</t>
  </si>
  <si>
    <t>+7.68</t>
  </si>
  <si>
    <t>91.87</t>
  </si>
  <si>
    <t>+7.75</t>
  </si>
  <si>
    <t>92.35</t>
  </si>
  <si>
    <t>59.29</t>
  </si>
  <si>
    <t>+8.14</t>
  </si>
  <si>
    <t>53.91</t>
  </si>
  <si>
    <t>57.55</t>
  </si>
  <si>
    <t>1:51.46</t>
  </si>
  <si>
    <t>95.42</t>
  </si>
  <si>
    <t>54.08</t>
  </si>
  <si>
    <t>59.44</t>
  </si>
  <si>
    <t>1:51.75</t>
  </si>
  <si>
    <t>+8.48</t>
  </si>
  <si>
    <t>97.44</t>
  </si>
  <si>
    <t>58.21</t>
  </si>
  <si>
    <t>+8.76</t>
  </si>
  <si>
    <t>99.39</t>
  </si>
  <si>
    <t>1:52.39</t>
  </si>
  <si>
    <t>101.90</t>
  </si>
  <si>
    <t>58.74</t>
  </si>
  <si>
    <t>1:53.46</t>
  </si>
  <si>
    <t>+10.19</t>
  </si>
  <si>
    <t>109.36</t>
  </si>
  <si>
    <t>54.52</t>
  </si>
  <si>
    <t>1:53.79</t>
  </si>
  <si>
    <t>+10.52</t>
  </si>
  <si>
    <t>58.94</t>
  </si>
  <si>
    <t>1:53.80</t>
  </si>
  <si>
    <t>+10.53</t>
  </si>
  <si>
    <t>+10.63</t>
  </si>
  <si>
    <t>112.43</t>
  </si>
  <si>
    <t>59.09</t>
  </si>
  <si>
    <t>1:54.68</t>
  </si>
  <si>
    <t>+11.41</t>
  </si>
  <si>
    <t>117.87</t>
  </si>
  <si>
    <t>55.62</t>
  </si>
  <si>
    <t>59.74</t>
  </si>
  <si>
    <t>1:55.36</t>
  </si>
  <si>
    <t>+12.09</t>
  </si>
  <si>
    <t>122.61</t>
  </si>
  <si>
    <t>+12.53</t>
  </si>
  <si>
    <t>125.68</t>
  </si>
  <si>
    <t>1:00.75</t>
  </si>
  <si>
    <t>1:56.14</t>
  </si>
  <si>
    <t>128.05</t>
  </si>
  <si>
    <t>56.45</t>
  </si>
  <si>
    <t>1:00.27</t>
  </si>
  <si>
    <t>1:56.72</t>
  </si>
  <si>
    <t>132.09</t>
  </si>
  <si>
    <t>57.40</t>
  </si>
  <si>
    <t>1:00.12</t>
  </si>
  <si>
    <t>1:57.52</t>
  </si>
  <si>
    <t>+14.25</t>
  </si>
  <si>
    <t>137.67</t>
  </si>
  <si>
    <t>1:00.84</t>
  </si>
  <si>
    <t>1:58.63</t>
  </si>
  <si>
    <t>+15.36</t>
  </si>
  <si>
    <t>145.41</t>
  </si>
  <si>
    <t>57.78</t>
  </si>
  <si>
    <t>1:00.92</t>
  </si>
  <si>
    <t>1:58.70</t>
  </si>
  <si>
    <t>+15.43</t>
  </si>
  <si>
    <t>145.90</t>
  </si>
  <si>
    <t>1:02.11</t>
  </si>
  <si>
    <t>1:59.95</t>
  </si>
  <si>
    <t>+16.68</t>
  </si>
  <si>
    <t>154.61</t>
  </si>
  <si>
    <t>1:03.78</t>
  </si>
  <si>
    <t>2:00.36</t>
  </si>
  <si>
    <t>+17.09</t>
  </si>
  <si>
    <t>157.47</t>
  </si>
  <si>
    <t>1:02.86</t>
  </si>
  <si>
    <t>2:00.90</t>
  </si>
  <si>
    <t>+17.63</t>
  </si>
  <si>
    <t>161.24</t>
  </si>
  <si>
    <t>1:02.44</t>
  </si>
  <si>
    <t>59.15</t>
  </si>
  <si>
    <t>2:01.59</t>
  </si>
  <si>
    <t>+18.32</t>
  </si>
  <si>
    <t>166.05</t>
  </si>
  <si>
    <t>2:03.31</t>
  </si>
  <si>
    <t>+20.04</t>
  </si>
  <si>
    <t>178.04</t>
  </si>
  <si>
    <t>1:00.06</t>
  </si>
  <si>
    <t>1:04.65</t>
  </si>
  <si>
    <t>2:04.71</t>
  </si>
  <si>
    <t>+21.44</t>
  </si>
  <si>
    <t>187.80</t>
  </si>
  <si>
    <t>1:00.03</t>
  </si>
  <si>
    <t>1:04.96</t>
  </si>
  <si>
    <t>2:04.99</t>
  </si>
  <si>
    <t>+21.72</t>
  </si>
  <si>
    <t>189.75</t>
  </si>
  <si>
    <t>56.00</t>
  </si>
  <si>
    <t>54.55</t>
  </si>
  <si>
    <t>54.19</t>
  </si>
  <si>
    <t>55.22</t>
  </si>
  <si>
    <t>53.42</t>
  </si>
  <si>
    <t>1:08.50</t>
  </si>
  <si>
    <t>13.03 GS</t>
  </si>
  <si>
    <t>POS1503</t>
  </si>
  <si>
    <t>PTS1503</t>
  </si>
  <si>
    <t>15.03 SL</t>
  </si>
  <si>
    <t>49.51</t>
  </si>
  <si>
    <t>1:43.93</t>
  </si>
  <si>
    <t>37.53</t>
  </si>
  <si>
    <t>1:44.42</t>
  </si>
  <si>
    <t>+0.49</t>
  </si>
  <si>
    <t>40.92</t>
  </si>
  <si>
    <t>49.81</t>
  </si>
  <si>
    <t>50.07</t>
  </si>
  <si>
    <t>46.74</t>
  </si>
  <si>
    <t>55.38</t>
  </si>
  <si>
    <t>50.48</t>
  </si>
  <si>
    <t>1:45.98</t>
  </si>
  <si>
    <t>+2.05</t>
  </si>
  <si>
    <t>1:46.05</t>
  </si>
  <si>
    <t>+2.12</t>
  </si>
  <si>
    <t>52.22</t>
  </si>
  <si>
    <t>50.92</t>
  </si>
  <si>
    <t>+2.18</t>
  </si>
  <si>
    <t>50.87</t>
  </si>
  <si>
    <t>1:46.30</t>
  </si>
  <si>
    <t>56.19</t>
  </si>
  <si>
    <t>1:46.57</t>
  </si>
  <si>
    <t>+2.64</t>
  </si>
  <si>
    <t>55.82</t>
  </si>
  <si>
    <t>56.55</t>
  </si>
  <si>
    <t>+2.92</t>
  </si>
  <si>
    <t>1:47.52</t>
  </si>
  <si>
    <t>+3.59</t>
  </si>
  <si>
    <t>62.40</t>
  </si>
  <si>
    <t>56.12</t>
  </si>
  <si>
    <t>1:47.55</t>
  </si>
  <si>
    <t>62.61</t>
  </si>
  <si>
    <t>51.33</t>
  </si>
  <si>
    <t>+3.69</t>
  </si>
  <si>
    <t>63.09</t>
  </si>
  <si>
    <t>51.21</t>
  </si>
  <si>
    <t>56.48</t>
  </si>
  <si>
    <t>+3.76</t>
  </si>
  <si>
    <t>63.58</t>
  </si>
  <si>
    <t>1:47.81</t>
  </si>
  <si>
    <t>64.41</t>
  </si>
  <si>
    <t>1:47.84</t>
  </si>
  <si>
    <t>64.62</t>
  </si>
  <si>
    <t>+3.92</t>
  </si>
  <si>
    <t>64.69</t>
  </si>
  <si>
    <t>65.17</t>
  </si>
  <si>
    <t>51.34</t>
  </si>
  <si>
    <t>56.61</t>
  </si>
  <si>
    <t>1:47.95</t>
  </si>
  <si>
    <t>+4.02</t>
  </si>
  <si>
    <t>65.38</t>
  </si>
  <si>
    <t>1:48.01</t>
  </si>
  <si>
    <t>+4.08</t>
  </si>
  <si>
    <t>65.80</t>
  </si>
  <si>
    <t>1:48.14</t>
  </si>
  <si>
    <t>+4.21</t>
  </si>
  <si>
    <t>66.70</t>
  </si>
  <si>
    <t>50.31</t>
  </si>
  <si>
    <t>57.88</t>
  </si>
  <si>
    <t>1:48.19</t>
  </si>
  <si>
    <t>+4.26</t>
  </si>
  <si>
    <t>67.04</t>
  </si>
  <si>
    <t>51.98</t>
  </si>
  <si>
    <t>1:48.20</t>
  </si>
  <si>
    <t>+4.27</t>
  </si>
  <si>
    <t>67.11</t>
  </si>
  <si>
    <t>56.70</t>
  </si>
  <si>
    <t>1:48.31</t>
  </si>
  <si>
    <t>67.87</t>
  </si>
  <si>
    <t>51.83</t>
  </si>
  <si>
    <t>56.89</t>
  </si>
  <si>
    <t>+4.79</t>
  </si>
  <si>
    <t>70.71</t>
  </si>
  <si>
    <t>57.31</t>
  </si>
  <si>
    <t>1:48.81</t>
  </si>
  <si>
    <t>71.34</t>
  </si>
  <si>
    <t>+5.27</t>
  </si>
  <si>
    <t>74.04</t>
  </si>
  <si>
    <t>56.92</t>
  </si>
  <si>
    <t>1:49.62</t>
  </si>
  <si>
    <t>76.95</t>
  </si>
  <si>
    <t>52.25</t>
  </si>
  <si>
    <t>1:49.74</t>
  </si>
  <si>
    <t>77.78</t>
  </si>
  <si>
    <t>1:49.97</t>
  </si>
  <si>
    <t>+6.04</t>
  </si>
  <si>
    <t>79.37</t>
  </si>
  <si>
    <t>1:50.14</t>
  </si>
  <si>
    <t>80.55</t>
  </si>
  <si>
    <t>57.89</t>
  </si>
  <si>
    <t>1:50.46</t>
  </si>
  <si>
    <t>+6.53</t>
  </si>
  <si>
    <t>82.77</t>
  </si>
  <si>
    <t>86.65</t>
  </si>
  <si>
    <t>58.95</t>
  </si>
  <si>
    <t>1:52.15</t>
  </si>
  <si>
    <t>94.48</t>
  </si>
  <si>
    <t>1:53.44</t>
  </si>
  <si>
    <t>103.41</t>
  </si>
  <si>
    <t>59.61</t>
  </si>
  <si>
    <t>1:53.58</t>
  </si>
  <si>
    <t>+9.65</t>
  </si>
  <si>
    <t>104.38</t>
  </si>
  <si>
    <t>1:00.72</t>
  </si>
  <si>
    <t>1:53.85</t>
  </si>
  <si>
    <t>106.25</t>
  </si>
  <si>
    <t>1:54.95</t>
  </si>
  <si>
    <t>+11.02</t>
  </si>
  <si>
    <t>113.87</t>
  </si>
  <si>
    <t>1:55.76</t>
  </si>
  <si>
    <t>+11.83</t>
  </si>
  <si>
    <t>119.49</t>
  </si>
  <si>
    <t>55.09</t>
  </si>
  <si>
    <t>1:01.06</t>
  </si>
  <si>
    <t>1:56.15</t>
  </si>
  <si>
    <t>+12.22</t>
  </si>
  <si>
    <t>122.19</t>
  </si>
  <si>
    <t>1:01.43</t>
  </si>
  <si>
    <t>1:57.14</t>
  </si>
  <si>
    <t>+13.21</t>
  </si>
  <si>
    <t>129.05</t>
  </si>
  <si>
    <t>55.26</t>
  </si>
  <si>
    <t>1:02.25</t>
  </si>
  <si>
    <t>1:57.51</t>
  </si>
  <si>
    <t>+13.58</t>
  </si>
  <si>
    <t>131.61</t>
  </si>
  <si>
    <t>1:02.16</t>
  </si>
  <si>
    <t>1:57.92</t>
  </si>
  <si>
    <t>134.45</t>
  </si>
  <si>
    <t>57.65</t>
  </si>
  <si>
    <t>1:02.66</t>
  </si>
  <si>
    <t>2:00.31</t>
  </si>
  <si>
    <t>151.01</t>
  </si>
  <si>
    <t>1:03.08</t>
  </si>
  <si>
    <t>2:00.55</t>
  </si>
  <si>
    <t>+16.62</t>
  </si>
  <si>
    <t>152.67</t>
  </si>
  <si>
    <t>1:03.29</t>
  </si>
  <si>
    <t>2:00.91</t>
  </si>
  <si>
    <t>+16.98</t>
  </si>
  <si>
    <t>155.16</t>
  </si>
  <si>
    <t>55.00</t>
  </si>
  <si>
    <t>1:06.93</t>
  </si>
  <si>
    <t>2:01.93</t>
  </si>
  <si>
    <t>+18.00</t>
  </si>
  <si>
    <t>162.23</t>
  </si>
  <si>
    <t>1:05.72</t>
  </si>
  <si>
    <t>2:03.41</t>
  </si>
  <si>
    <t>+19.48</t>
  </si>
  <si>
    <t>172.48</t>
  </si>
  <si>
    <t>59.51</t>
  </si>
  <si>
    <t>1:05.15</t>
  </si>
  <si>
    <t>2:04.66</t>
  </si>
  <si>
    <t>+20.73</t>
  </si>
  <si>
    <t>181.14</t>
  </si>
  <si>
    <t>55.23</t>
  </si>
  <si>
    <t>1:10.62</t>
  </si>
  <si>
    <t>2:05.85</t>
  </si>
  <si>
    <t>+21.92</t>
  </si>
  <si>
    <t>189.39</t>
  </si>
  <si>
    <t>1:09.39</t>
  </si>
  <si>
    <t>2:06.25</t>
  </si>
  <si>
    <t>+22.32</t>
  </si>
  <si>
    <t>192.16</t>
  </si>
  <si>
    <t>1:04.07</t>
  </si>
  <si>
    <t>1:09.09</t>
  </si>
  <si>
    <t>2:13.16</t>
  </si>
  <si>
    <t>+29.23</t>
  </si>
  <si>
    <t>240.03</t>
  </si>
  <si>
    <t>55.07</t>
  </si>
  <si>
    <t>52.87</t>
  </si>
  <si>
    <t>53.15</t>
  </si>
  <si>
    <t>16.03 SL</t>
  </si>
  <si>
    <t>pos1603</t>
  </si>
  <si>
    <t>pts1603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</si>
</sst>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/>
      <top style="thin">
        <color theme="9" tint="0.39997558519241921"/>
      </top>
      <bottom/>
      <diagonal/>
    </border>
    <border>
      <left/>
      <right/>
      <top style="thin">
        <color theme="9" tint="0.39997558519241921"/>
      </top>
      <bottom/>
      <diagonal/>
    </border>
    <border>
      <left/>
      <right style="thin">
        <color theme="9" tint="0.39997558519241921"/>
      </right>
      <top style="thin">
        <color theme="9" tint="0.39997558519241921"/>
      </top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Font="1" applyBorder="1"/>
    <xf numFmtId="0" fontId="0" fillId="0" borderId="2" xfId="0" applyFont="1" applyBorder="1"/>
    <xf numFmtId="0" fontId="0" fillId="0" borderId="0" xfId="0" applyNumberFormat="1"/>
    <xf numFmtId="0" fontId="0" fillId="3" borderId="3" xfId="0" applyNumberFormat="1" applyFont="1" applyFill="1" applyBorder="1"/>
    <xf numFmtId="0" fontId="0" fillId="3" borderId="4" xfId="0" applyNumberFormat="1" applyFont="1" applyFill="1" applyBorder="1"/>
    <xf numFmtId="0" fontId="0" fillId="0" borderId="3" xfId="0" applyNumberFormat="1" applyFont="1" applyBorder="1"/>
    <xf numFmtId="0" fontId="0" fillId="0" borderId="4" xfId="0" applyNumberFormat="1" applyFont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0" fillId="3" borderId="5" xfId="0" applyNumberFormat="1" applyFont="1" applyFill="1" applyBorder="1"/>
    <xf numFmtId="0" fontId="0" fillId="3" borderId="6" xfId="0" applyNumberFormat="1" applyFont="1" applyFill="1" applyBorder="1"/>
    <xf numFmtId="0" fontId="0" fillId="3" borderId="7" xfId="0" applyNumberFormat="1" applyFont="1" applyFill="1" applyBorder="1"/>
    <xf numFmtId="0" fontId="0" fillId="0" borderId="5" xfId="0" applyNumberFormat="1" applyFont="1" applyBorder="1"/>
    <xf numFmtId="0" fontId="0" fillId="0" borderId="6" xfId="0" applyNumberFormat="1" applyFont="1" applyBorder="1"/>
    <xf numFmtId="0" fontId="0" fillId="0" borderId="7" xfId="0" applyNumberFormat="1" applyFont="1" applyBorder="1"/>
    <xf numFmtId="0" fontId="1" fillId="2" borderId="0" xfId="0" applyFont="1" applyFill="1" applyBorder="1"/>
    <xf numFmtId="0" fontId="0" fillId="3" borderId="8" xfId="0" applyNumberFormat="1" applyFont="1" applyFill="1" applyBorder="1"/>
    <xf numFmtId="0" fontId="0" fillId="0" borderId="8" xfId="0" applyNumberFormat="1" applyFont="1" applyBorder="1"/>
    <xf numFmtId="0" fontId="0" fillId="0" borderId="0" xfId="0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0" xfId="0" applyFont="1" applyFill="1"/>
    <xf numFmtId="0" fontId="0" fillId="4" borderId="0" xfId="0" applyFill="1"/>
  </cellXfs>
  <cellStyles count="1">
    <cellStyle name="Normal" xfId="0" builtinId="0"/>
  </cellStyles>
  <dxfs count="100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9"/>
          <bgColor theme="9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9"/>
          <bgColor theme="9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9"/>
          <bgColor theme="9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9"/>
          <bgColor theme="9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9"/>
          <bgColor theme="9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9"/>
          <bgColor theme="9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9"/>
          <bgColor theme="9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9"/>
          <bgColor theme="9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9"/>
          <bgColor theme="9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9"/>
          <bgColor theme="9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9"/>
          <bgColor theme="9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9"/>
          <bgColor theme="9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9"/>
          <bgColor theme="9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9"/>
          <bgColor theme="9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9"/>
          <bgColor theme="9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9"/>
          <bgColor theme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 style="thin">
          <color theme="1"/>
        </right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1"/>
        </left>
        <right/>
        <top style="thin">
          <color theme="1"/>
        </top>
        <bottom/>
        <vertical/>
        <horizontal/>
      </border>
    </dxf>
    <dxf>
      <border outline="0">
        <bottom style="thin">
          <color theme="1"/>
        </bottom>
      </border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60DBD6B-2817-4D06-B3C3-AFD4653DB4E0}" name="FISM" displayName="FISM" ref="A3:AK224" totalsRowShown="0">
  <autoFilter ref="A3:AK224" xr:uid="{70C5A660-6036-4ADE-B0DA-D1E856F7AD50}"/>
  <sortState ref="A4:AK224">
    <sortCondition descending="1" ref="E3:E224"/>
  </sortState>
  <tableColumns count="37">
    <tableColumn id="1" xr3:uid="{7759CFCD-A7CC-4A37-8324-591669F20999}" name="FIS Code"/>
    <tableColumn id="2" xr3:uid="{3E3FBFE0-19CD-4960-BC90-B496E112647D}" name="Name"/>
    <tableColumn id="3" xr3:uid="{9B48BBDB-D302-4D8C-BBDD-6662BF33750E}" name="Year"/>
    <tableColumn id="4" xr3:uid="{77D730BA-1A66-4B1C-A0EC-2FC339E9D75E}" name="Nation"/>
    <tableColumn id="5" xr3:uid="{E457C481-DCFD-4072-94E4-0DB2FD0976C6}" name="Total" dataDxfId="0">
      <calculatedColumnFormula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calculatedColumnFormula>
    </tableColumn>
    <tableColumn id="6" xr3:uid="{13A07FE1-7A5F-4CB0-8546-97F19325431F}" name="pos0301" dataDxfId="99">
      <calculatedColumnFormula>IFERROR(VLOOKUP(FISM[[#This Row],[FIS Code]],results0301[],3,FALSE),999)</calculatedColumnFormula>
    </tableColumn>
    <tableColumn id="7" xr3:uid="{4DD40B28-38D8-45A6-A548-D09902DF8706}" name="pts0301" dataDxfId="98">
      <calculatedColumnFormula>VLOOKUP(FISM[[#This Row],[pos0301]],pointstable[],2,FALSE)</calculatedColumnFormula>
    </tableColumn>
    <tableColumn id="8" xr3:uid="{AA6DFC48-51E8-40BD-B9BD-1CE3FD4F6C24}" name="pos0401" dataDxfId="97">
      <calculatedColumnFormula>IFERROR(VLOOKUP(FISM[[#This Row],[FIS Code]],results0401[],3,FALSE),999)</calculatedColumnFormula>
    </tableColumn>
    <tableColumn id="9" xr3:uid="{4146D174-096D-4726-99BA-E3133BE03CFF}" name="pts0401" dataDxfId="96">
      <calculatedColumnFormula>VLOOKUP(FISM[[#This Row],[pos0401]],pointstable[],2,FALSE)</calculatedColumnFormula>
    </tableColumn>
    <tableColumn id="16" xr3:uid="{3A8DC180-DBD3-4358-A944-60A94B5668F6}" name="pos01501" dataDxfId="95">
      <calculatedColumnFormula>IFERROR(VLOOKUP(FISM[[#This Row],[FIS Code]],results1501[],3,FALSE),999)</calculatedColumnFormula>
    </tableColumn>
    <tableColumn id="17" xr3:uid="{3838AAF0-9B40-44C3-8A44-E4D5677C9BCB}" name="pts01501" dataDxfId="94">
      <calculatedColumnFormula>VLOOKUP(FISM[[#This Row],[pos01501]],pointstable[],2,FALSE)</calculatedColumnFormula>
    </tableColumn>
    <tableColumn id="18" xr3:uid="{AD529852-070B-47A2-9C3A-3C34B23971DB}" name="pos01502" dataDxfId="93">
      <calculatedColumnFormula>IFERROR(VLOOKUP(FISM[[#This Row],[FIS Code]],results15012[],3,FALSE),999)</calculatedColumnFormula>
    </tableColumn>
    <tableColumn id="19" xr3:uid="{4627EF8D-F10C-442F-8647-267A1496BCBC}" name="pts01502" dataDxfId="92">
      <calculatedColumnFormula>VLOOKUP(FISM[[#This Row],[pos01502]],pointstable[],2,FALSE)</calculatedColumnFormula>
    </tableColumn>
    <tableColumn id="10" xr3:uid="{5A04A9AA-F43A-4681-A260-9F12F7C4E0F9}" name="pos0502" dataDxfId="91">
      <calculatedColumnFormula>IFERROR(VLOOKUP(FISM[[#This Row],[FIS Code]],results0502[],3,FALSE),999)</calculatedColumnFormula>
    </tableColumn>
    <tableColumn id="11" xr3:uid="{9EB1C487-06CA-4C94-B808-9758F5420EF9}" name="pts0502" dataDxfId="90">
      <calculatedColumnFormula>VLOOKUP(FISM[[#This Row],[pos0502]],pointstable[],2,FALSE)</calculatedColumnFormula>
    </tableColumn>
    <tableColumn id="12" xr3:uid="{04549EA6-C0AA-4326-9A70-3256FBFE4828}" name="pos0602" dataDxfId="89">
      <calculatedColumnFormula>IFERROR(VLOOKUP(FISM[[#This Row],[FIS Code]],results0602[],3,FALSE),999)</calculatedColumnFormula>
    </tableColumn>
    <tableColumn id="13" xr3:uid="{8E8B0E49-C7EE-4957-B2F2-0BDFF6E69680}" name="pts0602" dataDxfId="88">
      <calculatedColumnFormula>VLOOKUP(FISM[[#This Row],[pos0602]],pointstable[],2,FALSE)</calculatedColumnFormula>
    </tableColumn>
    <tableColumn id="14" xr3:uid="{E3CEB96F-9BD6-4672-AD0D-A005D1B2073D}" name="pos0702" dataDxfId="87">
      <calculatedColumnFormula>IFERROR(VLOOKUP(FISM[[#This Row],[FIS Code]],results0702[],3,FALSE),999)</calculatedColumnFormula>
    </tableColumn>
    <tableColumn id="15" xr3:uid="{0E793E95-B491-4A81-8DCD-329C170CDD8E}" name="pts0702" dataDxfId="86">
      <calculatedColumnFormula>VLOOKUP(FISM[[#This Row],[pos0702]],pointstable[],2,FALSE)</calculatedColumnFormula>
    </tableColumn>
    <tableColumn id="20" xr3:uid="{D4C85493-88FD-4E6C-BA80-DB013EAE8C24}" name="pos0802" dataDxfId="85">
      <calculatedColumnFormula>IFERROR(VLOOKUP(FISM[[#This Row],[FIS Code]],results0802[],3,FALSE),999)</calculatedColumnFormula>
    </tableColumn>
    <tableColumn id="21" xr3:uid="{02C9B94A-F912-49F8-9DEF-2409D532A70F}" name="pts0802" dataDxfId="84">
      <calculatedColumnFormula>VLOOKUP(FISM[[#This Row],[pos0802]],pointstable[],2,FALSE)</calculatedColumnFormula>
    </tableColumn>
    <tableColumn id="22" xr3:uid="{51D9FE3A-7BDF-4445-B405-14198C165CD6}" name="pos0103" dataDxfId="83">
      <calculatedColumnFormula>IFERROR(VLOOKUP(FISM[[#This Row],[FIS Code]],results0103[],3,FALSE),999)</calculatedColumnFormula>
    </tableColumn>
    <tableColumn id="23" xr3:uid="{8D8B8DCF-B124-4EE5-90D5-59F43630EA61}" name="pts0103" dataDxfId="82">
      <calculatedColumnFormula>VLOOKUP(FISM[[#This Row],[pos0103]],pointstable[],2,FALSE)</calculatedColumnFormula>
    </tableColumn>
    <tableColumn id="24" xr3:uid="{6A384AE5-349E-4473-BAA4-DA8E11AF7042}" name="pos0203" dataDxfId="81">
      <calculatedColumnFormula>IFERROR(VLOOKUP(FISM[[#This Row],[FIS Code]],results0203[],3,FALSE),999)</calculatedColumnFormula>
    </tableColumn>
    <tableColumn id="25" xr3:uid="{7B451F65-9A79-48AC-B625-D66787DF48A2}" name="pts0203" dataDxfId="80">
      <calculatedColumnFormula>VLOOKUP(FISM[[#This Row],[pos0203]],pointstable[],2,FALSE)</calculatedColumnFormula>
    </tableColumn>
    <tableColumn id="26" xr3:uid="{932C3D60-1640-4912-80A5-DAEA06F6CE15}" name="pos1003" dataDxfId="79">
      <calculatedColumnFormula>IFERROR(VLOOKUP(FISM[[#This Row],[FIS Code]],results1003[],3,FALSE),999)</calculatedColumnFormula>
    </tableColumn>
    <tableColumn id="27" xr3:uid="{F4327B1F-2EBF-4F87-AC02-8FDA5CB62BE9}" name="pts1003" dataDxfId="78">
      <calculatedColumnFormula>VLOOKUP(FISM[[#This Row],[pos1003]],pointstable[],2,FALSE)</calculatedColumnFormula>
    </tableColumn>
    <tableColumn id="28" xr3:uid="{474863ED-A062-4EF1-AA4E-0C7E468937FC}" name="pos1103" dataDxfId="77">
      <calculatedColumnFormula>IFERROR(VLOOKUP(FISM[[#This Row],[FIS Code]],results1103[],3,FALSE),999)</calculatedColumnFormula>
    </tableColumn>
    <tableColumn id="29" xr3:uid="{97F1E323-B55F-4C7D-85B4-18CBBB9640A2}" name="pts1103" dataDxfId="76">
      <calculatedColumnFormula>VLOOKUP(FISM[[#This Row],[pos1103]],pointstable[],2,FALSE)</calculatedColumnFormula>
    </tableColumn>
    <tableColumn id="30" xr3:uid="{A5043589-CBF4-4B50-B763-354335999B61}" name="pos1203" dataDxfId="75">
      <calculatedColumnFormula>IFERROR(VLOOKUP(FISM[[#This Row],[FIS Code]],results1203[],3,FALSE),999)</calculatedColumnFormula>
    </tableColumn>
    <tableColumn id="31" xr3:uid="{5C9D3CA2-3701-46AC-97E6-4B191D7772A2}" name="pts1203" dataDxfId="74">
      <calculatedColumnFormula>VLOOKUP(FISM[[#This Row],[pos1203]],pointstable[],2,FALSE)</calculatedColumnFormula>
    </tableColumn>
    <tableColumn id="32" xr3:uid="{278F4D84-1FC5-4266-8F20-DBB6B6F68514}" name="pos1303" dataDxfId="73">
      <calculatedColumnFormula>IFERROR(VLOOKUP(FISM[[#This Row],[FIS Code]],results1303[],3,FALSE),999)</calculatedColumnFormula>
    </tableColumn>
    <tableColumn id="33" xr3:uid="{4D90B369-DFDD-4836-B068-CF4BF292BAE7}" name="pts1303" dataDxfId="72">
      <calculatedColumnFormula>VLOOKUP(FISM[[#This Row],[pos1303]],pointstable[],2,FALSE)</calculatedColumnFormula>
    </tableColumn>
    <tableColumn id="34" xr3:uid="{EBB6C5AD-7A39-4F51-8E57-57EA0A55343E}" name="POS1503" dataDxfId="71">
      <calculatedColumnFormula>IFERROR(VLOOKUP(FISM[[#This Row],[FIS Code]],results1503[],3,FALSE),999)</calculatedColumnFormula>
    </tableColumn>
    <tableColumn id="35" xr3:uid="{767C8FF9-70BD-46D1-80AD-8E7880E652F4}" name="PTS1503" dataDxfId="70">
      <calculatedColumnFormula>VLOOKUP(FISM[[#This Row],[POS1503]],pointstable[],2,FALSE)</calculatedColumnFormula>
    </tableColumn>
    <tableColumn id="36" xr3:uid="{8B4C0A80-E746-4E2D-B90F-E9D0E11EFF81}" name="pos1603" dataDxfId="2">
      <calculatedColumnFormula>IFERROR(VLOOKUP(FISM[[#This Row],[FIS Code]],results1603[],3,FALSE),999)</calculatedColumnFormula>
    </tableColumn>
    <tableColumn id="37" xr3:uid="{8B6C30B9-203D-4068-A73C-4A719319A1E0}" name="pts1603" dataDxfId="1">
      <calculatedColumnFormula>VLOOKUP(FISM[[#This Row],[pos1603]],pointstable[],2,FALSE)</calculatedColumnFormula>
    </tableColumn>
  </tableColumns>
  <tableStyleInfo name="TableStyleLight8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7E7EE02F-5706-4096-94CA-EB8BF7B3AC50}" name="results0802" displayName="results0802" ref="M1:O80" totalsRowShown="0" headerRowDxfId="38">
  <autoFilter ref="M1:O80" xr:uid="{CCF1C886-32A2-4E2A-8ECB-312AA0AF58C7}"/>
  <tableColumns count="3">
    <tableColumn id="1" xr3:uid="{659EB8EA-7F91-45C7-B126-54555D91B5F9}" name="Card" dataDxfId="37">
      <calculatedColumnFormula>C2</calculatedColumnFormula>
    </tableColumn>
    <tableColumn id="2" xr3:uid="{D203B9E3-ACC2-40E0-978B-09EAD375C8B0}" name="In List" dataDxfId="36">
      <calculatedColumnFormula>IF(AND(A2&gt;0,A2&lt;999),IFERROR(VLOOKUP(results0802[[#This Row],[Card]],FISM[],1,FALSE),0),0)</calculatedColumnFormula>
    </tableColumn>
    <tableColumn id="3" xr3:uid="{E57A1B4D-7294-4361-A182-0F8E46F3C8FC}" name="Rank" dataDxfId="35">
      <calculatedColumnFormula>A2</calculatedColumnFormula>
    </tableColumn>
  </tableColumns>
  <tableStyleInfo name="TableStyleLight8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8AAF0E75-C7CE-4A5B-9108-9CFFF422C91B}" name="results0103" displayName="results0103" ref="N1:P120" totalsRowShown="0" headerRowDxfId="34">
  <autoFilter ref="N1:P120" xr:uid="{78B93231-475C-4930-9E88-5D7B19F24A9C}"/>
  <tableColumns count="3">
    <tableColumn id="1" xr3:uid="{CDDCE4B0-BDB2-437D-A3D9-C973AFDA8905}" name="Card" dataDxfId="33">
      <calculatedColumnFormula>C2</calculatedColumnFormula>
    </tableColumn>
    <tableColumn id="2" xr3:uid="{3D552249-6218-4F4E-BCFF-CC67A3D59374}" name="In List" dataDxfId="32">
      <calculatedColumnFormula>IF(AND(A2&gt;0,A2&lt;999),IFERROR(VLOOKUP(results0103[[#This Row],[Card]],FISM[],1,FALSE),0),0)</calculatedColumnFormula>
    </tableColumn>
    <tableColumn id="3" xr3:uid="{E654D1E9-727D-4E4C-BFFA-44E3DB68430E}" name="Rank" dataDxfId="31">
      <calculatedColumnFormula>A2</calculatedColumnFormula>
    </tableColumn>
  </tableColumns>
  <tableStyleInfo name="TableStyleLight8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A238B25D-B6EF-47CA-82B2-E86FC5F26FE8}" name="results0203" displayName="results0203" ref="N1:P119" totalsRowShown="0" headerRowDxfId="30">
  <autoFilter ref="N1:P119" xr:uid="{B7B4CB84-0159-4CEE-8285-04862F5A9A40}"/>
  <tableColumns count="3">
    <tableColumn id="1" xr3:uid="{1BEBB1C4-092F-45A4-BF08-8D4F346EC078}" name="Card" dataDxfId="29">
      <calculatedColumnFormula>C2</calculatedColumnFormula>
    </tableColumn>
    <tableColumn id="2" xr3:uid="{C41530F7-A02C-477B-ACC6-66CC13F904F7}" name="In List" dataDxfId="28">
      <calculatedColumnFormula>IF(AND(A2&gt;0,A2&lt;999),IFERROR(VLOOKUP(results0203[[#This Row],[Card]],FISM[],1,FALSE),0),0)</calculatedColumnFormula>
    </tableColumn>
    <tableColumn id="3" xr3:uid="{A920E565-5A5A-40F4-A5E0-325CC0376E1F}" name="Rank" dataDxfId="27">
      <calculatedColumnFormula>A2</calculatedColumnFormula>
    </tableColumn>
  </tableColumns>
  <tableStyleInfo name="TableStyleLight8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96666361-9A8A-474A-99AC-8FF8291E5B5A}" name="results1003" displayName="results1003" ref="N1:P122" totalsRowShown="0" headerRowDxfId="26">
  <autoFilter ref="N1:P122" xr:uid="{A71BBBC2-E293-4C86-9FC5-C87EAB6E99B9}"/>
  <tableColumns count="3">
    <tableColumn id="1" xr3:uid="{D5E8CFC7-69C3-468A-A8C2-E63BA02BC0B1}" name="Card" dataDxfId="25">
      <calculatedColumnFormula>C2</calculatedColumnFormula>
    </tableColumn>
    <tableColumn id="2" xr3:uid="{329E6B93-FCAC-48D3-9FCA-253006E7C755}" name="In List" dataDxfId="24">
      <calculatedColumnFormula>IF(AND(A2&gt;0,A2&lt;999),IFERROR(VLOOKUP(results1003[[#This Row],[Card]],FISM[],1,FALSE),0),0)</calculatedColumnFormula>
    </tableColumn>
    <tableColumn id="3" xr3:uid="{A673FA49-29B7-4499-AF20-186CF3596CDA}" name="Rank" dataDxfId="23">
      <calculatedColumnFormula>A2</calculatedColumnFormula>
    </tableColumn>
  </tableColumns>
  <tableStyleInfo name="TableStyleLight8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57BBC466-4867-42DF-B4A7-871377ADF8E3}" name="results1103" displayName="results1103" ref="N1:P121" totalsRowShown="0" headerRowDxfId="22">
  <autoFilter ref="N1:P121" xr:uid="{2BC9210D-C8A5-4FAE-831D-94445605ED36}"/>
  <tableColumns count="3">
    <tableColumn id="1" xr3:uid="{98CC3A98-D809-43FD-90F2-62FF28C0C24F}" name="Card" dataDxfId="21">
      <calculatedColumnFormula>C2</calculatedColumnFormula>
    </tableColumn>
    <tableColumn id="2" xr3:uid="{69A28AFF-7664-4C82-A531-FADEF84C6866}" name="In List" dataDxfId="20">
      <calculatedColumnFormula>IF(AND(A2&gt;0,A2&lt;999),IFERROR(VLOOKUP(results1103[[#This Row],[Card]],FISM[],1,FALSE),0),0)</calculatedColumnFormula>
    </tableColumn>
    <tableColumn id="3" xr3:uid="{2FFCCDF4-5105-415C-8237-257728D61DD7}" name="Rank" dataDxfId="19">
      <calculatedColumnFormula>A2</calculatedColumnFormula>
    </tableColumn>
  </tableColumns>
  <tableStyleInfo name="TableStyleLight8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75BAB01E-52C8-4145-992C-6F47B46EA271}" name="results1203" displayName="results1203" ref="M1:O115" totalsRowShown="0" headerRowDxfId="18">
  <autoFilter ref="M1:O115" xr:uid="{D2DA63BB-5AAC-47D0-9D11-9CD2C8CD163A}"/>
  <tableColumns count="3">
    <tableColumn id="1" xr3:uid="{F8D378DC-ABB1-4773-8B09-B9370500B584}" name="Card" dataDxfId="17">
      <calculatedColumnFormula>C2</calculatedColumnFormula>
    </tableColumn>
    <tableColumn id="2" xr3:uid="{DAC14A85-6DAF-42D3-B8EC-8E1CA0B665E2}" name="In List" dataDxfId="16">
      <calculatedColumnFormula>IF(AND(A2&gt;0,A2&lt;999),IFERROR(VLOOKUP(results1203[[#This Row],[Card]],FISM[],1,FALSE),0),0)</calculatedColumnFormula>
    </tableColumn>
    <tableColumn id="3" xr3:uid="{66FE45F9-B077-423D-9614-124B2AD7B84B}" name="Rank" dataDxfId="15">
      <calculatedColumnFormula>A2</calculatedColumnFormula>
    </tableColumn>
  </tableColumns>
  <tableStyleInfo name="TableStyleLight8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C5AE6E04-D8D3-4818-A396-E0F5C24FD05B}" name="results1303" displayName="results1303" ref="N1:P108" totalsRowShown="0" headerRowDxfId="14">
  <autoFilter ref="N1:P108" xr:uid="{9B2FE5ED-6C3E-40FC-9F6A-EE9993D21283}"/>
  <tableColumns count="3">
    <tableColumn id="1" xr3:uid="{FFF6195F-CA2E-47D2-B076-2BA58D1406CC}" name="Card" dataDxfId="13">
      <calculatedColumnFormula>C2</calculatedColumnFormula>
    </tableColumn>
    <tableColumn id="2" xr3:uid="{85AE3293-BFC2-40BA-8048-65DE2D520674}" name="In List" dataDxfId="12">
      <calculatedColumnFormula>IF(AND(A2&gt;0,A2&lt;999),IFERROR(VLOOKUP(results1303[[#This Row],[Card]],FISM[],1,FALSE),0),0)</calculatedColumnFormula>
    </tableColumn>
    <tableColumn id="3" xr3:uid="{F5DC4245-FC24-4D4E-A354-79E92DF440F6}" name="Rank" dataDxfId="11">
      <calculatedColumnFormula>A2</calculatedColumnFormula>
    </tableColumn>
  </tableColumns>
  <tableStyleInfo name="TableStyleLight8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C8291BC7-73FE-4A18-AFBE-E35D24A1B02C}" name="results1503" displayName="results1503" ref="M1:O88" totalsRowShown="0" headerRowDxfId="10">
  <autoFilter ref="M1:O88" xr:uid="{B9AF65B8-D1AC-48A4-9ADD-F1FD21ED4B83}"/>
  <tableColumns count="3">
    <tableColumn id="1" xr3:uid="{172B959A-CD3A-42DB-8E79-070258DF150A}" name="Card" dataDxfId="9">
      <calculatedColumnFormula>C2</calculatedColumnFormula>
    </tableColumn>
    <tableColumn id="2" xr3:uid="{8770F52C-97A2-49CE-810C-16ECB344163D}" name="In List" dataDxfId="8">
      <calculatedColumnFormula>IF(AND(A2&gt;0,A2&lt;999),IFERROR(VLOOKUP(results1503[[#This Row],[Card]],FISM[],1,FALSE),0),0)</calculatedColumnFormula>
    </tableColumn>
    <tableColumn id="3" xr3:uid="{8C35F8CA-4FB8-47BC-BA77-20A11877B7D7}" name="Rank" dataDxfId="7">
      <calculatedColumnFormula>A2</calculatedColumnFormula>
    </tableColumn>
  </tableColumns>
  <tableStyleInfo name="TableStyleLight8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CE13251-7D75-453C-9E81-5702DD6C015E}" name="results1603" displayName="results1603" ref="M1:O86" totalsRowShown="0" headerRowDxfId="6">
  <autoFilter ref="M1:O86" xr:uid="{C368746E-C9D5-4935-BF73-7C5712A0776F}"/>
  <tableColumns count="3">
    <tableColumn id="1" xr3:uid="{A9846597-541F-457A-8383-091C8A72E690}" name="Card" dataDxfId="5">
      <calculatedColumnFormula>C2</calculatedColumnFormula>
    </tableColumn>
    <tableColumn id="2" xr3:uid="{AA2C26A2-4C88-4112-816A-AE7A14A06049}" name="In List" dataDxfId="4">
      <calculatedColumnFormula>IF(AND(A2&gt;0,A2&lt;999),IFERROR(VLOOKUP(results1603[[#This Row],[Card]],FISM[],1,FALSE),0),0)</calculatedColumnFormula>
    </tableColumn>
    <tableColumn id="3" xr3:uid="{3C2BF607-84E3-4D71-9DB6-C576AC3C524E}" name="Rank" dataDxfId="3">
      <calculatedColumnFormula>A2</calculatedColumnFormula>
    </tableColumn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382282A-5245-4C82-8D7C-BF253B0BF928}" name="pointstable" displayName="pointstable" ref="A2:B153" totalsRowShown="0" tableBorderDxfId="69">
  <autoFilter ref="A2:B153" xr:uid="{7E170E8B-BB0E-4F8B-8E37-90F1DEFEACD0}"/>
  <tableColumns count="2">
    <tableColumn id="1" xr3:uid="{309E37EB-D784-41BD-9FA8-A24D71C0C2EF}" name="Position" dataDxfId="68"/>
    <tableColumn id="2" xr3:uid="{9CA25EC0-E373-4EBC-B1D4-DC1FC755140C}" name="Points" dataDxfId="67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6BC9FE8-42AB-4BE2-962A-574C7BC55893}" name="results0301" displayName="results0301" ref="N1:P107" totalsRowShown="0" headerRowDxfId="66">
  <autoFilter ref="N1:P107" xr:uid="{A33EA397-DC43-42B7-AB96-D814615FDC9A}"/>
  <tableColumns count="3">
    <tableColumn id="1" xr3:uid="{023B0A9F-A6C5-4702-9892-94E9C4A65E04}" name="Card" dataDxfId="65">
      <calculatedColumnFormula>C2</calculatedColumnFormula>
    </tableColumn>
    <tableColumn id="2" xr3:uid="{64585776-F3AF-44F7-BDF0-DD302D881756}" name="In List" dataDxfId="64">
      <calculatedColumnFormula>IF(AND(A2&gt;0,A2&lt;999),IFERROR(VLOOKUP(results0301[[#This Row],[Card]],FISM[],1,FALSE),0),0)</calculatedColumnFormula>
    </tableColumn>
    <tableColumn id="3" xr3:uid="{5140A702-D69B-45DA-9814-F895ABB155F6}" name="Rank" dataDxfId="63">
      <calculatedColumnFormula>A2</calculatedColumnFormula>
    </tableColumn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AD0D1186-4C67-411E-9B75-FB8E38E2C559}" name="results0401" displayName="results0401" ref="N1:P105" totalsRowShown="0" headerRowDxfId="62">
  <autoFilter ref="N1:P105" xr:uid="{6D121837-BFB6-47C6-BE70-E44F18350EC5}"/>
  <tableColumns count="3">
    <tableColumn id="1" xr3:uid="{71552115-FC21-4B6A-AD86-F3217BA72CFC}" name="Card" dataDxfId="61">
      <calculatedColumnFormula>C2</calculatedColumnFormula>
    </tableColumn>
    <tableColumn id="2" xr3:uid="{CC0B3F85-F0E9-41B4-8690-05DBD20E8B14}" name="In List" dataDxfId="60">
      <calculatedColumnFormula>IF(AND(A2&gt;0,A2&lt;999),IFERROR(VLOOKUP(results0401[[#This Row],[Card]],FISM[],1,FALSE),0),0)</calculatedColumnFormula>
    </tableColumn>
    <tableColumn id="3" xr3:uid="{E9262782-2BD7-4243-8EA6-F8B24B0D720E}" name="Rank" dataDxfId="59">
      <calculatedColumnFormula>A2</calculatedColumnFormula>
    </tableColumn>
  </tableColumns>
  <tableStyleInfo name="TableStyleLight8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41CB0C2A-7EAD-422E-8E0E-1335CD7F414F}" name="results1501" displayName="results1501" ref="M1:O25" totalsRowShown="0" headerRowDxfId="58">
  <autoFilter ref="M1:O25" xr:uid="{D919C205-9AF6-4EA4-89A0-E794AC5B395B}"/>
  <tableColumns count="3">
    <tableColumn id="1" xr3:uid="{D2C74498-4E7F-46D8-913C-5EE4DBD362F9}" name="Card" dataDxfId="57">
      <calculatedColumnFormula>C2</calculatedColumnFormula>
    </tableColumn>
    <tableColumn id="2" xr3:uid="{E8562C66-DE05-457B-96D3-E05C4AD21665}" name="In List" dataDxfId="56">
      <calculatedColumnFormula>IF(AND(A2&gt;0,A2&lt;999),IFERROR(VLOOKUP(results1501[[#This Row],[Card]],FISM[],1,FALSE),0),0)</calculatedColumnFormula>
    </tableColumn>
    <tableColumn id="3" xr3:uid="{AF012269-F836-4529-9C32-F2F62A899B8A}" name="Rank" dataDxfId="55">
      <calculatedColumnFormula>A2</calculatedColumnFormula>
    </tableColumn>
  </tableColumns>
  <tableStyleInfo name="TableStyleLight8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A5BFA336-B9F8-4CA6-9810-190A1C47D41C}" name="results15012" displayName="results15012" ref="M1:O25" totalsRowShown="0" headerRowDxfId="54">
  <autoFilter ref="M1:O25" xr:uid="{13A6A0FC-A1B5-4348-833D-2BDD7EBEE7EC}"/>
  <tableColumns count="3">
    <tableColumn id="1" xr3:uid="{8C4A2C1C-37C2-4134-BEE1-17987C68EF46}" name="Card" dataDxfId="53">
      <calculatedColumnFormula>C2</calculatedColumnFormula>
    </tableColumn>
    <tableColumn id="2" xr3:uid="{016B1BEF-66EE-4014-AB26-377D00A17ECF}" name="In List" dataDxfId="52">
      <calculatedColumnFormula>IF(AND(A2&gt;0,A2&lt;999),IFERROR(VLOOKUP(results15012[[#This Row],[Card]],FISM[],1,FALSE),0),0)</calculatedColumnFormula>
    </tableColumn>
    <tableColumn id="3" xr3:uid="{6F34997B-5949-4A0C-86BB-6E22C88E74D0}" name="Rank" dataDxfId="51">
      <calculatedColumnFormula>A2</calculatedColumnFormula>
    </tableColumn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64DCDA18-0B7E-4160-9B11-0633E6C3AF76}" name="results0502" displayName="results0502" ref="N1:P93" totalsRowShown="0" headerRowDxfId="50">
  <autoFilter ref="N1:P93" xr:uid="{5DDA91D1-0BD4-47C8-AA4D-5B46A6F77DEF}"/>
  <tableColumns count="3">
    <tableColumn id="1" xr3:uid="{1D5A0AC6-A7C2-4056-94B7-ADE770FAB43C}" name="Card" dataDxfId="49">
      <calculatedColumnFormula>C2</calculatedColumnFormula>
    </tableColumn>
    <tableColumn id="2" xr3:uid="{4AA065BC-1135-4F98-9FC8-0A4510F74090}" name="In List" dataDxfId="48">
      <calculatedColumnFormula>IF(AND(A2&gt;0,A2&lt;999),IFERROR(VLOOKUP(results0502[[#This Row],[Card]],FISM[],1,FALSE),0),0)</calculatedColumnFormula>
    </tableColumn>
    <tableColumn id="3" xr3:uid="{6FBC613C-0F88-46D1-B482-B99BE56E521C}" name="Rank" dataDxfId="47">
      <calculatedColumnFormula>A2</calculatedColumnFormula>
    </tableColumn>
  </tableColumns>
  <tableStyleInfo name="TableStyleLight8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9CF07ED-6ABA-4FB8-B5CD-98E1A05BF22A}" name="results0602" displayName="results0602" ref="N1:P96" totalsRowShown="0" headerRowDxfId="46">
  <autoFilter ref="N1:P96" xr:uid="{2A540127-C098-475F-8089-11AF730B68B2}"/>
  <tableColumns count="3">
    <tableColumn id="1" xr3:uid="{31D3CDB9-C603-4395-B29F-175B08F2DDA6}" name="Card" dataDxfId="45">
      <calculatedColumnFormula>C2</calculatedColumnFormula>
    </tableColumn>
    <tableColumn id="2" xr3:uid="{5DF030AD-E912-4879-89C9-886E946FDA63}" name="In List" dataDxfId="44">
      <calculatedColumnFormula>IF(AND(A2&gt;0,A2&lt;999),IFERROR(VLOOKUP(results0602[[#This Row],[Card]],FISM[],1,FALSE),0),0)</calculatedColumnFormula>
    </tableColumn>
    <tableColumn id="3" xr3:uid="{BAFC7338-7347-441B-ACDC-5D5143B4876D}" name="Rank" dataDxfId="43">
      <calculatedColumnFormula>A2</calculatedColumnFormula>
    </tableColumn>
  </tableColumns>
  <tableStyleInfo name="TableStyleLight8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5636A569-45DD-483D-85C4-601FD69FE5BF}" name="results0702" displayName="results0702" ref="N1:P84" totalsRowShown="0" headerRowDxfId="42">
  <autoFilter ref="N1:P84" xr:uid="{114168D6-77C6-4E0A-93DF-3C0A1C318B2D}"/>
  <tableColumns count="3">
    <tableColumn id="1" xr3:uid="{6E3BA87E-04F1-4A8E-8E81-8C099D609C70}" name="Card" dataDxfId="41">
      <calculatedColumnFormula>C2</calculatedColumnFormula>
    </tableColumn>
    <tableColumn id="2" xr3:uid="{7A13FD29-663B-4D83-BE31-E64A6E945F6E}" name="In List" dataDxfId="40">
      <calculatedColumnFormula>IF(AND(A2&gt;0,A2&lt;999),IFERROR(VLOOKUP(results0702[[#This Row],[Card]],FISM[],1,FALSE),0),0)</calculatedColumnFormula>
    </tableColumn>
    <tableColumn id="3" xr3:uid="{313B0980-BE2E-4850-A2D0-A7C37292EF57}" name="Rank" dataDxfId="39">
      <calculatedColumnFormula>A2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3E5C2-8A62-435E-B9D8-3C4AA456FDBE}">
  <dimension ref="A1:AK224"/>
  <sheetViews>
    <sheetView tabSelected="1" workbookViewId="0">
      <pane xSplit="8" ySplit="15" topLeftCell="AB16" activePane="bottomRight" state="frozen"/>
      <selection pane="topRight" activeCell="I1" sqref="I1"/>
      <selection pane="bottomLeft" activeCell="A16" sqref="A16"/>
      <selection pane="bottomRight" activeCell="D6" sqref="D6"/>
    </sheetView>
  </sheetViews>
  <sheetFormatPr defaultRowHeight="14.4" x14ac:dyDescent="0.3"/>
  <cols>
    <col min="1" max="1" width="9.88671875" customWidth="1"/>
    <col min="2" max="2" width="24.44140625" bestFit="1" customWidth="1"/>
  </cols>
  <sheetData>
    <row r="1" spans="1:37" x14ac:dyDescent="0.3">
      <c r="A1" s="23"/>
      <c r="B1" s="23"/>
      <c r="C1" s="23"/>
      <c r="D1" s="23"/>
      <c r="E1" s="23"/>
      <c r="F1" s="21" t="s">
        <v>643</v>
      </c>
      <c r="G1" s="21"/>
      <c r="H1" s="21" t="s">
        <v>954</v>
      </c>
      <c r="I1" s="21"/>
      <c r="J1" s="21" t="s">
        <v>1706</v>
      </c>
      <c r="K1" s="21"/>
      <c r="L1" s="21" t="s">
        <v>1708</v>
      </c>
      <c r="M1" s="21"/>
      <c r="N1" s="21" t="s">
        <v>1286</v>
      </c>
      <c r="O1" s="21"/>
      <c r="P1" s="21" t="s">
        <v>1289</v>
      </c>
      <c r="Q1" s="21"/>
      <c r="R1" s="21" t="s">
        <v>1582</v>
      </c>
      <c r="S1" s="21"/>
      <c r="T1" s="21" t="s">
        <v>1979</v>
      </c>
      <c r="U1" s="21"/>
      <c r="V1" s="21" t="s">
        <v>2212</v>
      </c>
      <c r="W1" s="21"/>
      <c r="X1" s="21" t="s">
        <v>2450</v>
      </c>
      <c r="Y1" s="21"/>
      <c r="Z1" s="21" t="s">
        <v>3298</v>
      </c>
      <c r="AA1" s="21"/>
      <c r="AB1" s="21" t="s">
        <v>3299</v>
      </c>
      <c r="AC1" s="21"/>
      <c r="AD1" s="21" t="s">
        <v>3306</v>
      </c>
      <c r="AE1" s="21"/>
      <c r="AF1" s="21" t="s">
        <v>3795</v>
      </c>
      <c r="AG1" s="21"/>
      <c r="AH1" s="21" t="s">
        <v>3798</v>
      </c>
      <c r="AI1" s="21"/>
      <c r="AJ1" s="21" t="s">
        <v>3971</v>
      </c>
      <c r="AK1" s="21"/>
    </row>
    <row r="2" spans="1:37" x14ac:dyDescent="0.3">
      <c r="A2" s="23"/>
      <c r="B2" s="23"/>
      <c r="C2" s="23"/>
      <c r="D2" s="23"/>
      <c r="E2" s="23"/>
      <c r="F2" s="22" t="s">
        <v>644</v>
      </c>
      <c r="G2" s="22" t="s">
        <v>645</v>
      </c>
      <c r="H2" s="22" t="s">
        <v>644</v>
      </c>
      <c r="I2" s="22" t="s">
        <v>645</v>
      </c>
      <c r="J2" s="22" t="s">
        <v>644</v>
      </c>
      <c r="K2" s="22" t="s">
        <v>645</v>
      </c>
      <c r="L2" s="22" t="s">
        <v>644</v>
      </c>
      <c r="M2" s="22" t="s">
        <v>645</v>
      </c>
      <c r="N2" s="22" t="s">
        <v>644</v>
      </c>
      <c r="O2" s="22" t="s">
        <v>645</v>
      </c>
      <c r="P2" s="22" t="s">
        <v>644</v>
      </c>
      <c r="Q2" s="22" t="s">
        <v>645</v>
      </c>
      <c r="R2" s="22" t="s">
        <v>644</v>
      </c>
      <c r="S2" s="22" t="s">
        <v>645</v>
      </c>
      <c r="T2" s="22" t="s">
        <v>644</v>
      </c>
      <c r="U2" s="22" t="s">
        <v>645</v>
      </c>
      <c r="V2" s="22" t="s">
        <v>644</v>
      </c>
      <c r="W2" s="22" t="s">
        <v>645</v>
      </c>
      <c r="X2" s="22" t="s">
        <v>644</v>
      </c>
      <c r="Y2" s="22" t="s">
        <v>645</v>
      </c>
      <c r="Z2" s="22" t="s">
        <v>644</v>
      </c>
      <c r="AA2" s="22" t="s">
        <v>645</v>
      </c>
      <c r="AB2" s="22" t="s">
        <v>644</v>
      </c>
      <c r="AC2" s="22" t="s">
        <v>645</v>
      </c>
      <c r="AD2" s="22" t="s">
        <v>644</v>
      </c>
      <c r="AE2" s="22" t="s">
        <v>645</v>
      </c>
      <c r="AF2" s="22" t="s">
        <v>644</v>
      </c>
      <c r="AG2" s="22" t="s">
        <v>645</v>
      </c>
      <c r="AH2" s="22" t="s">
        <v>644</v>
      </c>
      <c r="AI2" s="22" t="s">
        <v>645</v>
      </c>
      <c r="AJ2" s="22" t="s">
        <v>644</v>
      </c>
      <c r="AK2" s="22" t="s">
        <v>645</v>
      </c>
    </row>
    <row r="3" spans="1:37" x14ac:dyDescent="0.3">
      <c r="A3" t="s">
        <v>11</v>
      </c>
      <c r="B3" t="s">
        <v>3</v>
      </c>
      <c r="C3" t="s">
        <v>12</v>
      </c>
      <c r="D3" t="s">
        <v>4</v>
      </c>
      <c r="E3" t="s">
        <v>5</v>
      </c>
      <c r="F3" t="s">
        <v>642</v>
      </c>
      <c r="G3" t="s">
        <v>641</v>
      </c>
      <c r="H3" t="s">
        <v>952</v>
      </c>
      <c r="I3" t="s">
        <v>953</v>
      </c>
      <c r="J3" t="s">
        <v>1709</v>
      </c>
      <c r="K3" t="s">
        <v>1705</v>
      </c>
      <c r="L3" t="s">
        <v>1710</v>
      </c>
      <c r="M3" t="s">
        <v>1707</v>
      </c>
      <c r="N3" t="s">
        <v>1287</v>
      </c>
      <c r="O3" t="s">
        <v>1288</v>
      </c>
      <c r="P3" t="s">
        <v>1290</v>
      </c>
      <c r="Q3" t="s">
        <v>1291</v>
      </c>
      <c r="R3" t="s">
        <v>1583</v>
      </c>
      <c r="S3" t="s">
        <v>1584</v>
      </c>
      <c r="T3" t="s">
        <v>1980</v>
      </c>
      <c r="U3" t="s">
        <v>1981</v>
      </c>
      <c r="V3" t="s">
        <v>2213</v>
      </c>
      <c r="W3" t="s">
        <v>2214</v>
      </c>
      <c r="X3" t="s">
        <v>2451</v>
      </c>
      <c r="Y3" t="s">
        <v>2452</v>
      </c>
      <c r="Z3" t="s">
        <v>3300</v>
      </c>
      <c r="AA3" t="s">
        <v>3301</v>
      </c>
      <c r="AB3" t="s">
        <v>3302</v>
      </c>
      <c r="AC3" t="s">
        <v>3303</v>
      </c>
      <c r="AD3" t="s">
        <v>3304</v>
      </c>
      <c r="AE3" t="s">
        <v>3305</v>
      </c>
      <c r="AF3" t="s">
        <v>3600</v>
      </c>
      <c r="AG3" t="s">
        <v>3601</v>
      </c>
      <c r="AH3" t="s">
        <v>3796</v>
      </c>
      <c r="AI3" t="s">
        <v>3797</v>
      </c>
      <c r="AJ3" t="s">
        <v>3972</v>
      </c>
      <c r="AK3" t="s">
        <v>3973</v>
      </c>
    </row>
    <row r="4" spans="1:37" x14ac:dyDescent="0.3">
      <c r="A4">
        <v>6532350</v>
      </c>
      <c r="B4" t="s">
        <v>2457</v>
      </c>
      <c r="C4">
        <v>1999</v>
      </c>
      <c r="D4" t="s">
        <v>982</v>
      </c>
      <c r="E4" s="3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2074</v>
      </c>
      <c r="F4" s="3">
        <f>IFERROR(VLOOKUP(FISM[[#This Row],[FIS Code]],results0301[],3,FALSE),999)</f>
        <v>999</v>
      </c>
      <c r="G4" s="3">
        <f>VLOOKUP(FISM[[#This Row],[pos0301]],pointstable[],2,FALSE)</f>
        <v>0</v>
      </c>
      <c r="H4" s="3">
        <f>IFERROR(VLOOKUP(FISM[[#This Row],[FIS Code]],results0401[],3,FALSE),999)</f>
        <v>999</v>
      </c>
      <c r="I4" s="3">
        <f>VLOOKUP(FISM[[#This Row],[pos0401]],pointstable[],2,FALSE)</f>
        <v>0</v>
      </c>
      <c r="J4" s="3">
        <f>IFERROR(VLOOKUP(FISM[[#This Row],[FIS Code]],results1501[],3,FALSE),999)</f>
        <v>999</v>
      </c>
      <c r="K4" s="3">
        <f>VLOOKUP(FISM[[#This Row],[pos01501]],pointstable[],2,FALSE)</f>
        <v>0</v>
      </c>
      <c r="L4" s="3">
        <f>IFERROR(VLOOKUP(FISM[[#This Row],[FIS Code]],results15012[],3,FALSE),999)</f>
        <v>999</v>
      </c>
      <c r="M4" s="3">
        <f>VLOOKUP(FISM[[#This Row],[pos01502]],pointstable[],2,FALSE)</f>
        <v>0</v>
      </c>
      <c r="N4" s="3">
        <f>IFERROR(VLOOKUP(FISM[[#This Row],[FIS Code]],results0502[],3,FALSE),999)</f>
        <v>999</v>
      </c>
      <c r="O4" s="3">
        <f>VLOOKUP(FISM[[#This Row],[pos0502]],pointstable[],2,FALSE)</f>
        <v>0</v>
      </c>
      <c r="P4" s="3">
        <f>IFERROR(VLOOKUP(FISM[[#This Row],[FIS Code]],results0602[],3,FALSE),999)</f>
        <v>999</v>
      </c>
      <c r="Q4" s="3">
        <f>VLOOKUP(FISM[[#This Row],[pos0602]],pointstable[],2,FALSE)</f>
        <v>0</v>
      </c>
      <c r="R4" s="3">
        <f>IFERROR(VLOOKUP(FISM[[#This Row],[FIS Code]],results0702[],3,FALSE),999)</f>
        <v>999</v>
      </c>
      <c r="S4" s="3">
        <f>VLOOKUP(FISM[[#This Row],[pos0702]],pointstable[],2,FALSE)</f>
        <v>0</v>
      </c>
      <c r="T4" s="3">
        <f>IFERROR(VLOOKUP(FISM[[#This Row],[FIS Code]],results0802[],3,FALSE),999)</f>
        <v>999</v>
      </c>
      <c r="U4" s="3">
        <f>VLOOKUP(FISM[[#This Row],[pos0802]],pointstable[],2,FALSE)</f>
        <v>0</v>
      </c>
      <c r="V4" s="3">
        <f>IFERROR(VLOOKUP(FISM[[#This Row],[FIS Code]],results0103[],3,FALSE),999)</f>
        <v>999</v>
      </c>
      <c r="W4" s="3">
        <f>VLOOKUP(FISM[[#This Row],[pos0103]],pointstable[],2,FALSE)</f>
        <v>0</v>
      </c>
      <c r="X4" s="3">
        <f>IFERROR(VLOOKUP(FISM[[#This Row],[FIS Code]],results0203[],3,FALSE),999)</f>
        <v>999</v>
      </c>
      <c r="Y4" s="3">
        <f>VLOOKUP(FISM[[#This Row],[pos0203]],pointstable[],2,FALSE)</f>
        <v>0</v>
      </c>
      <c r="Z4" s="3">
        <f>IFERROR(VLOOKUP(FISM[[#This Row],[FIS Code]],results1003[],3,FALSE),999)</f>
        <v>2</v>
      </c>
      <c r="AA4" s="3">
        <f>VLOOKUP(FISM[[#This Row],[pos1003]],pointstable[],2,FALSE)</f>
        <v>400</v>
      </c>
      <c r="AB4" s="3">
        <f>IFERROR(VLOOKUP(FISM[[#This Row],[FIS Code]],results1103[],3,FALSE),999)</f>
        <v>1</v>
      </c>
      <c r="AC4" s="3">
        <f>VLOOKUP(FISM[[#This Row],[pos1103]],pointstable[],2,FALSE)</f>
        <v>500</v>
      </c>
      <c r="AD4" s="3">
        <f>IFERROR(VLOOKUP(FISM[[#This Row],[FIS Code]],results1203[],3,FALSE),999)</f>
        <v>23</v>
      </c>
      <c r="AE4" s="3">
        <f>VLOOKUP(FISM[[#This Row],[pos1203]],pointstable[],2,FALSE)</f>
        <v>44</v>
      </c>
      <c r="AF4" s="3">
        <f>IFERROR(VLOOKUP(FISM[[#This Row],[FIS Code]],results1303[],3,FALSE),999)</f>
        <v>10</v>
      </c>
      <c r="AG4" s="3">
        <f>VLOOKUP(FISM[[#This Row],[pos1303]],pointstable[],2,FALSE)</f>
        <v>130</v>
      </c>
      <c r="AH4" s="3">
        <f>IFERROR(VLOOKUP(FISM[[#This Row],[FIS Code]],results1503[],3,FALSE),999)</f>
        <v>1</v>
      </c>
      <c r="AI4" s="3">
        <f>VLOOKUP(FISM[[#This Row],[POS1503]],pointstable[],2,FALSE)</f>
        <v>500</v>
      </c>
      <c r="AJ4" s="3">
        <f>IFERROR(VLOOKUP(FISM[[#This Row],[FIS Code]],results1603[],3,FALSE),999)</f>
        <v>1</v>
      </c>
      <c r="AK4" s="3">
        <f>VLOOKUP(FISM[[#This Row],[pos1603]],pointstable[],2,FALSE)</f>
        <v>500</v>
      </c>
    </row>
    <row r="5" spans="1:37" x14ac:dyDescent="0.3">
      <c r="A5">
        <v>104551</v>
      </c>
      <c r="B5" t="s">
        <v>80</v>
      </c>
      <c r="C5">
        <v>1997</v>
      </c>
      <c r="D5" t="s">
        <v>20</v>
      </c>
      <c r="E5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1599</v>
      </c>
      <c r="F5">
        <f>IFERROR(VLOOKUP(FISM[[#This Row],[FIS Code]],results0301[],3,FALSE),999)</f>
        <v>9</v>
      </c>
      <c r="G5">
        <f>VLOOKUP(FISM[[#This Row],[pos0301]],pointstable[],2,FALSE)</f>
        <v>145</v>
      </c>
      <c r="H5">
        <f>IFERROR(VLOOKUP(FISM[[#This Row],[FIS Code]],results0401[],3,FALSE),999)</f>
        <v>999</v>
      </c>
      <c r="I5">
        <f>VLOOKUP(FISM[[#This Row],[pos0401]],pointstable[],2,FALSE)</f>
        <v>0</v>
      </c>
      <c r="J5">
        <f>IFERROR(VLOOKUP(FISM[[#This Row],[FIS Code]],results1501[],3,FALSE),999)</f>
        <v>999</v>
      </c>
      <c r="K5">
        <f>VLOOKUP(FISM[[#This Row],[pos01501]],pointstable[],2,FALSE)</f>
        <v>0</v>
      </c>
      <c r="L5">
        <f>IFERROR(VLOOKUP(FISM[[#This Row],[FIS Code]],results15012[],3,FALSE),999)</f>
        <v>999</v>
      </c>
      <c r="M5">
        <f>VLOOKUP(FISM[[#This Row],[pos01502]],pointstable[],2,FALSE)</f>
        <v>0</v>
      </c>
      <c r="N5" s="3">
        <f>IFERROR(VLOOKUP(FISM[[#This Row],[FIS Code]],results0502[],3,FALSE),999)</f>
        <v>9</v>
      </c>
      <c r="O5" s="3">
        <f>VLOOKUP(FISM[[#This Row],[pos0502]],pointstable[],2,FALSE)</f>
        <v>145</v>
      </c>
      <c r="P5" s="3">
        <f>IFERROR(VLOOKUP(FISM[[#This Row],[FIS Code]],results0602[],3,FALSE),999)</f>
        <v>12</v>
      </c>
      <c r="Q5" s="3">
        <f>VLOOKUP(FISM[[#This Row],[pos0602]],pointstable[],2,FALSE)</f>
        <v>110</v>
      </c>
      <c r="R5" s="3">
        <f>IFERROR(VLOOKUP(FISM[[#This Row],[FIS Code]],results0702[],3,FALSE),999)</f>
        <v>4</v>
      </c>
      <c r="S5" s="3">
        <f>VLOOKUP(FISM[[#This Row],[pos0702]],pointstable[],2,FALSE)</f>
        <v>250</v>
      </c>
      <c r="T5" s="3">
        <f>IFERROR(VLOOKUP(FISM[[#This Row],[FIS Code]],results0802[],3,FALSE),999)</f>
        <v>3</v>
      </c>
      <c r="U5" s="3">
        <f>VLOOKUP(FISM[[#This Row],[pos0802]],pointstable[],2,FALSE)</f>
        <v>300</v>
      </c>
      <c r="V5" s="3">
        <f>IFERROR(VLOOKUP(FISM[[#This Row],[FIS Code]],results0103[],3,FALSE),999)</f>
        <v>999</v>
      </c>
      <c r="W5" s="3">
        <f>VLOOKUP(FISM[[#This Row],[pos0103]],pointstable[],2,FALSE)</f>
        <v>0</v>
      </c>
      <c r="X5" s="3">
        <f>IFERROR(VLOOKUP(FISM[[#This Row],[FIS Code]],results0203[],3,FALSE),999)</f>
        <v>11</v>
      </c>
      <c r="Y5" s="3">
        <f>VLOOKUP(FISM[[#This Row],[pos0203]],pointstable[],2,FALSE)</f>
        <v>120</v>
      </c>
      <c r="Z5" s="3">
        <f>IFERROR(VLOOKUP(FISM[[#This Row],[FIS Code]],results1003[],3,FALSE),999)</f>
        <v>12</v>
      </c>
      <c r="AA5" s="3">
        <f>VLOOKUP(FISM[[#This Row],[pos1003]],pointstable[],2,FALSE)</f>
        <v>110</v>
      </c>
      <c r="AB5" s="3">
        <f>IFERROR(VLOOKUP(FISM[[#This Row],[FIS Code]],results1103[],3,FALSE),999)</f>
        <v>11</v>
      </c>
      <c r="AC5" s="3">
        <f>VLOOKUP(FISM[[#This Row],[pos1103]],pointstable[],2,FALSE)</f>
        <v>120</v>
      </c>
      <c r="AD5" s="3">
        <f>IFERROR(VLOOKUP(FISM[[#This Row],[FIS Code]],results1203[],3,FALSE),999)</f>
        <v>21</v>
      </c>
      <c r="AE5" s="3">
        <f>VLOOKUP(FISM[[#This Row],[pos1203]],pointstable[],2,FALSE)</f>
        <v>51</v>
      </c>
      <c r="AF5" s="3">
        <f>IFERROR(VLOOKUP(FISM[[#This Row],[FIS Code]],results1303[],3,FALSE),999)</f>
        <v>25</v>
      </c>
      <c r="AG5" s="3">
        <f>VLOOKUP(FISM[[#This Row],[pos1303]],pointstable[],2,FALSE)</f>
        <v>38</v>
      </c>
      <c r="AH5" s="3">
        <f>IFERROR(VLOOKUP(FISM[[#This Row],[FIS Code]],results1503[],3,FALSE),999)</f>
        <v>15</v>
      </c>
      <c r="AI5" s="3">
        <f>VLOOKUP(FISM[[#This Row],[POS1503]],pointstable[],2,FALSE)</f>
        <v>80</v>
      </c>
      <c r="AJ5" s="3">
        <f>IFERROR(VLOOKUP(FISM[[#This Row],[FIS Code]],results1603[],3,FALSE),999)</f>
        <v>10</v>
      </c>
      <c r="AK5" s="3">
        <f>VLOOKUP(FISM[[#This Row],[pos1603]],pointstable[],2,FALSE)</f>
        <v>130</v>
      </c>
    </row>
    <row r="6" spans="1:37" x14ac:dyDescent="0.3">
      <c r="A6">
        <v>104163</v>
      </c>
      <c r="B6" t="s">
        <v>1422</v>
      </c>
      <c r="C6">
        <v>1994</v>
      </c>
      <c r="D6" t="s">
        <v>20</v>
      </c>
      <c r="E6" s="3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1590</v>
      </c>
      <c r="F6" s="3">
        <f>IFERROR(VLOOKUP(FISM[[#This Row],[FIS Code]],results0301[],3,FALSE),999)</f>
        <v>999</v>
      </c>
      <c r="G6" s="3">
        <f>VLOOKUP(FISM[[#This Row],[pos0301]],pointstable[],2,FALSE)</f>
        <v>0</v>
      </c>
      <c r="H6" s="3">
        <f>IFERROR(VLOOKUP(FISM[[#This Row],[FIS Code]],results0401[],3,FALSE),999)</f>
        <v>999</v>
      </c>
      <c r="I6" s="3">
        <f>VLOOKUP(FISM[[#This Row],[pos0401]],pointstable[],2,FALSE)</f>
        <v>0</v>
      </c>
      <c r="J6" s="3">
        <f>IFERROR(VLOOKUP(FISM[[#This Row],[FIS Code]],results1501[],3,FALSE),999)</f>
        <v>999</v>
      </c>
      <c r="K6" s="3">
        <f>VLOOKUP(FISM[[#This Row],[pos01501]],pointstable[],2,FALSE)</f>
        <v>0</v>
      </c>
      <c r="L6" s="3">
        <f>IFERROR(VLOOKUP(FISM[[#This Row],[FIS Code]],results15012[],3,FALSE),999)</f>
        <v>999</v>
      </c>
      <c r="M6" s="3">
        <f>VLOOKUP(FISM[[#This Row],[pos01502]],pointstable[],2,FALSE)</f>
        <v>0</v>
      </c>
      <c r="N6" s="3">
        <f>IFERROR(VLOOKUP(FISM[[#This Row],[FIS Code]],results0502[],3,FALSE),999)</f>
        <v>999</v>
      </c>
      <c r="O6" s="3">
        <f>VLOOKUP(FISM[[#This Row],[pos0502]],pointstable[],2,FALSE)</f>
        <v>0</v>
      </c>
      <c r="P6" s="3">
        <f>IFERROR(VLOOKUP(FISM[[#This Row],[FIS Code]],results0602[],3,FALSE),999)</f>
        <v>999</v>
      </c>
      <c r="Q6" s="3">
        <f>VLOOKUP(FISM[[#This Row],[pos0602]],pointstable[],2,FALSE)</f>
        <v>0</v>
      </c>
      <c r="R6" s="3">
        <f>IFERROR(VLOOKUP(FISM[[#This Row],[FIS Code]],results0702[],3,FALSE),999)</f>
        <v>1</v>
      </c>
      <c r="S6" s="3">
        <f>VLOOKUP(FISM[[#This Row],[pos0702]],pointstable[],2,FALSE)</f>
        <v>500</v>
      </c>
      <c r="T6" s="3">
        <f>IFERROR(VLOOKUP(FISM[[#This Row],[FIS Code]],results0802[],3,FALSE),999)</f>
        <v>999</v>
      </c>
      <c r="U6" s="3">
        <f>VLOOKUP(FISM[[#This Row],[pos0802]],pointstable[],2,FALSE)</f>
        <v>0</v>
      </c>
      <c r="V6" s="3">
        <f>IFERROR(VLOOKUP(FISM[[#This Row],[FIS Code]],results0103[],3,FALSE),999)</f>
        <v>999</v>
      </c>
      <c r="W6" s="3">
        <f>VLOOKUP(FISM[[#This Row],[pos0103]],pointstable[],2,FALSE)</f>
        <v>0</v>
      </c>
      <c r="X6" s="3">
        <f>IFERROR(VLOOKUP(FISM[[#This Row],[FIS Code]],results0203[],3,FALSE),999)</f>
        <v>6</v>
      </c>
      <c r="Y6" s="3">
        <f>VLOOKUP(FISM[[#This Row],[pos0203]],pointstable[],2,FALSE)</f>
        <v>200</v>
      </c>
      <c r="Z6" s="3">
        <f>IFERROR(VLOOKUP(FISM[[#This Row],[FIS Code]],results1003[],3,FALSE),999)</f>
        <v>999</v>
      </c>
      <c r="AA6" s="3">
        <f>VLOOKUP(FISM[[#This Row],[pos1003]],pointstable[],2,FALSE)</f>
        <v>0</v>
      </c>
      <c r="AB6" s="3">
        <f>IFERROR(VLOOKUP(FISM[[#This Row],[FIS Code]],results1103[],3,FALSE),999)</f>
        <v>14</v>
      </c>
      <c r="AC6" s="3">
        <f>VLOOKUP(FISM[[#This Row],[pos1103]],pointstable[],2,FALSE)</f>
        <v>90</v>
      </c>
      <c r="AD6" s="3">
        <f>IFERROR(VLOOKUP(FISM[[#This Row],[FIS Code]],results1203[],3,FALSE),999)</f>
        <v>999</v>
      </c>
      <c r="AE6" s="3">
        <f>VLOOKUP(FISM[[#This Row],[pos1203]],pointstable[],2,FALSE)</f>
        <v>0</v>
      </c>
      <c r="AF6" s="3">
        <f>IFERROR(VLOOKUP(FISM[[#This Row],[FIS Code]],results1303[],3,FALSE),999)</f>
        <v>999</v>
      </c>
      <c r="AG6" s="3">
        <f>VLOOKUP(FISM[[#This Row],[pos1303]],pointstable[],2,FALSE)</f>
        <v>0</v>
      </c>
      <c r="AH6" s="3">
        <f>IFERROR(VLOOKUP(FISM[[#This Row],[FIS Code]],results1503[],3,FALSE),999)</f>
        <v>2</v>
      </c>
      <c r="AI6" s="3">
        <f>VLOOKUP(FISM[[#This Row],[POS1503]],pointstable[],2,FALSE)</f>
        <v>400</v>
      </c>
      <c r="AJ6" s="3">
        <f>IFERROR(VLOOKUP(FISM[[#This Row],[FIS Code]],results1603[],3,FALSE),999)</f>
        <v>2</v>
      </c>
      <c r="AK6" s="3">
        <f>VLOOKUP(FISM[[#This Row],[pos1603]],pointstable[],2,FALSE)</f>
        <v>400</v>
      </c>
    </row>
    <row r="7" spans="1:37" x14ac:dyDescent="0.3">
      <c r="A7">
        <v>104818</v>
      </c>
      <c r="B7" t="s">
        <v>18</v>
      </c>
      <c r="C7">
        <v>1999</v>
      </c>
      <c r="D7" t="s">
        <v>20</v>
      </c>
      <c r="E7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1550</v>
      </c>
      <c r="F7">
        <f>IFERROR(VLOOKUP(FISM[[#This Row],[FIS Code]],results0301[],3,FALSE),999)</f>
        <v>1</v>
      </c>
      <c r="G7">
        <f>VLOOKUP(FISM[[#This Row],[pos0301]],pointstable[],2,FALSE)</f>
        <v>500</v>
      </c>
      <c r="H7">
        <f>IFERROR(VLOOKUP(FISM[[#This Row],[FIS Code]],results0401[],3,FALSE),999)</f>
        <v>1</v>
      </c>
      <c r="I7">
        <f>VLOOKUP(FISM[[#This Row],[pos0401]],pointstable[],2,FALSE)</f>
        <v>500</v>
      </c>
      <c r="J7">
        <f>IFERROR(VLOOKUP(FISM[[#This Row],[FIS Code]],results1501[],3,FALSE),999)</f>
        <v>999</v>
      </c>
      <c r="K7">
        <f>VLOOKUP(FISM[[#This Row],[pos01501]],pointstable[],2,FALSE)</f>
        <v>0</v>
      </c>
      <c r="L7">
        <f>IFERROR(VLOOKUP(FISM[[#This Row],[FIS Code]],results15012[],3,FALSE),999)</f>
        <v>999</v>
      </c>
      <c r="M7">
        <f>VLOOKUP(FISM[[#This Row],[pos01502]],pointstable[],2,FALSE)</f>
        <v>0</v>
      </c>
      <c r="N7" s="3">
        <f>IFERROR(VLOOKUP(FISM[[#This Row],[FIS Code]],results0502[],3,FALSE),999)</f>
        <v>999</v>
      </c>
      <c r="O7" s="3">
        <f>VLOOKUP(FISM[[#This Row],[pos0502]],pointstable[],2,FALSE)</f>
        <v>0</v>
      </c>
      <c r="P7" s="3">
        <f>IFERROR(VLOOKUP(FISM[[#This Row],[FIS Code]],results0602[],3,FALSE),999)</f>
        <v>999</v>
      </c>
      <c r="Q7" s="3">
        <f>VLOOKUP(FISM[[#This Row],[pos0602]],pointstable[],2,FALSE)</f>
        <v>0</v>
      </c>
      <c r="R7" s="3">
        <f>IFERROR(VLOOKUP(FISM[[#This Row],[FIS Code]],results0702[],3,FALSE),999)</f>
        <v>999</v>
      </c>
      <c r="S7" s="3">
        <f>VLOOKUP(FISM[[#This Row],[pos0702]],pointstable[],2,FALSE)</f>
        <v>0</v>
      </c>
      <c r="T7" s="3">
        <f>IFERROR(VLOOKUP(FISM[[#This Row],[FIS Code]],results0802[],3,FALSE),999)</f>
        <v>999</v>
      </c>
      <c r="U7" s="3">
        <f>VLOOKUP(FISM[[#This Row],[pos0802]],pointstable[],2,FALSE)</f>
        <v>0</v>
      </c>
      <c r="V7" s="3">
        <f>IFERROR(VLOOKUP(FISM[[#This Row],[FIS Code]],results0103[],3,FALSE),999)</f>
        <v>3</v>
      </c>
      <c r="W7" s="3">
        <f>VLOOKUP(FISM[[#This Row],[pos0103]],pointstable[],2,FALSE)</f>
        <v>300</v>
      </c>
      <c r="X7" s="3">
        <f>IFERROR(VLOOKUP(FISM[[#This Row],[FIS Code]],results0203[],3,FALSE),999)</f>
        <v>4</v>
      </c>
      <c r="Y7" s="3">
        <f>VLOOKUP(FISM[[#This Row],[pos0203]],pointstable[],2,FALSE)</f>
        <v>250</v>
      </c>
      <c r="Z7" s="3">
        <f>IFERROR(VLOOKUP(FISM[[#This Row],[FIS Code]],results1003[],3,FALSE),999)</f>
        <v>999</v>
      </c>
      <c r="AA7" s="3">
        <f>VLOOKUP(FISM[[#This Row],[pos1003]],pointstable[],2,FALSE)</f>
        <v>0</v>
      </c>
      <c r="AB7" s="3">
        <f>IFERROR(VLOOKUP(FISM[[#This Row],[FIS Code]],results1103[],3,FALSE),999)</f>
        <v>999</v>
      </c>
      <c r="AC7" s="3">
        <f>VLOOKUP(FISM[[#This Row],[pos1103]],pointstable[],2,FALSE)</f>
        <v>0</v>
      </c>
      <c r="AD7" s="3">
        <f>IFERROR(VLOOKUP(FISM[[#This Row],[FIS Code]],results1203[],3,FALSE),999)</f>
        <v>999</v>
      </c>
      <c r="AE7" s="3">
        <f>VLOOKUP(FISM[[#This Row],[pos1203]],pointstable[],2,FALSE)</f>
        <v>0</v>
      </c>
      <c r="AF7" s="3">
        <f>IFERROR(VLOOKUP(FISM[[#This Row],[FIS Code]],results1303[],3,FALSE),999)</f>
        <v>999</v>
      </c>
      <c r="AG7" s="3">
        <f>VLOOKUP(FISM[[#This Row],[pos1303]],pointstable[],2,FALSE)</f>
        <v>0</v>
      </c>
      <c r="AH7" s="3">
        <f>IFERROR(VLOOKUP(FISM[[#This Row],[FIS Code]],results1503[],3,FALSE),999)</f>
        <v>999</v>
      </c>
      <c r="AI7" s="3">
        <f>VLOOKUP(FISM[[#This Row],[POS1503]],pointstable[],2,FALSE)</f>
        <v>0</v>
      </c>
      <c r="AJ7" s="3">
        <f>IFERROR(VLOOKUP(FISM[[#This Row],[FIS Code]],results1603[],3,FALSE),999)</f>
        <v>999</v>
      </c>
      <c r="AK7" s="3">
        <f>VLOOKUP(FISM[[#This Row],[pos1603]],pointstable[],2,FALSE)</f>
        <v>0</v>
      </c>
    </row>
    <row r="8" spans="1:37" x14ac:dyDescent="0.3">
      <c r="A8">
        <v>6532313</v>
      </c>
      <c r="B8" t="s">
        <v>1013</v>
      </c>
      <c r="C8">
        <v>1999</v>
      </c>
      <c r="D8" t="s">
        <v>73</v>
      </c>
      <c r="E8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1436</v>
      </c>
      <c r="F8" s="3">
        <f>IFERROR(VLOOKUP(FISM[[#This Row],[FIS Code]],results0301[],3,FALSE),999)</f>
        <v>999</v>
      </c>
      <c r="G8" s="3">
        <f>VLOOKUP(FISM[[#This Row],[pos0301]],pointstable[],2,FALSE)</f>
        <v>0</v>
      </c>
      <c r="H8" s="3">
        <f>IFERROR(VLOOKUP(FISM[[#This Row],[FIS Code]],results0401[],3,FALSE),999)</f>
        <v>999</v>
      </c>
      <c r="I8" s="3">
        <f>VLOOKUP(FISM[[#This Row],[pos0401]],pointstable[],2,FALSE)</f>
        <v>0</v>
      </c>
      <c r="J8" s="3">
        <f>IFERROR(VLOOKUP(FISM[[#This Row],[FIS Code]],results1501[],3,FALSE),999)</f>
        <v>999</v>
      </c>
      <c r="K8" s="3">
        <f>VLOOKUP(FISM[[#This Row],[pos01501]],pointstable[],2,FALSE)</f>
        <v>0</v>
      </c>
      <c r="L8" s="3">
        <f>IFERROR(VLOOKUP(FISM[[#This Row],[FIS Code]],results15012[],3,FALSE),999)</f>
        <v>999</v>
      </c>
      <c r="M8" s="3">
        <f>VLOOKUP(FISM[[#This Row],[pos01502]],pointstable[],2,FALSE)</f>
        <v>0</v>
      </c>
      <c r="N8" s="3">
        <f>IFERROR(VLOOKUP(FISM[[#This Row],[FIS Code]],results0502[],3,FALSE),999)</f>
        <v>13</v>
      </c>
      <c r="O8" s="3">
        <f>VLOOKUP(FISM[[#This Row],[pos0502]],pointstable[],2,FALSE)</f>
        <v>100</v>
      </c>
      <c r="P8" s="3">
        <f>IFERROR(VLOOKUP(FISM[[#This Row],[FIS Code]],results0602[],3,FALSE),999)</f>
        <v>5</v>
      </c>
      <c r="Q8" s="3">
        <f>VLOOKUP(FISM[[#This Row],[pos0602]],pointstable[],2,FALSE)</f>
        <v>225</v>
      </c>
      <c r="R8" s="3">
        <f>IFERROR(VLOOKUP(FISM[[#This Row],[FIS Code]],results0702[],3,FALSE),999)</f>
        <v>8</v>
      </c>
      <c r="S8" s="3">
        <f>VLOOKUP(FISM[[#This Row],[pos0702]],pointstable[],2,FALSE)</f>
        <v>160</v>
      </c>
      <c r="T8" s="3">
        <f>IFERROR(VLOOKUP(FISM[[#This Row],[FIS Code]],results0802[],3,FALSE),999)</f>
        <v>2</v>
      </c>
      <c r="U8" s="3">
        <f>VLOOKUP(FISM[[#This Row],[pos0802]],pointstable[],2,FALSE)</f>
        <v>400</v>
      </c>
      <c r="V8" s="3">
        <f>IFERROR(VLOOKUP(FISM[[#This Row],[FIS Code]],results0103[],3,FALSE),999)</f>
        <v>999</v>
      </c>
      <c r="W8" s="3">
        <f>VLOOKUP(FISM[[#This Row],[pos0103]],pointstable[],2,FALSE)</f>
        <v>0</v>
      </c>
      <c r="X8" s="3">
        <f>IFERROR(VLOOKUP(FISM[[#This Row],[FIS Code]],results0203[],3,FALSE),999)</f>
        <v>999</v>
      </c>
      <c r="Y8" s="3">
        <f>VLOOKUP(FISM[[#This Row],[pos0203]],pointstable[],2,FALSE)</f>
        <v>0</v>
      </c>
      <c r="Z8" s="3">
        <f>IFERROR(VLOOKUP(FISM[[#This Row],[FIS Code]],results1003[],3,FALSE),999)</f>
        <v>13</v>
      </c>
      <c r="AA8" s="3">
        <f>VLOOKUP(FISM[[#This Row],[pos1003]],pointstable[],2,FALSE)</f>
        <v>100</v>
      </c>
      <c r="AB8" s="3">
        <f>IFERROR(VLOOKUP(FISM[[#This Row],[FIS Code]],results1103[],3,FALSE),999)</f>
        <v>17</v>
      </c>
      <c r="AC8" s="3">
        <f>VLOOKUP(FISM[[#This Row],[pos1103]],pointstable[],2,FALSE)</f>
        <v>70</v>
      </c>
      <c r="AD8" s="3">
        <f>IFERROR(VLOOKUP(FISM[[#This Row],[FIS Code]],results1203[],3,FALSE),999)</f>
        <v>24</v>
      </c>
      <c r="AE8" s="3">
        <f>VLOOKUP(FISM[[#This Row],[pos1203]],pointstable[],2,FALSE)</f>
        <v>41</v>
      </c>
      <c r="AF8" s="3">
        <f>IFERROR(VLOOKUP(FISM[[#This Row],[FIS Code]],results1303[],3,FALSE),999)</f>
        <v>17</v>
      </c>
      <c r="AG8" s="3">
        <f>VLOOKUP(FISM[[#This Row],[pos1303]],pointstable[],2,FALSE)</f>
        <v>70</v>
      </c>
      <c r="AH8" s="3">
        <f>IFERROR(VLOOKUP(FISM[[#This Row],[FIS Code]],results1503[],3,FALSE),999)</f>
        <v>8</v>
      </c>
      <c r="AI8" s="3">
        <f>VLOOKUP(FISM[[#This Row],[POS1503]],pointstable[],2,FALSE)</f>
        <v>160</v>
      </c>
      <c r="AJ8" s="3">
        <f>IFERROR(VLOOKUP(FISM[[#This Row],[FIS Code]],results1603[],3,FALSE),999)</f>
        <v>12</v>
      </c>
      <c r="AK8" s="3">
        <f>VLOOKUP(FISM[[#This Row],[pos1603]],pointstable[],2,FALSE)</f>
        <v>110</v>
      </c>
    </row>
    <row r="9" spans="1:37" x14ac:dyDescent="0.3">
      <c r="A9">
        <v>6532086</v>
      </c>
      <c r="B9" t="s">
        <v>2460</v>
      </c>
      <c r="C9">
        <v>1998</v>
      </c>
      <c r="D9" t="s">
        <v>73</v>
      </c>
      <c r="E9" s="3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1300</v>
      </c>
      <c r="F9" s="3">
        <f>IFERROR(VLOOKUP(FISM[[#This Row],[FIS Code]],results0301[],3,FALSE),999)</f>
        <v>999</v>
      </c>
      <c r="G9" s="3">
        <f>VLOOKUP(FISM[[#This Row],[pos0301]],pointstable[],2,FALSE)</f>
        <v>0</v>
      </c>
      <c r="H9" s="3">
        <f>IFERROR(VLOOKUP(FISM[[#This Row],[FIS Code]],results0401[],3,FALSE),999)</f>
        <v>999</v>
      </c>
      <c r="I9" s="3">
        <f>VLOOKUP(FISM[[#This Row],[pos0401]],pointstable[],2,FALSE)</f>
        <v>0</v>
      </c>
      <c r="J9" s="3">
        <f>IFERROR(VLOOKUP(FISM[[#This Row],[FIS Code]],results1501[],3,FALSE),999)</f>
        <v>999</v>
      </c>
      <c r="K9" s="3">
        <f>VLOOKUP(FISM[[#This Row],[pos01501]],pointstable[],2,FALSE)</f>
        <v>0</v>
      </c>
      <c r="L9" s="3">
        <f>IFERROR(VLOOKUP(FISM[[#This Row],[FIS Code]],results15012[],3,FALSE),999)</f>
        <v>999</v>
      </c>
      <c r="M9" s="3">
        <f>VLOOKUP(FISM[[#This Row],[pos01502]],pointstable[],2,FALSE)</f>
        <v>0</v>
      </c>
      <c r="N9" s="3">
        <f>IFERROR(VLOOKUP(FISM[[#This Row],[FIS Code]],results0502[],3,FALSE),999)</f>
        <v>999</v>
      </c>
      <c r="O9" s="3">
        <f>VLOOKUP(FISM[[#This Row],[pos0502]],pointstable[],2,FALSE)</f>
        <v>0</v>
      </c>
      <c r="P9" s="3">
        <f>IFERROR(VLOOKUP(FISM[[#This Row],[FIS Code]],results0602[],3,FALSE),999)</f>
        <v>999</v>
      </c>
      <c r="Q9" s="3">
        <f>VLOOKUP(FISM[[#This Row],[pos0602]],pointstable[],2,FALSE)</f>
        <v>0</v>
      </c>
      <c r="R9" s="3">
        <f>IFERROR(VLOOKUP(FISM[[#This Row],[FIS Code]],results0702[],3,FALSE),999)</f>
        <v>999</v>
      </c>
      <c r="S9" s="3">
        <f>VLOOKUP(FISM[[#This Row],[pos0702]],pointstable[],2,FALSE)</f>
        <v>0</v>
      </c>
      <c r="T9" s="3">
        <f>IFERROR(VLOOKUP(FISM[[#This Row],[FIS Code]],results0802[],3,FALSE),999)</f>
        <v>999</v>
      </c>
      <c r="U9" s="3">
        <f>VLOOKUP(FISM[[#This Row],[pos0802]],pointstable[],2,FALSE)</f>
        <v>0</v>
      </c>
      <c r="V9" s="3">
        <f>IFERROR(VLOOKUP(FISM[[#This Row],[FIS Code]],results0103[],3,FALSE),999)</f>
        <v>999</v>
      </c>
      <c r="W9" s="3">
        <f>VLOOKUP(FISM[[#This Row],[pos0103]],pointstable[],2,FALSE)</f>
        <v>0</v>
      </c>
      <c r="X9" s="3">
        <f>IFERROR(VLOOKUP(FISM[[#This Row],[FIS Code]],results0203[],3,FALSE),999)</f>
        <v>999</v>
      </c>
      <c r="Y9" s="3">
        <f>VLOOKUP(FISM[[#This Row],[pos0203]],pointstable[],2,FALSE)</f>
        <v>0</v>
      </c>
      <c r="Z9" s="3">
        <f>IFERROR(VLOOKUP(FISM[[#This Row],[FIS Code]],results1003[],3,FALSE),999)</f>
        <v>3</v>
      </c>
      <c r="AA9" s="3">
        <f>VLOOKUP(FISM[[#This Row],[pos1003]],pointstable[],2,FALSE)</f>
        <v>300</v>
      </c>
      <c r="AB9" s="3">
        <f>IFERROR(VLOOKUP(FISM[[#This Row],[FIS Code]],results1103[],3,FALSE),999)</f>
        <v>15</v>
      </c>
      <c r="AC9" s="3">
        <f>VLOOKUP(FISM[[#This Row],[pos1103]],pointstable[],2,FALSE)</f>
        <v>80</v>
      </c>
      <c r="AD9" s="3">
        <f>IFERROR(VLOOKUP(FISM[[#This Row],[FIS Code]],results1203[],3,FALSE),999)</f>
        <v>17</v>
      </c>
      <c r="AE9" s="3">
        <f>VLOOKUP(FISM[[#This Row],[pos1203]],pointstable[],2,FALSE)</f>
        <v>70</v>
      </c>
      <c r="AF9" s="3">
        <f>IFERROR(VLOOKUP(FISM[[#This Row],[FIS Code]],results1303[],3,FALSE),999)</f>
        <v>4</v>
      </c>
      <c r="AG9" s="3">
        <f>VLOOKUP(FISM[[#This Row],[pos1303]],pointstable[],2,FALSE)</f>
        <v>250</v>
      </c>
      <c r="AH9" s="3">
        <f>IFERROR(VLOOKUP(FISM[[#This Row],[FIS Code]],results1503[],3,FALSE),999)</f>
        <v>3</v>
      </c>
      <c r="AI9" s="3">
        <f>VLOOKUP(FISM[[#This Row],[POS1503]],pointstable[],2,FALSE)</f>
        <v>300</v>
      </c>
      <c r="AJ9" s="3">
        <f>IFERROR(VLOOKUP(FISM[[#This Row],[FIS Code]],results1603[],3,FALSE),999)</f>
        <v>3</v>
      </c>
      <c r="AK9" s="3">
        <f>VLOOKUP(FISM[[#This Row],[pos1603]],pointstable[],2,FALSE)</f>
        <v>300</v>
      </c>
    </row>
    <row r="10" spans="1:37" x14ac:dyDescent="0.3">
      <c r="A10">
        <v>6532109</v>
      </c>
      <c r="B10" t="s">
        <v>990</v>
      </c>
      <c r="C10">
        <v>1998</v>
      </c>
      <c r="D10" t="s">
        <v>73</v>
      </c>
      <c r="E10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1180</v>
      </c>
      <c r="F10" s="3">
        <f>IFERROR(VLOOKUP(FISM[[#This Row],[FIS Code]],results0301[],3,FALSE),999)</f>
        <v>999</v>
      </c>
      <c r="G10" s="3">
        <f>VLOOKUP(FISM[[#This Row],[pos0301]],pointstable[],2,FALSE)</f>
        <v>0</v>
      </c>
      <c r="H10" s="3">
        <f>IFERROR(VLOOKUP(FISM[[#This Row],[FIS Code]],results0401[],3,FALSE),999)</f>
        <v>999</v>
      </c>
      <c r="I10" s="3">
        <f>VLOOKUP(FISM[[#This Row],[pos0401]],pointstable[],2,FALSE)</f>
        <v>0</v>
      </c>
      <c r="J10" s="3">
        <f>IFERROR(VLOOKUP(FISM[[#This Row],[FIS Code]],results1501[],3,FALSE),999)</f>
        <v>999</v>
      </c>
      <c r="K10" s="3">
        <f>VLOOKUP(FISM[[#This Row],[pos01501]],pointstable[],2,FALSE)</f>
        <v>0</v>
      </c>
      <c r="L10" s="3">
        <f>IFERROR(VLOOKUP(FISM[[#This Row],[FIS Code]],results15012[],3,FALSE),999)</f>
        <v>999</v>
      </c>
      <c r="M10" s="3">
        <f>VLOOKUP(FISM[[#This Row],[pos01502]],pointstable[],2,FALSE)</f>
        <v>0</v>
      </c>
      <c r="N10" s="3">
        <f>IFERROR(VLOOKUP(FISM[[#This Row],[FIS Code]],results0502[],3,FALSE),999)</f>
        <v>8</v>
      </c>
      <c r="O10" s="3">
        <f>VLOOKUP(FISM[[#This Row],[pos0502]],pointstable[],2,FALSE)</f>
        <v>160</v>
      </c>
      <c r="P10" s="3">
        <f>IFERROR(VLOOKUP(FISM[[#This Row],[FIS Code]],results0602[],3,FALSE),999)</f>
        <v>9</v>
      </c>
      <c r="Q10" s="3">
        <f>VLOOKUP(FISM[[#This Row],[pos0602]],pointstable[],2,FALSE)</f>
        <v>145</v>
      </c>
      <c r="R10" s="3">
        <f>IFERROR(VLOOKUP(FISM[[#This Row],[FIS Code]],results0702[],3,FALSE),999)</f>
        <v>5</v>
      </c>
      <c r="S10" s="3">
        <f>VLOOKUP(FISM[[#This Row],[pos0702]],pointstable[],2,FALSE)</f>
        <v>225</v>
      </c>
      <c r="T10" s="3">
        <f>IFERROR(VLOOKUP(FISM[[#This Row],[FIS Code]],results0802[],3,FALSE),999)</f>
        <v>11</v>
      </c>
      <c r="U10" s="3">
        <f>VLOOKUP(FISM[[#This Row],[pos0802]],pointstable[],2,FALSE)</f>
        <v>120</v>
      </c>
      <c r="V10" s="3">
        <f>IFERROR(VLOOKUP(FISM[[#This Row],[FIS Code]],results0103[],3,FALSE),999)</f>
        <v>999</v>
      </c>
      <c r="W10" s="3">
        <f>VLOOKUP(FISM[[#This Row],[pos0103]],pointstable[],2,FALSE)</f>
        <v>0</v>
      </c>
      <c r="X10" s="3">
        <f>IFERROR(VLOOKUP(FISM[[#This Row],[FIS Code]],results0203[],3,FALSE),999)</f>
        <v>999</v>
      </c>
      <c r="Y10" s="3">
        <f>VLOOKUP(FISM[[#This Row],[pos0203]],pointstable[],2,FALSE)</f>
        <v>0</v>
      </c>
      <c r="Z10" s="3">
        <f>IFERROR(VLOOKUP(FISM[[#This Row],[FIS Code]],results1003[],3,FALSE),999)</f>
        <v>8</v>
      </c>
      <c r="AA10" s="3">
        <f>VLOOKUP(FISM[[#This Row],[pos1003]],pointstable[],2,FALSE)</f>
        <v>160</v>
      </c>
      <c r="AB10" s="3">
        <f>IFERROR(VLOOKUP(FISM[[#This Row],[FIS Code]],results1103[],3,FALSE),999)</f>
        <v>9</v>
      </c>
      <c r="AC10" s="3">
        <f>VLOOKUP(FISM[[#This Row],[pos1103]],pointstable[],2,FALSE)</f>
        <v>145</v>
      </c>
      <c r="AD10" s="3">
        <f>IFERROR(VLOOKUP(FISM[[#This Row],[FIS Code]],results1203[],3,FALSE),999)</f>
        <v>999</v>
      </c>
      <c r="AE10" s="3">
        <f>VLOOKUP(FISM[[#This Row],[pos1203]],pointstable[],2,FALSE)</f>
        <v>0</v>
      </c>
      <c r="AF10" s="3">
        <f>IFERROR(VLOOKUP(FISM[[#This Row],[FIS Code]],results1303[],3,FALSE),999)</f>
        <v>999</v>
      </c>
      <c r="AG10" s="3">
        <f>VLOOKUP(FISM[[#This Row],[pos1303]],pointstable[],2,FALSE)</f>
        <v>0</v>
      </c>
      <c r="AH10" s="3">
        <f>IFERROR(VLOOKUP(FISM[[#This Row],[FIS Code]],results1503[],3,FALSE),999)</f>
        <v>5</v>
      </c>
      <c r="AI10" s="3">
        <f>VLOOKUP(FISM[[#This Row],[POS1503]],pointstable[],2,FALSE)</f>
        <v>225</v>
      </c>
      <c r="AJ10" s="3">
        <f>IFERROR(VLOOKUP(FISM[[#This Row],[FIS Code]],results1603[],3,FALSE),999)</f>
        <v>999</v>
      </c>
      <c r="AK10" s="3">
        <f>VLOOKUP(FISM[[#This Row],[pos1603]],pointstable[],2,FALSE)</f>
        <v>0</v>
      </c>
    </row>
    <row r="11" spans="1:37" x14ac:dyDescent="0.3">
      <c r="A11">
        <v>103751</v>
      </c>
      <c r="B11" t="s">
        <v>2207</v>
      </c>
      <c r="C11">
        <v>1991</v>
      </c>
      <c r="D11" t="s">
        <v>20</v>
      </c>
      <c r="E11" s="3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1175</v>
      </c>
      <c r="F11" s="3">
        <f>IFERROR(VLOOKUP(FISM[[#This Row],[FIS Code]],results0301[],3,FALSE),999)</f>
        <v>999</v>
      </c>
      <c r="G11" s="3">
        <f>VLOOKUP(FISM[[#This Row],[pos0301]],pointstable[],2,FALSE)</f>
        <v>0</v>
      </c>
      <c r="H11" s="3">
        <f>IFERROR(VLOOKUP(FISM[[#This Row],[FIS Code]],results0401[],3,FALSE),999)</f>
        <v>999</v>
      </c>
      <c r="I11" s="3">
        <f>VLOOKUP(FISM[[#This Row],[pos0401]],pointstable[],2,FALSE)</f>
        <v>0</v>
      </c>
      <c r="J11" s="3">
        <f>IFERROR(VLOOKUP(FISM[[#This Row],[FIS Code]],results1501[],3,FALSE),999)</f>
        <v>999</v>
      </c>
      <c r="K11" s="3">
        <f>VLOOKUP(FISM[[#This Row],[pos01501]],pointstable[],2,FALSE)</f>
        <v>0</v>
      </c>
      <c r="L11" s="3">
        <f>IFERROR(VLOOKUP(FISM[[#This Row],[FIS Code]],results15012[],3,FALSE),999)</f>
        <v>999</v>
      </c>
      <c r="M11" s="3">
        <f>VLOOKUP(FISM[[#This Row],[pos01502]],pointstable[],2,FALSE)</f>
        <v>0</v>
      </c>
      <c r="N11" s="3">
        <f>IFERROR(VLOOKUP(FISM[[#This Row],[FIS Code]],results0502[],3,FALSE),999)</f>
        <v>999</v>
      </c>
      <c r="O11" s="3">
        <f>VLOOKUP(FISM[[#This Row],[pos0502]],pointstable[],2,FALSE)</f>
        <v>0</v>
      </c>
      <c r="P11" s="3">
        <f>IFERROR(VLOOKUP(FISM[[#This Row],[FIS Code]],results0602[],3,FALSE),999)</f>
        <v>999</v>
      </c>
      <c r="Q11" s="3">
        <f>VLOOKUP(FISM[[#This Row],[pos0602]],pointstable[],2,FALSE)</f>
        <v>0</v>
      </c>
      <c r="R11" s="3">
        <f>IFERROR(VLOOKUP(FISM[[#This Row],[FIS Code]],results0702[],3,FALSE),999)</f>
        <v>999</v>
      </c>
      <c r="S11" s="3">
        <f>VLOOKUP(FISM[[#This Row],[pos0702]],pointstable[],2,FALSE)</f>
        <v>0</v>
      </c>
      <c r="T11" s="3">
        <f>IFERROR(VLOOKUP(FISM[[#This Row],[FIS Code]],results0802[],3,FALSE),999)</f>
        <v>999</v>
      </c>
      <c r="U11" s="3">
        <f>VLOOKUP(FISM[[#This Row],[pos0802]],pointstable[],2,FALSE)</f>
        <v>0</v>
      </c>
      <c r="V11" s="3">
        <f>IFERROR(VLOOKUP(FISM[[#This Row],[FIS Code]],results0103[],3,FALSE),999)</f>
        <v>999</v>
      </c>
      <c r="W11" s="3">
        <f>VLOOKUP(FISM[[#This Row],[pos0103]],pointstable[],2,FALSE)</f>
        <v>0</v>
      </c>
      <c r="X11" s="3">
        <f>IFERROR(VLOOKUP(FISM[[#This Row],[FIS Code]],results0203[],3,FALSE),999)</f>
        <v>10</v>
      </c>
      <c r="Y11" s="3">
        <f>VLOOKUP(FISM[[#This Row],[pos0203]],pointstable[],2,FALSE)</f>
        <v>130</v>
      </c>
      <c r="Z11" s="3">
        <f>IFERROR(VLOOKUP(FISM[[#This Row],[FIS Code]],results1003[],3,FALSE),999)</f>
        <v>1</v>
      </c>
      <c r="AA11" s="3">
        <f>VLOOKUP(FISM[[#This Row],[pos1003]],pointstable[],2,FALSE)</f>
        <v>500</v>
      </c>
      <c r="AB11" s="3">
        <f>IFERROR(VLOOKUP(FISM[[#This Row],[FIS Code]],results1103[],3,FALSE),999)</f>
        <v>999</v>
      </c>
      <c r="AC11" s="3">
        <f>VLOOKUP(FISM[[#This Row],[pos1103]],pointstable[],2,FALSE)</f>
        <v>0</v>
      </c>
      <c r="AD11" s="3">
        <f>IFERROR(VLOOKUP(FISM[[#This Row],[FIS Code]],results1203[],3,FALSE),999)</f>
        <v>2</v>
      </c>
      <c r="AE11" s="3">
        <f>VLOOKUP(FISM[[#This Row],[pos1203]],pointstable[],2,FALSE)</f>
        <v>400</v>
      </c>
      <c r="AF11" s="3">
        <f>IFERROR(VLOOKUP(FISM[[#This Row],[FIS Code]],results1303[],3,FALSE),999)</f>
        <v>9</v>
      </c>
      <c r="AG11" s="3">
        <f>VLOOKUP(FISM[[#This Row],[pos1303]],pointstable[],2,FALSE)</f>
        <v>145</v>
      </c>
      <c r="AH11" s="3">
        <f>IFERROR(VLOOKUP(FISM[[#This Row],[FIS Code]],results1503[],3,FALSE),999)</f>
        <v>999</v>
      </c>
      <c r="AI11" s="3">
        <f>VLOOKUP(FISM[[#This Row],[POS1503]],pointstable[],2,FALSE)</f>
        <v>0</v>
      </c>
      <c r="AJ11" s="3">
        <f>IFERROR(VLOOKUP(FISM[[#This Row],[FIS Code]],results1603[],3,FALSE),999)</f>
        <v>999</v>
      </c>
      <c r="AK11" s="3">
        <f>VLOOKUP(FISM[[#This Row],[pos1603]],pointstable[],2,FALSE)</f>
        <v>0</v>
      </c>
    </row>
    <row r="12" spans="1:37" x14ac:dyDescent="0.3">
      <c r="A12">
        <v>104801</v>
      </c>
      <c r="B12" t="s">
        <v>157</v>
      </c>
      <c r="C12">
        <v>1999</v>
      </c>
      <c r="D12" t="s">
        <v>20</v>
      </c>
      <c r="E12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1144</v>
      </c>
      <c r="F12">
        <f>IFERROR(VLOOKUP(FISM[[#This Row],[FIS Code]],results0301[],3,FALSE),999)</f>
        <v>20</v>
      </c>
      <c r="G12">
        <f>VLOOKUP(FISM[[#This Row],[pos0301]],pointstable[],2,FALSE)</f>
        <v>55</v>
      </c>
      <c r="H12">
        <f>IFERROR(VLOOKUP(FISM[[#This Row],[FIS Code]],results0401[],3,FALSE),999)</f>
        <v>999</v>
      </c>
      <c r="I12">
        <f>VLOOKUP(FISM[[#This Row],[pos0401]],pointstable[],2,FALSE)</f>
        <v>0</v>
      </c>
      <c r="J12">
        <f>IFERROR(VLOOKUP(FISM[[#This Row],[FIS Code]],results1501[],3,FALSE),999)</f>
        <v>999</v>
      </c>
      <c r="K12">
        <f>VLOOKUP(FISM[[#This Row],[pos01501]],pointstable[],2,FALSE)</f>
        <v>0</v>
      </c>
      <c r="L12">
        <f>IFERROR(VLOOKUP(FISM[[#This Row],[FIS Code]],results15012[],3,FALSE),999)</f>
        <v>999</v>
      </c>
      <c r="M12">
        <f>VLOOKUP(FISM[[#This Row],[pos01502]],pointstable[],2,FALSE)</f>
        <v>0</v>
      </c>
      <c r="N12" s="3">
        <f>IFERROR(VLOOKUP(FISM[[#This Row],[FIS Code]],results0502[],3,FALSE),999)</f>
        <v>11</v>
      </c>
      <c r="O12" s="3">
        <f>VLOOKUP(FISM[[#This Row],[pos0502]],pointstable[],2,FALSE)</f>
        <v>120</v>
      </c>
      <c r="P12" s="3">
        <f>IFERROR(VLOOKUP(FISM[[#This Row],[FIS Code]],results0602[],3,FALSE),999)</f>
        <v>17</v>
      </c>
      <c r="Q12" s="3">
        <f>VLOOKUP(FISM[[#This Row],[pos0602]],pointstable[],2,FALSE)</f>
        <v>70</v>
      </c>
      <c r="R12" s="3">
        <f>IFERROR(VLOOKUP(FISM[[#This Row],[FIS Code]],results0702[],3,FALSE),999)</f>
        <v>7</v>
      </c>
      <c r="S12" s="3">
        <f>VLOOKUP(FISM[[#This Row],[pos0702]],pointstable[],2,FALSE)</f>
        <v>180</v>
      </c>
      <c r="T12" s="3">
        <f>IFERROR(VLOOKUP(FISM[[#This Row],[FIS Code]],results0802[],3,FALSE),999)</f>
        <v>1</v>
      </c>
      <c r="U12" s="3">
        <f>VLOOKUP(FISM[[#This Row],[pos0802]],pointstable[],2,FALSE)</f>
        <v>500</v>
      </c>
      <c r="V12" s="3">
        <f>IFERROR(VLOOKUP(FISM[[#This Row],[FIS Code]],results0103[],3,FALSE),999)</f>
        <v>999</v>
      </c>
      <c r="W12" s="3">
        <f>VLOOKUP(FISM[[#This Row],[pos0103]],pointstable[],2,FALSE)</f>
        <v>0</v>
      </c>
      <c r="X12" s="3">
        <f>IFERROR(VLOOKUP(FISM[[#This Row],[FIS Code]],results0203[],3,FALSE),999)</f>
        <v>999</v>
      </c>
      <c r="Y12" s="3">
        <f>VLOOKUP(FISM[[#This Row],[pos0203]],pointstable[],2,FALSE)</f>
        <v>0</v>
      </c>
      <c r="Z12" s="3">
        <f>IFERROR(VLOOKUP(FISM[[#This Row],[FIS Code]],results1003[],3,FALSE),999)</f>
        <v>22</v>
      </c>
      <c r="AA12" s="3">
        <f>VLOOKUP(FISM[[#This Row],[pos1003]],pointstable[],2,FALSE)</f>
        <v>47</v>
      </c>
      <c r="AB12" s="3">
        <f>IFERROR(VLOOKUP(FISM[[#This Row],[FIS Code]],results1103[],3,FALSE),999)</f>
        <v>999</v>
      </c>
      <c r="AC12" s="3">
        <f>VLOOKUP(FISM[[#This Row],[pos1103]],pointstable[],2,FALSE)</f>
        <v>0</v>
      </c>
      <c r="AD12" s="3">
        <f>IFERROR(VLOOKUP(FISM[[#This Row],[FIS Code]],results1203[],3,FALSE),999)</f>
        <v>28</v>
      </c>
      <c r="AE12" s="3">
        <f>VLOOKUP(FISM[[#This Row],[pos1203]],pointstable[],2,FALSE)</f>
        <v>32</v>
      </c>
      <c r="AF12" s="3">
        <f>IFERROR(VLOOKUP(FISM[[#This Row],[FIS Code]],results1303[],3,FALSE),999)</f>
        <v>16</v>
      </c>
      <c r="AG12" s="3">
        <f>VLOOKUP(FISM[[#This Row],[pos1303]],pointstable[],2,FALSE)</f>
        <v>75</v>
      </c>
      <c r="AH12" s="3">
        <f>IFERROR(VLOOKUP(FISM[[#This Row],[FIS Code]],results1503[],3,FALSE),999)</f>
        <v>999</v>
      </c>
      <c r="AI12" s="3">
        <f>VLOOKUP(FISM[[#This Row],[POS1503]],pointstable[],2,FALSE)</f>
        <v>0</v>
      </c>
      <c r="AJ12" s="3">
        <f>IFERROR(VLOOKUP(FISM[[#This Row],[FIS Code]],results1603[],3,FALSE),999)</f>
        <v>18</v>
      </c>
      <c r="AK12" s="3">
        <f>VLOOKUP(FISM[[#This Row],[pos1603]],pointstable[],2,FALSE)</f>
        <v>65</v>
      </c>
    </row>
    <row r="13" spans="1:37" x14ac:dyDescent="0.3">
      <c r="A13">
        <v>104826</v>
      </c>
      <c r="B13" t="s">
        <v>635</v>
      </c>
      <c r="C13">
        <v>1999</v>
      </c>
      <c r="D13" t="s">
        <v>20</v>
      </c>
      <c r="E13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1144</v>
      </c>
      <c r="F13">
        <f>IFERROR(VLOOKUP(FISM[[#This Row],[FIS Code]],results0301[],3,FALSE),999)</f>
        <v>999</v>
      </c>
      <c r="G13">
        <f>VLOOKUP(FISM[[#This Row],[pos0301]],pointstable[],2,FALSE)</f>
        <v>0</v>
      </c>
      <c r="H13">
        <f>IFERROR(VLOOKUP(FISM[[#This Row],[FIS Code]],results0401[],3,FALSE),999)</f>
        <v>11</v>
      </c>
      <c r="I13">
        <f>VLOOKUP(FISM[[#This Row],[pos0401]],pointstable[],2,FALSE)</f>
        <v>120</v>
      </c>
      <c r="J13">
        <f>IFERROR(VLOOKUP(FISM[[#This Row],[FIS Code]],results1501[],3,FALSE),999)</f>
        <v>999</v>
      </c>
      <c r="K13">
        <f>VLOOKUP(FISM[[#This Row],[pos01501]],pointstable[],2,FALSE)</f>
        <v>0</v>
      </c>
      <c r="L13">
        <f>IFERROR(VLOOKUP(FISM[[#This Row],[FIS Code]],results15012[],3,FALSE),999)</f>
        <v>999</v>
      </c>
      <c r="M13">
        <f>VLOOKUP(FISM[[#This Row],[pos01502]],pointstable[],2,FALSE)</f>
        <v>0</v>
      </c>
      <c r="N13" s="3">
        <f>IFERROR(VLOOKUP(FISM[[#This Row],[FIS Code]],results0502[],3,FALSE),999)</f>
        <v>15</v>
      </c>
      <c r="O13" s="3">
        <f>VLOOKUP(FISM[[#This Row],[pos0502]],pointstable[],2,FALSE)</f>
        <v>80</v>
      </c>
      <c r="P13" s="3">
        <f>IFERROR(VLOOKUP(FISM[[#This Row],[FIS Code]],results0602[],3,FALSE),999)</f>
        <v>13</v>
      </c>
      <c r="Q13" s="3">
        <f>VLOOKUP(FISM[[#This Row],[pos0602]],pointstable[],2,FALSE)</f>
        <v>100</v>
      </c>
      <c r="R13" s="3">
        <f>IFERROR(VLOOKUP(FISM[[#This Row],[FIS Code]],results0702[],3,FALSE),999)</f>
        <v>2</v>
      </c>
      <c r="S13" s="3">
        <f>VLOOKUP(FISM[[#This Row],[pos0702]],pointstable[],2,FALSE)</f>
        <v>400</v>
      </c>
      <c r="T13" s="3">
        <f>IFERROR(VLOOKUP(FISM[[#This Row],[FIS Code]],results0802[],3,FALSE),999)</f>
        <v>999</v>
      </c>
      <c r="U13" s="3">
        <f>VLOOKUP(FISM[[#This Row],[pos0802]],pointstable[],2,FALSE)</f>
        <v>0</v>
      </c>
      <c r="V13" s="3">
        <f>IFERROR(VLOOKUP(FISM[[#This Row],[FIS Code]],results0103[],3,FALSE),999)</f>
        <v>15</v>
      </c>
      <c r="W13" s="3">
        <f>VLOOKUP(FISM[[#This Row],[pos0103]],pointstable[],2,FALSE)</f>
        <v>80</v>
      </c>
      <c r="X13" s="3">
        <f>IFERROR(VLOOKUP(FISM[[#This Row],[FIS Code]],results0203[],3,FALSE),999)</f>
        <v>999</v>
      </c>
      <c r="Y13" s="3">
        <f>VLOOKUP(FISM[[#This Row],[pos0203]],pointstable[],2,FALSE)</f>
        <v>0</v>
      </c>
      <c r="Z13" s="3">
        <f>IFERROR(VLOOKUP(FISM[[#This Row],[FIS Code]],results1003[],3,FALSE),999)</f>
        <v>23</v>
      </c>
      <c r="AA13" s="3">
        <f>VLOOKUP(FISM[[#This Row],[pos1003]],pointstable[],2,FALSE)</f>
        <v>44</v>
      </c>
      <c r="AB13" s="3">
        <f>IFERROR(VLOOKUP(FISM[[#This Row],[FIS Code]],results1103[],3,FALSE),999)</f>
        <v>19</v>
      </c>
      <c r="AC13" s="3">
        <f>VLOOKUP(FISM[[#This Row],[pos1103]],pointstable[],2,FALSE)</f>
        <v>60</v>
      </c>
      <c r="AD13" s="3">
        <f>IFERROR(VLOOKUP(FISM[[#This Row],[FIS Code]],results1203[],3,FALSE),999)</f>
        <v>999</v>
      </c>
      <c r="AE13" s="3">
        <f>VLOOKUP(FISM[[#This Row],[pos1203]],pointstable[],2,FALSE)</f>
        <v>0</v>
      </c>
      <c r="AF13" s="3">
        <f>IFERROR(VLOOKUP(FISM[[#This Row],[FIS Code]],results1303[],3,FALSE),999)</f>
        <v>999</v>
      </c>
      <c r="AG13" s="3">
        <f>VLOOKUP(FISM[[#This Row],[pos1303]],pointstable[],2,FALSE)</f>
        <v>0</v>
      </c>
      <c r="AH13" s="3">
        <f>IFERROR(VLOOKUP(FISM[[#This Row],[FIS Code]],results1503[],3,FALSE),999)</f>
        <v>13</v>
      </c>
      <c r="AI13" s="3">
        <f>VLOOKUP(FISM[[#This Row],[POS1503]],pointstable[],2,FALSE)</f>
        <v>100</v>
      </c>
      <c r="AJ13" s="3">
        <f>IFERROR(VLOOKUP(FISM[[#This Row],[FIS Code]],results1603[],3,FALSE),999)</f>
        <v>8</v>
      </c>
      <c r="AK13" s="3">
        <f>VLOOKUP(FISM[[#This Row],[pos1603]],pointstable[],2,FALSE)</f>
        <v>160</v>
      </c>
    </row>
    <row r="14" spans="1:37" x14ac:dyDescent="0.3">
      <c r="A14">
        <v>104487</v>
      </c>
      <c r="B14" t="s">
        <v>88</v>
      </c>
      <c r="C14">
        <v>1997</v>
      </c>
      <c r="D14" t="s">
        <v>20</v>
      </c>
      <c r="E14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1055</v>
      </c>
      <c r="F14">
        <f>IFERROR(VLOOKUP(FISM[[#This Row],[FIS Code]],results0301[],3,FALSE),999)</f>
        <v>10</v>
      </c>
      <c r="G14">
        <f>VLOOKUP(FISM[[#This Row],[pos0301]],pointstable[],2,FALSE)</f>
        <v>130</v>
      </c>
      <c r="H14">
        <f>IFERROR(VLOOKUP(FISM[[#This Row],[FIS Code]],results0401[],3,FALSE),999)</f>
        <v>2</v>
      </c>
      <c r="I14">
        <f>VLOOKUP(FISM[[#This Row],[pos0401]],pointstable[],2,FALSE)</f>
        <v>400</v>
      </c>
      <c r="J14">
        <f>IFERROR(VLOOKUP(FISM[[#This Row],[FIS Code]],results1501[],3,FALSE),999)</f>
        <v>999</v>
      </c>
      <c r="K14">
        <f>VLOOKUP(FISM[[#This Row],[pos01501]],pointstable[],2,FALSE)</f>
        <v>0</v>
      </c>
      <c r="L14">
        <f>IFERROR(VLOOKUP(FISM[[#This Row],[FIS Code]],results15012[],3,FALSE),999)</f>
        <v>999</v>
      </c>
      <c r="M14">
        <f>VLOOKUP(FISM[[#This Row],[pos01502]],pointstable[],2,FALSE)</f>
        <v>0</v>
      </c>
      <c r="N14" s="3">
        <f>IFERROR(VLOOKUP(FISM[[#This Row],[FIS Code]],results0502[],3,FALSE),999)</f>
        <v>999</v>
      </c>
      <c r="O14" s="3">
        <f>VLOOKUP(FISM[[#This Row],[pos0502]],pointstable[],2,FALSE)</f>
        <v>0</v>
      </c>
      <c r="P14" s="3">
        <f>IFERROR(VLOOKUP(FISM[[#This Row],[FIS Code]],results0602[],3,FALSE),999)</f>
        <v>999</v>
      </c>
      <c r="Q14" s="3">
        <f>VLOOKUP(FISM[[#This Row],[pos0602]],pointstable[],2,FALSE)</f>
        <v>0</v>
      </c>
      <c r="R14" s="3">
        <f>IFERROR(VLOOKUP(FISM[[#This Row],[FIS Code]],results0702[],3,FALSE),999)</f>
        <v>999</v>
      </c>
      <c r="S14" s="3">
        <f>VLOOKUP(FISM[[#This Row],[pos0702]],pointstable[],2,FALSE)</f>
        <v>0</v>
      </c>
      <c r="T14" s="3">
        <f>IFERROR(VLOOKUP(FISM[[#This Row],[FIS Code]],results0802[],3,FALSE),999)</f>
        <v>999</v>
      </c>
      <c r="U14" s="3">
        <f>VLOOKUP(FISM[[#This Row],[pos0802]],pointstable[],2,FALSE)</f>
        <v>0</v>
      </c>
      <c r="V14" s="3">
        <f>IFERROR(VLOOKUP(FISM[[#This Row],[FIS Code]],results0103[],3,FALSE),999)</f>
        <v>5</v>
      </c>
      <c r="W14" s="3">
        <f>VLOOKUP(FISM[[#This Row],[pos0103]],pointstable[],2,FALSE)</f>
        <v>225</v>
      </c>
      <c r="X14" s="3">
        <f>IFERROR(VLOOKUP(FISM[[#This Row],[FIS Code]],results0203[],3,FALSE),999)</f>
        <v>3</v>
      </c>
      <c r="Y14" s="3">
        <f>VLOOKUP(FISM[[#This Row],[pos0203]],pointstable[],2,FALSE)</f>
        <v>300</v>
      </c>
      <c r="Z14" s="3">
        <f>IFERROR(VLOOKUP(FISM[[#This Row],[FIS Code]],results1003[],3,FALSE),999)</f>
        <v>999</v>
      </c>
      <c r="AA14" s="3">
        <f>VLOOKUP(FISM[[#This Row],[pos1003]],pointstable[],2,FALSE)</f>
        <v>0</v>
      </c>
      <c r="AB14" s="3">
        <f>IFERROR(VLOOKUP(FISM[[#This Row],[FIS Code]],results1103[],3,FALSE),999)</f>
        <v>999</v>
      </c>
      <c r="AC14" s="3">
        <f>VLOOKUP(FISM[[#This Row],[pos1103]],pointstable[],2,FALSE)</f>
        <v>0</v>
      </c>
      <c r="AD14" s="3">
        <f>IFERROR(VLOOKUP(FISM[[#This Row],[FIS Code]],results1203[],3,FALSE),999)</f>
        <v>999</v>
      </c>
      <c r="AE14" s="3">
        <f>VLOOKUP(FISM[[#This Row],[pos1203]],pointstable[],2,FALSE)</f>
        <v>0</v>
      </c>
      <c r="AF14" s="3">
        <f>IFERROR(VLOOKUP(FISM[[#This Row],[FIS Code]],results1303[],3,FALSE),999)</f>
        <v>999</v>
      </c>
      <c r="AG14" s="3">
        <f>VLOOKUP(FISM[[#This Row],[pos1303]],pointstable[],2,FALSE)</f>
        <v>0</v>
      </c>
      <c r="AH14" s="3">
        <f>IFERROR(VLOOKUP(FISM[[#This Row],[FIS Code]],results1503[],3,FALSE),999)</f>
        <v>999</v>
      </c>
      <c r="AI14" s="3">
        <f>VLOOKUP(FISM[[#This Row],[POS1503]],pointstable[],2,FALSE)</f>
        <v>0</v>
      </c>
      <c r="AJ14" s="3">
        <f>IFERROR(VLOOKUP(FISM[[#This Row],[FIS Code]],results1603[],3,FALSE),999)</f>
        <v>999</v>
      </c>
      <c r="AK14" s="3">
        <f>VLOOKUP(FISM[[#This Row],[pos1603]],pointstable[],2,FALSE)</f>
        <v>0</v>
      </c>
    </row>
    <row r="15" spans="1:37" x14ac:dyDescent="0.3">
      <c r="A15">
        <v>104615</v>
      </c>
      <c r="B15" t="s">
        <v>27</v>
      </c>
      <c r="C15">
        <v>1998</v>
      </c>
      <c r="D15" t="s">
        <v>20</v>
      </c>
      <c r="E15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1050</v>
      </c>
      <c r="F15">
        <f>IFERROR(VLOOKUP(FISM[[#This Row],[FIS Code]],results0301[],3,FALSE),999)</f>
        <v>2</v>
      </c>
      <c r="G15">
        <f>VLOOKUP(FISM[[#This Row],[pos0301]],pointstable[],2,FALSE)</f>
        <v>400</v>
      </c>
      <c r="H15">
        <f>IFERROR(VLOOKUP(FISM[[#This Row],[FIS Code]],results0401[],3,FALSE),999)</f>
        <v>4</v>
      </c>
      <c r="I15">
        <f>VLOOKUP(FISM[[#This Row],[pos0401]],pointstable[],2,FALSE)</f>
        <v>250</v>
      </c>
      <c r="J15">
        <f>IFERROR(VLOOKUP(FISM[[#This Row],[FIS Code]],results1501[],3,FALSE),999)</f>
        <v>999</v>
      </c>
      <c r="K15">
        <f>VLOOKUP(FISM[[#This Row],[pos01501]],pointstable[],2,FALSE)</f>
        <v>0</v>
      </c>
      <c r="L15">
        <f>IFERROR(VLOOKUP(FISM[[#This Row],[FIS Code]],results15012[],3,FALSE),999)</f>
        <v>999</v>
      </c>
      <c r="M15">
        <f>VLOOKUP(FISM[[#This Row],[pos01502]],pointstable[],2,FALSE)</f>
        <v>0</v>
      </c>
      <c r="N15" s="3">
        <f>IFERROR(VLOOKUP(FISM[[#This Row],[FIS Code]],results0502[],3,FALSE),999)</f>
        <v>999</v>
      </c>
      <c r="O15" s="3">
        <f>VLOOKUP(FISM[[#This Row],[pos0502]],pointstable[],2,FALSE)</f>
        <v>0</v>
      </c>
      <c r="P15" s="3">
        <f>IFERROR(VLOOKUP(FISM[[#This Row],[FIS Code]],results0602[],3,FALSE),999)</f>
        <v>999</v>
      </c>
      <c r="Q15" s="3">
        <f>VLOOKUP(FISM[[#This Row],[pos0602]],pointstable[],2,FALSE)</f>
        <v>0</v>
      </c>
      <c r="R15" s="3">
        <f>IFERROR(VLOOKUP(FISM[[#This Row],[FIS Code]],results0702[],3,FALSE),999)</f>
        <v>999</v>
      </c>
      <c r="S15" s="3">
        <f>VLOOKUP(FISM[[#This Row],[pos0702]],pointstable[],2,FALSE)</f>
        <v>0</v>
      </c>
      <c r="T15" s="3">
        <f>IFERROR(VLOOKUP(FISM[[#This Row],[FIS Code]],results0802[],3,FALSE),999)</f>
        <v>999</v>
      </c>
      <c r="U15" s="3">
        <f>VLOOKUP(FISM[[#This Row],[pos0802]],pointstable[],2,FALSE)</f>
        <v>0</v>
      </c>
      <c r="V15" s="3">
        <f>IFERROR(VLOOKUP(FISM[[#This Row],[FIS Code]],results0103[],3,FALSE),999)</f>
        <v>999</v>
      </c>
      <c r="W15" s="3">
        <f>VLOOKUP(FISM[[#This Row],[pos0103]],pointstable[],2,FALSE)</f>
        <v>0</v>
      </c>
      <c r="X15" s="3">
        <f>IFERROR(VLOOKUP(FISM[[#This Row],[FIS Code]],results0203[],3,FALSE),999)</f>
        <v>2</v>
      </c>
      <c r="Y15" s="3">
        <f>VLOOKUP(FISM[[#This Row],[pos0203]],pointstable[],2,FALSE)</f>
        <v>400</v>
      </c>
      <c r="Z15" s="3">
        <f>IFERROR(VLOOKUP(FISM[[#This Row],[FIS Code]],results1003[],3,FALSE),999)</f>
        <v>999</v>
      </c>
      <c r="AA15" s="3">
        <f>VLOOKUP(FISM[[#This Row],[pos1003]],pointstable[],2,FALSE)</f>
        <v>0</v>
      </c>
      <c r="AB15" s="3">
        <f>IFERROR(VLOOKUP(FISM[[#This Row],[FIS Code]],results1103[],3,FALSE),999)</f>
        <v>999</v>
      </c>
      <c r="AC15" s="3">
        <f>VLOOKUP(FISM[[#This Row],[pos1103]],pointstable[],2,FALSE)</f>
        <v>0</v>
      </c>
      <c r="AD15" s="3">
        <f>IFERROR(VLOOKUP(FISM[[#This Row],[FIS Code]],results1203[],3,FALSE),999)</f>
        <v>999</v>
      </c>
      <c r="AE15" s="3">
        <f>VLOOKUP(FISM[[#This Row],[pos1203]],pointstable[],2,FALSE)</f>
        <v>0</v>
      </c>
      <c r="AF15" s="3">
        <f>IFERROR(VLOOKUP(FISM[[#This Row],[FIS Code]],results1303[],3,FALSE),999)</f>
        <v>999</v>
      </c>
      <c r="AG15" s="3">
        <f>VLOOKUP(FISM[[#This Row],[pos1303]],pointstable[],2,FALSE)</f>
        <v>0</v>
      </c>
      <c r="AH15" s="3">
        <f>IFERROR(VLOOKUP(FISM[[#This Row],[FIS Code]],results1503[],3,FALSE),999)</f>
        <v>999</v>
      </c>
      <c r="AI15" s="3">
        <f>VLOOKUP(FISM[[#This Row],[POS1503]],pointstable[],2,FALSE)</f>
        <v>0</v>
      </c>
      <c r="AJ15" s="3">
        <f>IFERROR(VLOOKUP(FISM[[#This Row],[FIS Code]],results1603[],3,FALSE),999)</f>
        <v>999</v>
      </c>
      <c r="AK15" s="3">
        <f>VLOOKUP(FISM[[#This Row],[pos1603]],pointstable[],2,FALSE)</f>
        <v>0</v>
      </c>
    </row>
    <row r="16" spans="1:37" x14ac:dyDescent="0.3">
      <c r="A16">
        <v>221323</v>
      </c>
      <c r="B16" t="s">
        <v>981</v>
      </c>
      <c r="C16">
        <v>1998</v>
      </c>
      <c r="D16" t="s">
        <v>982</v>
      </c>
      <c r="E16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1039</v>
      </c>
      <c r="F16" s="3">
        <f>IFERROR(VLOOKUP(FISM[[#This Row],[FIS Code]],results0301[],3,FALSE),999)</f>
        <v>999</v>
      </c>
      <c r="G16" s="3">
        <f>VLOOKUP(FISM[[#This Row],[pos0301]],pointstable[],2,FALSE)</f>
        <v>0</v>
      </c>
      <c r="H16" s="3">
        <f>IFERROR(VLOOKUP(FISM[[#This Row],[FIS Code]],results0401[],3,FALSE),999)</f>
        <v>999</v>
      </c>
      <c r="I16" s="3">
        <f>VLOOKUP(FISM[[#This Row],[pos0401]],pointstable[],2,FALSE)</f>
        <v>0</v>
      </c>
      <c r="J16" s="3">
        <f>IFERROR(VLOOKUP(FISM[[#This Row],[FIS Code]],results1501[],3,FALSE),999)</f>
        <v>999</v>
      </c>
      <c r="K16" s="3">
        <f>VLOOKUP(FISM[[#This Row],[pos01501]],pointstable[],2,FALSE)</f>
        <v>0</v>
      </c>
      <c r="L16" s="3">
        <f>IFERROR(VLOOKUP(FISM[[#This Row],[FIS Code]],results15012[],3,FALSE),999)</f>
        <v>999</v>
      </c>
      <c r="M16" s="3">
        <f>VLOOKUP(FISM[[#This Row],[pos01502]],pointstable[],2,FALSE)</f>
        <v>0</v>
      </c>
      <c r="N16" s="3">
        <f>IFERROR(VLOOKUP(FISM[[#This Row],[FIS Code]],results0502[],3,FALSE),999)</f>
        <v>5</v>
      </c>
      <c r="O16" s="3">
        <f>VLOOKUP(FISM[[#This Row],[pos0502]],pointstable[],2,FALSE)</f>
        <v>225</v>
      </c>
      <c r="P16" s="3">
        <f>IFERROR(VLOOKUP(FISM[[#This Row],[FIS Code]],results0602[],3,FALSE),999)</f>
        <v>6</v>
      </c>
      <c r="Q16" s="3">
        <f>VLOOKUP(FISM[[#This Row],[pos0602]],pointstable[],2,FALSE)</f>
        <v>200</v>
      </c>
      <c r="R16" s="3">
        <f>IFERROR(VLOOKUP(FISM[[#This Row],[FIS Code]],results0702[],3,FALSE),999)</f>
        <v>8</v>
      </c>
      <c r="S16" s="3">
        <f>VLOOKUP(FISM[[#This Row],[pos0702]],pointstable[],2,FALSE)</f>
        <v>160</v>
      </c>
      <c r="T16" s="3">
        <f>IFERROR(VLOOKUP(FISM[[#This Row],[FIS Code]],results0802[],3,FALSE),999)</f>
        <v>6</v>
      </c>
      <c r="U16" s="3">
        <f>VLOOKUP(FISM[[#This Row],[pos0802]],pointstable[],2,FALSE)</f>
        <v>200</v>
      </c>
      <c r="V16" s="3">
        <f>IFERROR(VLOOKUP(FISM[[#This Row],[FIS Code]],results0103[],3,FALSE),999)</f>
        <v>999</v>
      </c>
      <c r="W16" s="3">
        <f>VLOOKUP(FISM[[#This Row],[pos0103]],pointstable[],2,FALSE)</f>
        <v>0</v>
      </c>
      <c r="X16" s="3">
        <f>IFERROR(VLOOKUP(FISM[[#This Row],[FIS Code]],results0203[],3,FALSE),999)</f>
        <v>999</v>
      </c>
      <c r="Y16" s="3">
        <f>VLOOKUP(FISM[[#This Row],[pos0203]],pointstable[],2,FALSE)</f>
        <v>0</v>
      </c>
      <c r="Z16" s="3">
        <f>IFERROR(VLOOKUP(FISM[[#This Row],[FIS Code]],results1003[],3,FALSE),999)</f>
        <v>20</v>
      </c>
      <c r="AA16" s="3">
        <f>VLOOKUP(FISM[[#This Row],[pos1003]],pointstable[],2,FALSE)</f>
        <v>55</v>
      </c>
      <c r="AB16" s="3">
        <f>IFERROR(VLOOKUP(FISM[[#This Row],[FIS Code]],results1103[],3,FALSE),999)</f>
        <v>999</v>
      </c>
      <c r="AC16" s="3">
        <f>VLOOKUP(FISM[[#This Row],[pos1103]],pointstable[],2,FALSE)</f>
        <v>0</v>
      </c>
      <c r="AD16" s="3">
        <f>IFERROR(VLOOKUP(FISM[[#This Row],[FIS Code]],results1203[],3,FALSE),999)</f>
        <v>31</v>
      </c>
      <c r="AE16" s="3">
        <f>VLOOKUP(FISM[[#This Row],[pos1203]],pointstable[],2,FALSE)</f>
        <v>29</v>
      </c>
      <c r="AF16" s="3">
        <f>IFERROR(VLOOKUP(FISM[[#This Row],[FIS Code]],results1303[],3,FALSE),999)</f>
        <v>15</v>
      </c>
      <c r="AG16" s="3">
        <f>VLOOKUP(FISM[[#This Row],[pos1303]],pointstable[],2,FALSE)</f>
        <v>80</v>
      </c>
      <c r="AH16" s="3">
        <f>IFERROR(VLOOKUP(FISM[[#This Row],[FIS Code]],results1503[],3,FALSE),999)</f>
        <v>999</v>
      </c>
      <c r="AI16" s="3">
        <f>VLOOKUP(FISM[[#This Row],[POS1503]],pointstable[],2,FALSE)</f>
        <v>0</v>
      </c>
      <c r="AJ16" s="3">
        <f>IFERROR(VLOOKUP(FISM[[#This Row],[FIS Code]],results1603[],3,FALSE),999)</f>
        <v>14</v>
      </c>
      <c r="AK16" s="3">
        <f>VLOOKUP(FISM[[#This Row],[pos1603]],pointstable[],2,FALSE)</f>
        <v>90</v>
      </c>
    </row>
    <row r="17" spans="1:37" x14ac:dyDescent="0.3">
      <c r="A17">
        <v>103857</v>
      </c>
      <c r="B17" t="s">
        <v>1982</v>
      </c>
      <c r="C17">
        <v>1992</v>
      </c>
      <c r="D17" t="s">
        <v>20</v>
      </c>
      <c r="E17" s="3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1000</v>
      </c>
      <c r="F17" s="3">
        <f>IFERROR(VLOOKUP(FISM[[#This Row],[FIS Code]],results0301[],3,FALSE),999)</f>
        <v>999</v>
      </c>
      <c r="G17" s="3">
        <f>VLOOKUP(FISM[[#This Row],[pos0301]],pointstable[],2,FALSE)</f>
        <v>0</v>
      </c>
      <c r="H17" s="3">
        <f>IFERROR(VLOOKUP(FISM[[#This Row],[FIS Code]],results0401[],3,FALSE),999)</f>
        <v>999</v>
      </c>
      <c r="I17" s="3">
        <f>VLOOKUP(FISM[[#This Row],[pos0401]],pointstable[],2,FALSE)</f>
        <v>0</v>
      </c>
      <c r="J17" s="3">
        <f>IFERROR(VLOOKUP(FISM[[#This Row],[FIS Code]],results1501[],3,FALSE),999)</f>
        <v>999</v>
      </c>
      <c r="K17" s="3">
        <f>VLOOKUP(FISM[[#This Row],[pos01501]],pointstable[],2,FALSE)</f>
        <v>0</v>
      </c>
      <c r="L17" s="3">
        <f>IFERROR(VLOOKUP(FISM[[#This Row],[FIS Code]],results15012[],3,FALSE),999)</f>
        <v>999</v>
      </c>
      <c r="M17" s="3">
        <f>VLOOKUP(FISM[[#This Row],[pos01502]],pointstable[],2,FALSE)</f>
        <v>0</v>
      </c>
      <c r="N17" s="3">
        <f>IFERROR(VLOOKUP(FISM[[#This Row],[FIS Code]],results0502[],3,FALSE),999)</f>
        <v>999</v>
      </c>
      <c r="O17" s="3">
        <f>VLOOKUP(FISM[[#This Row],[pos0502]],pointstable[],2,FALSE)</f>
        <v>0</v>
      </c>
      <c r="P17" s="3">
        <f>IFERROR(VLOOKUP(FISM[[#This Row],[FIS Code]],results0602[],3,FALSE),999)</f>
        <v>999</v>
      </c>
      <c r="Q17" s="3">
        <f>VLOOKUP(FISM[[#This Row],[pos0602]],pointstable[],2,FALSE)</f>
        <v>0</v>
      </c>
      <c r="R17" s="3">
        <f>IFERROR(VLOOKUP(FISM[[#This Row],[FIS Code]],results0702[],3,FALSE),999)</f>
        <v>999</v>
      </c>
      <c r="S17" s="3">
        <f>VLOOKUP(FISM[[#This Row],[pos0702]],pointstable[],2,FALSE)</f>
        <v>0</v>
      </c>
      <c r="T17" s="3">
        <f>IFERROR(VLOOKUP(FISM[[#This Row],[FIS Code]],results0802[],3,FALSE),999)</f>
        <v>999</v>
      </c>
      <c r="U17" s="3">
        <f>VLOOKUP(FISM[[#This Row],[pos0802]],pointstable[],2,FALSE)</f>
        <v>0</v>
      </c>
      <c r="V17" s="3">
        <f>IFERROR(VLOOKUP(FISM[[#This Row],[FIS Code]],results0103[],3,FALSE),999)</f>
        <v>1</v>
      </c>
      <c r="W17" s="3">
        <f>VLOOKUP(FISM[[#This Row],[pos0103]],pointstable[],2,FALSE)</f>
        <v>500</v>
      </c>
      <c r="X17" s="3">
        <f>IFERROR(VLOOKUP(FISM[[#This Row],[FIS Code]],results0203[],3,FALSE),999)</f>
        <v>1</v>
      </c>
      <c r="Y17" s="3">
        <f>VLOOKUP(FISM[[#This Row],[pos0203]],pointstable[],2,FALSE)</f>
        <v>500</v>
      </c>
      <c r="Z17" s="3">
        <f>IFERROR(VLOOKUP(FISM[[#This Row],[FIS Code]],results1003[],3,FALSE),999)</f>
        <v>999</v>
      </c>
      <c r="AA17" s="3">
        <f>VLOOKUP(FISM[[#This Row],[pos1003]],pointstable[],2,FALSE)</f>
        <v>0</v>
      </c>
      <c r="AB17" s="3">
        <f>IFERROR(VLOOKUP(FISM[[#This Row],[FIS Code]],results1103[],3,FALSE),999)</f>
        <v>999</v>
      </c>
      <c r="AC17" s="3">
        <f>VLOOKUP(FISM[[#This Row],[pos1103]],pointstable[],2,FALSE)</f>
        <v>0</v>
      </c>
      <c r="AD17" s="3">
        <f>IFERROR(VLOOKUP(FISM[[#This Row],[FIS Code]],results1203[],3,FALSE),999)</f>
        <v>999</v>
      </c>
      <c r="AE17" s="3">
        <f>VLOOKUP(FISM[[#This Row],[pos1203]],pointstable[],2,FALSE)</f>
        <v>0</v>
      </c>
      <c r="AF17" s="3">
        <f>IFERROR(VLOOKUP(FISM[[#This Row],[FIS Code]],results1303[],3,FALSE),999)</f>
        <v>999</v>
      </c>
      <c r="AG17" s="3">
        <f>VLOOKUP(FISM[[#This Row],[pos1303]],pointstable[],2,FALSE)</f>
        <v>0</v>
      </c>
      <c r="AH17" s="3">
        <f>IFERROR(VLOOKUP(FISM[[#This Row],[FIS Code]],results1503[],3,FALSE),999)</f>
        <v>999</v>
      </c>
      <c r="AI17" s="3">
        <f>VLOOKUP(FISM[[#This Row],[POS1503]],pointstable[],2,FALSE)</f>
        <v>0</v>
      </c>
      <c r="AJ17" s="3">
        <f>IFERROR(VLOOKUP(FISM[[#This Row],[FIS Code]],results1603[],3,FALSE),999)</f>
        <v>999</v>
      </c>
      <c r="AK17" s="3">
        <f>VLOOKUP(FISM[[#This Row],[pos1603]],pointstable[],2,FALSE)</f>
        <v>0</v>
      </c>
    </row>
    <row r="18" spans="1:37" x14ac:dyDescent="0.3">
      <c r="A18">
        <v>104723</v>
      </c>
      <c r="B18" t="s">
        <v>35</v>
      </c>
      <c r="C18">
        <v>1999</v>
      </c>
      <c r="D18" t="s">
        <v>20</v>
      </c>
      <c r="E18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970</v>
      </c>
      <c r="F18">
        <f>IFERROR(VLOOKUP(FISM[[#This Row],[FIS Code]],results0301[],3,FALSE),999)</f>
        <v>3</v>
      </c>
      <c r="G18">
        <f>VLOOKUP(FISM[[#This Row],[pos0301]],pointstable[],2,FALSE)</f>
        <v>300</v>
      </c>
      <c r="H18">
        <f>IFERROR(VLOOKUP(FISM[[#This Row],[FIS Code]],results0401[],3,FALSE),999)</f>
        <v>3</v>
      </c>
      <c r="I18">
        <f>VLOOKUP(FISM[[#This Row],[pos0401]],pointstable[],2,FALSE)</f>
        <v>300</v>
      </c>
      <c r="J18">
        <f>IFERROR(VLOOKUP(FISM[[#This Row],[FIS Code]],results1501[],3,FALSE),999)</f>
        <v>999</v>
      </c>
      <c r="K18">
        <f>VLOOKUP(FISM[[#This Row],[pos01501]],pointstable[],2,FALSE)</f>
        <v>0</v>
      </c>
      <c r="L18">
        <f>IFERROR(VLOOKUP(FISM[[#This Row],[FIS Code]],results15012[],3,FALSE),999)</f>
        <v>999</v>
      </c>
      <c r="M18">
        <f>VLOOKUP(FISM[[#This Row],[pos01502]],pointstable[],2,FALSE)</f>
        <v>0</v>
      </c>
      <c r="N18" s="3">
        <f>IFERROR(VLOOKUP(FISM[[#This Row],[FIS Code]],results0502[],3,FALSE),999)</f>
        <v>999</v>
      </c>
      <c r="O18" s="3">
        <f>VLOOKUP(FISM[[#This Row],[pos0502]],pointstable[],2,FALSE)</f>
        <v>0</v>
      </c>
      <c r="P18" s="3">
        <f>IFERROR(VLOOKUP(FISM[[#This Row],[FIS Code]],results0602[],3,FALSE),999)</f>
        <v>999</v>
      </c>
      <c r="Q18" s="3">
        <f>VLOOKUP(FISM[[#This Row],[pos0602]],pointstable[],2,FALSE)</f>
        <v>0</v>
      </c>
      <c r="R18" s="3">
        <f>IFERROR(VLOOKUP(FISM[[#This Row],[FIS Code]],results0702[],3,FALSE),999)</f>
        <v>999</v>
      </c>
      <c r="S18" s="3">
        <f>VLOOKUP(FISM[[#This Row],[pos0702]],pointstable[],2,FALSE)</f>
        <v>0</v>
      </c>
      <c r="T18" s="3">
        <f>IFERROR(VLOOKUP(FISM[[#This Row],[FIS Code]],results0802[],3,FALSE),999)</f>
        <v>999</v>
      </c>
      <c r="U18" s="3">
        <f>VLOOKUP(FISM[[#This Row],[pos0802]],pointstable[],2,FALSE)</f>
        <v>0</v>
      </c>
      <c r="V18" s="3">
        <f>IFERROR(VLOOKUP(FISM[[#This Row],[FIS Code]],results0103[],3,FALSE),999)</f>
        <v>9</v>
      </c>
      <c r="W18" s="3">
        <f>VLOOKUP(FISM[[#This Row],[pos0103]],pointstable[],2,FALSE)</f>
        <v>145</v>
      </c>
      <c r="X18" s="3">
        <f>IFERROR(VLOOKUP(FISM[[#This Row],[FIS Code]],results0203[],3,FALSE),999)</f>
        <v>5</v>
      </c>
      <c r="Y18" s="3">
        <f>VLOOKUP(FISM[[#This Row],[pos0203]],pointstable[],2,FALSE)</f>
        <v>225</v>
      </c>
      <c r="Z18" s="3">
        <f>IFERROR(VLOOKUP(FISM[[#This Row],[FIS Code]],results1003[],3,FALSE),999)</f>
        <v>999</v>
      </c>
      <c r="AA18" s="3">
        <f>VLOOKUP(FISM[[#This Row],[pos1003]],pointstable[],2,FALSE)</f>
        <v>0</v>
      </c>
      <c r="AB18" s="3">
        <f>IFERROR(VLOOKUP(FISM[[#This Row],[FIS Code]],results1103[],3,FALSE),999)</f>
        <v>999</v>
      </c>
      <c r="AC18" s="3">
        <f>VLOOKUP(FISM[[#This Row],[pos1103]],pointstable[],2,FALSE)</f>
        <v>0</v>
      </c>
      <c r="AD18" s="3">
        <f>IFERROR(VLOOKUP(FISM[[#This Row],[FIS Code]],results1203[],3,FALSE),999)</f>
        <v>999</v>
      </c>
      <c r="AE18" s="3">
        <f>VLOOKUP(FISM[[#This Row],[pos1203]],pointstable[],2,FALSE)</f>
        <v>0</v>
      </c>
      <c r="AF18" s="3">
        <f>IFERROR(VLOOKUP(FISM[[#This Row],[FIS Code]],results1303[],3,FALSE),999)</f>
        <v>999</v>
      </c>
      <c r="AG18" s="3">
        <f>VLOOKUP(FISM[[#This Row],[pos1303]],pointstable[],2,FALSE)</f>
        <v>0</v>
      </c>
      <c r="AH18" s="3">
        <f>IFERROR(VLOOKUP(FISM[[#This Row],[FIS Code]],results1503[],3,FALSE),999)</f>
        <v>999</v>
      </c>
      <c r="AI18" s="3">
        <f>VLOOKUP(FISM[[#This Row],[POS1503]],pointstable[],2,FALSE)</f>
        <v>0</v>
      </c>
      <c r="AJ18" s="3">
        <f>IFERROR(VLOOKUP(FISM[[#This Row],[FIS Code]],results1603[],3,FALSE),999)</f>
        <v>999</v>
      </c>
      <c r="AK18" s="3">
        <f>VLOOKUP(FISM[[#This Row],[pos1603]],pointstable[],2,FALSE)</f>
        <v>0</v>
      </c>
    </row>
    <row r="19" spans="1:37" x14ac:dyDescent="0.3">
      <c r="A19">
        <v>6531981</v>
      </c>
      <c r="B19" t="s">
        <v>2512</v>
      </c>
      <c r="C19">
        <v>1997</v>
      </c>
      <c r="D19" t="s">
        <v>73</v>
      </c>
      <c r="E19" s="3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870</v>
      </c>
      <c r="F19" s="3">
        <f>IFERROR(VLOOKUP(FISM[[#This Row],[FIS Code]],results0301[],3,FALSE),999)</f>
        <v>999</v>
      </c>
      <c r="G19" s="3">
        <f>VLOOKUP(FISM[[#This Row],[pos0301]],pointstable[],2,FALSE)</f>
        <v>0</v>
      </c>
      <c r="H19" s="3">
        <f>IFERROR(VLOOKUP(FISM[[#This Row],[FIS Code]],results0401[],3,FALSE),999)</f>
        <v>999</v>
      </c>
      <c r="I19" s="3">
        <f>VLOOKUP(FISM[[#This Row],[pos0401]],pointstable[],2,FALSE)</f>
        <v>0</v>
      </c>
      <c r="J19" s="3">
        <f>IFERROR(VLOOKUP(FISM[[#This Row],[FIS Code]],results1501[],3,FALSE),999)</f>
        <v>999</v>
      </c>
      <c r="K19" s="3">
        <f>VLOOKUP(FISM[[#This Row],[pos01501]],pointstable[],2,FALSE)</f>
        <v>0</v>
      </c>
      <c r="L19" s="3">
        <f>IFERROR(VLOOKUP(FISM[[#This Row],[FIS Code]],results15012[],3,FALSE),999)</f>
        <v>999</v>
      </c>
      <c r="M19" s="3">
        <f>VLOOKUP(FISM[[#This Row],[pos01502]],pointstable[],2,FALSE)</f>
        <v>0</v>
      </c>
      <c r="N19" s="3">
        <f>IFERROR(VLOOKUP(FISM[[#This Row],[FIS Code]],results0502[],3,FALSE),999)</f>
        <v>999</v>
      </c>
      <c r="O19" s="3">
        <f>VLOOKUP(FISM[[#This Row],[pos0502]],pointstable[],2,FALSE)</f>
        <v>0</v>
      </c>
      <c r="P19" s="3">
        <f>IFERROR(VLOOKUP(FISM[[#This Row],[FIS Code]],results0602[],3,FALSE),999)</f>
        <v>999</v>
      </c>
      <c r="Q19" s="3">
        <f>VLOOKUP(FISM[[#This Row],[pos0602]],pointstable[],2,FALSE)</f>
        <v>0</v>
      </c>
      <c r="R19" s="3">
        <f>IFERROR(VLOOKUP(FISM[[#This Row],[FIS Code]],results0702[],3,FALSE),999)</f>
        <v>999</v>
      </c>
      <c r="S19" s="3">
        <f>VLOOKUP(FISM[[#This Row],[pos0702]],pointstable[],2,FALSE)</f>
        <v>0</v>
      </c>
      <c r="T19" s="3">
        <f>IFERROR(VLOOKUP(FISM[[#This Row],[FIS Code]],results0802[],3,FALSE),999)</f>
        <v>999</v>
      </c>
      <c r="U19" s="3">
        <f>VLOOKUP(FISM[[#This Row],[pos0802]],pointstable[],2,FALSE)</f>
        <v>0</v>
      </c>
      <c r="V19" s="3">
        <f>IFERROR(VLOOKUP(FISM[[#This Row],[FIS Code]],results0103[],3,FALSE),999)</f>
        <v>999</v>
      </c>
      <c r="W19" s="3">
        <f>VLOOKUP(FISM[[#This Row],[pos0103]],pointstable[],2,FALSE)</f>
        <v>0</v>
      </c>
      <c r="X19" s="3">
        <f>IFERROR(VLOOKUP(FISM[[#This Row],[FIS Code]],results0203[],3,FALSE),999)</f>
        <v>999</v>
      </c>
      <c r="Y19" s="3">
        <f>VLOOKUP(FISM[[#This Row],[pos0203]],pointstable[],2,FALSE)</f>
        <v>0</v>
      </c>
      <c r="Z19" s="3">
        <f>IFERROR(VLOOKUP(FISM[[#This Row],[FIS Code]],results1003[],3,FALSE),999)</f>
        <v>17</v>
      </c>
      <c r="AA19" s="3">
        <f>VLOOKUP(FISM[[#This Row],[pos1003]],pointstable[],2,FALSE)</f>
        <v>70</v>
      </c>
      <c r="AB19" s="3">
        <f>IFERROR(VLOOKUP(FISM[[#This Row],[FIS Code]],results1103[],3,FALSE),999)</f>
        <v>999</v>
      </c>
      <c r="AC19" s="3">
        <f>VLOOKUP(FISM[[#This Row],[pos1103]],pointstable[],2,FALSE)</f>
        <v>0</v>
      </c>
      <c r="AD19" s="3">
        <f>IFERROR(VLOOKUP(FISM[[#This Row],[FIS Code]],results1203[],3,FALSE),999)</f>
        <v>3</v>
      </c>
      <c r="AE19" s="3">
        <f>VLOOKUP(FISM[[#This Row],[pos1203]],pointstable[],2,FALSE)</f>
        <v>300</v>
      </c>
      <c r="AF19" s="3">
        <f>IFERROR(VLOOKUP(FISM[[#This Row],[FIS Code]],results1303[],3,FALSE),999)</f>
        <v>1</v>
      </c>
      <c r="AG19" s="3">
        <f>VLOOKUP(FISM[[#This Row],[pos1303]],pointstable[],2,FALSE)</f>
        <v>500</v>
      </c>
      <c r="AH19" s="3">
        <f>IFERROR(VLOOKUP(FISM[[#This Row],[FIS Code]],results1503[],3,FALSE),999)</f>
        <v>999</v>
      </c>
      <c r="AI19" s="3">
        <f>VLOOKUP(FISM[[#This Row],[POS1503]],pointstable[],2,FALSE)</f>
        <v>0</v>
      </c>
      <c r="AJ19" s="3">
        <f>IFERROR(VLOOKUP(FISM[[#This Row],[FIS Code]],results1603[],3,FALSE),999)</f>
        <v>999</v>
      </c>
      <c r="AK19" s="3">
        <f>VLOOKUP(FISM[[#This Row],[pos1603]],pointstable[],2,FALSE)</f>
        <v>0</v>
      </c>
    </row>
    <row r="20" spans="1:37" x14ac:dyDescent="0.3">
      <c r="A20">
        <v>6100034</v>
      </c>
      <c r="B20" t="s">
        <v>192</v>
      </c>
      <c r="C20">
        <v>2001</v>
      </c>
      <c r="D20" t="s">
        <v>20</v>
      </c>
      <c r="E20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863</v>
      </c>
      <c r="F20">
        <f>IFERROR(VLOOKUP(FISM[[#This Row],[FIS Code]],results0301[],3,FALSE),999)</f>
        <v>25</v>
      </c>
      <c r="G20">
        <f>VLOOKUP(FISM[[#This Row],[pos0301]],pointstable[],2,FALSE)</f>
        <v>38</v>
      </c>
      <c r="H20">
        <f>IFERROR(VLOOKUP(FISM[[#This Row],[FIS Code]],results0401[],3,FALSE),999)</f>
        <v>999</v>
      </c>
      <c r="I20">
        <f>VLOOKUP(FISM[[#This Row],[pos0401]],pointstable[],2,FALSE)</f>
        <v>0</v>
      </c>
      <c r="J20">
        <f>IFERROR(VLOOKUP(FISM[[#This Row],[FIS Code]],results1501[],3,FALSE),999)</f>
        <v>999</v>
      </c>
      <c r="K20">
        <f>VLOOKUP(FISM[[#This Row],[pos01501]],pointstable[],2,FALSE)</f>
        <v>0</v>
      </c>
      <c r="L20">
        <f>IFERROR(VLOOKUP(FISM[[#This Row],[FIS Code]],results15012[],3,FALSE),999)</f>
        <v>999</v>
      </c>
      <c r="M20">
        <f>VLOOKUP(FISM[[#This Row],[pos01502]],pointstable[],2,FALSE)</f>
        <v>0</v>
      </c>
      <c r="N20" s="3">
        <f>IFERROR(VLOOKUP(FISM[[#This Row],[FIS Code]],results0502[],3,FALSE),999)</f>
        <v>999</v>
      </c>
      <c r="O20" s="3">
        <f>VLOOKUP(FISM[[#This Row],[pos0502]],pointstable[],2,FALSE)</f>
        <v>0</v>
      </c>
      <c r="P20" s="3">
        <f>IFERROR(VLOOKUP(FISM[[#This Row],[FIS Code]],results0602[],3,FALSE),999)</f>
        <v>2</v>
      </c>
      <c r="Q20" s="3">
        <f>VLOOKUP(FISM[[#This Row],[pos0602]],pointstable[],2,FALSE)</f>
        <v>400</v>
      </c>
      <c r="R20" s="3">
        <f>IFERROR(VLOOKUP(FISM[[#This Row],[FIS Code]],results0702[],3,FALSE),999)</f>
        <v>6</v>
      </c>
      <c r="S20" s="3">
        <f>VLOOKUP(FISM[[#This Row],[pos0702]],pointstable[],2,FALSE)</f>
        <v>200</v>
      </c>
      <c r="T20" s="3">
        <f>IFERROR(VLOOKUP(FISM[[#This Row],[FIS Code]],results0802[],3,FALSE),999)</f>
        <v>5</v>
      </c>
      <c r="U20" s="3">
        <f>VLOOKUP(FISM[[#This Row],[pos0802]],pointstable[],2,FALSE)</f>
        <v>225</v>
      </c>
      <c r="V20" s="3">
        <f>IFERROR(VLOOKUP(FISM[[#This Row],[FIS Code]],results0103[],3,FALSE),999)</f>
        <v>999</v>
      </c>
      <c r="W20" s="3">
        <f>VLOOKUP(FISM[[#This Row],[pos0103]],pointstable[],2,FALSE)</f>
        <v>0</v>
      </c>
      <c r="X20" s="3">
        <f>IFERROR(VLOOKUP(FISM[[#This Row],[FIS Code]],results0203[],3,FALSE),999)</f>
        <v>999</v>
      </c>
      <c r="Y20" s="3">
        <f>VLOOKUP(FISM[[#This Row],[pos0203]],pointstable[],2,FALSE)</f>
        <v>0</v>
      </c>
      <c r="Z20" s="3">
        <f>IFERROR(VLOOKUP(FISM[[#This Row],[FIS Code]],results1003[],3,FALSE),999)</f>
        <v>999</v>
      </c>
      <c r="AA20" s="3">
        <f>VLOOKUP(FISM[[#This Row],[pos1003]],pointstable[],2,FALSE)</f>
        <v>0</v>
      </c>
      <c r="AB20" s="3">
        <f>IFERROR(VLOOKUP(FISM[[#This Row],[FIS Code]],results1103[],3,FALSE),999)</f>
        <v>999</v>
      </c>
      <c r="AC20" s="3">
        <f>VLOOKUP(FISM[[#This Row],[pos1103]],pointstable[],2,FALSE)</f>
        <v>0</v>
      </c>
      <c r="AD20" s="3">
        <f>IFERROR(VLOOKUP(FISM[[#This Row],[FIS Code]],results1203[],3,FALSE),999)</f>
        <v>999</v>
      </c>
      <c r="AE20" s="3">
        <f>VLOOKUP(FISM[[#This Row],[pos1203]],pointstable[],2,FALSE)</f>
        <v>0</v>
      </c>
      <c r="AF20" s="3">
        <f>IFERROR(VLOOKUP(FISM[[#This Row],[FIS Code]],results1303[],3,FALSE),999)</f>
        <v>999</v>
      </c>
      <c r="AG20" s="3">
        <f>VLOOKUP(FISM[[#This Row],[pos1303]],pointstable[],2,FALSE)</f>
        <v>0</v>
      </c>
      <c r="AH20" s="3">
        <f>IFERROR(VLOOKUP(FISM[[#This Row],[FIS Code]],results1503[],3,FALSE),999)</f>
        <v>999</v>
      </c>
      <c r="AI20" s="3">
        <f>VLOOKUP(FISM[[#This Row],[POS1503]],pointstable[],2,FALSE)</f>
        <v>0</v>
      </c>
      <c r="AJ20" s="3">
        <f>IFERROR(VLOOKUP(FISM[[#This Row],[FIS Code]],results1603[],3,FALSE),999)</f>
        <v>999</v>
      </c>
      <c r="AK20" s="3">
        <f>VLOOKUP(FISM[[#This Row],[pos1603]],pointstable[],2,FALSE)</f>
        <v>0</v>
      </c>
    </row>
    <row r="21" spans="1:37" x14ac:dyDescent="0.3">
      <c r="A21">
        <v>104378</v>
      </c>
      <c r="B21" t="s">
        <v>996</v>
      </c>
      <c r="C21">
        <v>1996</v>
      </c>
      <c r="D21" t="s">
        <v>20</v>
      </c>
      <c r="E21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855</v>
      </c>
      <c r="F21" s="3">
        <f>IFERROR(VLOOKUP(FISM[[#This Row],[FIS Code]],results0301[],3,FALSE),999)</f>
        <v>999</v>
      </c>
      <c r="G21" s="3">
        <f>VLOOKUP(FISM[[#This Row],[pos0301]],pointstable[],2,FALSE)</f>
        <v>0</v>
      </c>
      <c r="H21" s="3">
        <f>IFERROR(VLOOKUP(FISM[[#This Row],[FIS Code]],results0401[],3,FALSE),999)</f>
        <v>999</v>
      </c>
      <c r="I21" s="3">
        <f>VLOOKUP(FISM[[#This Row],[pos0401]],pointstable[],2,FALSE)</f>
        <v>0</v>
      </c>
      <c r="J21" s="3">
        <f>IFERROR(VLOOKUP(FISM[[#This Row],[FIS Code]],results1501[],3,FALSE),999)</f>
        <v>999</v>
      </c>
      <c r="K21" s="3">
        <f>VLOOKUP(FISM[[#This Row],[pos01501]],pointstable[],2,FALSE)</f>
        <v>0</v>
      </c>
      <c r="L21" s="3">
        <f>IFERROR(VLOOKUP(FISM[[#This Row],[FIS Code]],results15012[],3,FALSE),999)</f>
        <v>999</v>
      </c>
      <c r="M21" s="3">
        <f>VLOOKUP(FISM[[#This Row],[pos01502]],pointstable[],2,FALSE)</f>
        <v>0</v>
      </c>
      <c r="N21" s="3">
        <f>IFERROR(VLOOKUP(FISM[[#This Row],[FIS Code]],results0502[],3,FALSE),999)</f>
        <v>9</v>
      </c>
      <c r="O21" s="3">
        <f>VLOOKUP(FISM[[#This Row],[pos0502]],pointstable[],2,FALSE)</f>
        <v>145</v>
      </c>
      <c r="P21" s="3">
        <f>IFERROR(VLOOKUP(FISM[[#This Row],[FIS Code]],results0602[],3,FALSE),999)</f>
        <v>1</v>
      </c>
      <c r="Q21" s="3">
        <f>VLOOKUP(FISM[[#This Row],[pos0602]],pointstable[],2,FALSE)</f>
        <v>500</v>
      </c>
      <c r="R21" s="3">
        <f>IFERROR(VLOOKUP(FISM[[#This Row],[FIS Code]],results0702[],3,FALSE),999)</f>
        <v>999</v>
      </c>
      <c r="S21" s="3">
        <f>VLOOKUP(FISM[[#This Row],[pos0702]],pointstable[],2,FALSE)</f>
        <v>0</v>
      </c>
      <c r="T21" s="3">
        <f>IFERROR(VLOOKUP(FISM[[#This Row],[FIS Code]],results0802[],3,FALSE),999)</f>
        <v>999</v>
      </c>
      <c r="U21" s="3">
        <f>VLOOKUP(FISM[[#This Row],[pos0802]],pointstable[],2,FALSE)</f>
        <v>0</v>
      </c>
      <c r="V21" s="3">
        <f>IFERROR(VLOOKUP(FISM[[#This Row],[FIS Code]],results0103[],3,FALSE),999)</f>
        <v>999</v>
      </c>
      <c r="W21" s="3">
        <f>VLOOKUP(FISM[[#This Row],[pos0103]],pointstable[],2,FALSE)</f>
        <v>0</v>
      </c>
      <c r="X21" s="3">
        <f>IFERROR(VLOOKUP(FISM[[#This Row],[FIS Code]],results0203[],3,FALSE),999)</f>
        <v>999</v>
      </c>
      <c r="Y21" s="3">
        <f>VLOOKUP(FISM[[#This Row],[pos0203]],pointstable[],2,FALSE)</f>
        <v>0</v>
      </c>
      <c r="Z21" s="3">
        <f>IFERROR(VLOOKUP(FISM[[#This Row],[FIS Code]],results1003[],3,FALSE),999)</f>
        <v>999</v>
      </c>
      <c r="AA21" s="3">
        <f>VLOOKUP(FISM[[#This Row],[pos1003]],pointstable[],2,FALSE)</f>
        <v>0</v>
      </c>
      <c r="AB21" s="3">
        <f>IFERROR(VLOOKUP(FISM[[#This Row],[FIS Code]],results1103[],3,FALSE),999)</f>
        <v>999</v>
      </c>
      <c r="AC21" s="3">
        <f>VLOOKUP(FISM[[#This Row],[pos1103]],pointstable[],2,FALSE)</f>
        <v>0</v>
      </c>
      <c r="AD21" s="3">
        <f>IFERROR(VLOOKUP(FISM[[#This Row],[FIS Code]],results1203[],3,FALSE),999)</f>
        <v>11</v>
      </c>
      <c r="AE21" s="3">
        <f>VLOOKUP(FISM[[#This Row],[pos1203]],pointstable[],2,FALSE)</f>
        <v>120</v>
      </c>
      <c r="AF21" s="3">
        <f>IFERROR(VLOOKUP(FISM[[#This Row],[FIS Code]],results1303[],3,FALSE),999)</f>
        <v>14</v>
      </c>
      <c r="AG21" s="3">
        <f>VLOOKUP(FISM[[#This Row],[pos1303]],pointstable[],2,FALSE)</f>
        <v>90</v>
      </c>
      <c r="AH21" s="3">
        <f>IFERROR(VLOOKUP(FISM[[#This Row],[FIS Code]],results1503[],3,FALSE),999)</f>
        <v>999</v>
      </c>
      <c r="AI21" s="3">
        <f>VLOOKUP(FISM[[#This Row],[POS1503]],pointstable[],2,FALSE)</f>
        <v>0</v>
      </c>
      <c r="AJ21" s="3">
        <f>IFERROR(VLOOKUP(FISM[[#This Row],[FIS Code]],results1603[],3,FALSE),999)</f>
        <v>999</v>
      </c>
      <c r="AK21" s="3">
        <f>VLOOKUP(FISM[[#This Row],[pos1603]],pointstable[],2,FALSE)</f>
        <v>0</v>
      </c>
    </row>
    <row r="22" spans="1:37" x14ac:dyDescent="0.3">
      <c r="A22">
        <v>104786</v>
      </c>
      <c r="B22" t="s">
        <v>955</v>
      </c>
      <c r="C22">
        <v>1999</v>
      </c>
      <c r="D22" t="s">
        <v>20</v>
      </c>
      <c r="E22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845</v>
      </c>
      <c r="F22" s="3">
        <f>IFERROR(VLOOKUP(FISM[[#This Row],[FIS Code]],results0301[],3,FALSE),999)</f>
        <v>999</v>
      </c>
      <c r="G22" s="3">
        <f>VLOOKUP(FISM[[#This Row],[pos0301]],pointstable[],2,FALSE)</f>
        <v>0</v>
      </c>
      <c r="H22" s="3">
        <f>IFERROR(VLOOKUP(FISM[[#This Row],[FIS Code]],results0401[],3,FALSE),999)</f>
        <v>999</v>
      </c>
      <c r="I22" s="3">
        <f>VLOOKUP(FISM[[#This Row],[pos0401]],pointstable[],2,FALSE)</f>
        <v>0</v>
      </c>
      <c r="J22" s="3">
        <f>IFERROR(VLOOKUP(FISM[[#This Row],[FIS Code]],results1501[],3,FALSE),999)</f>
        <v>999</v>
      </c>
      <c r="K22" s="3">
        <f>VLOOKUP(FISM[[#This Row],[pos01501]],pointstable[],2,FALSE)</f>
        <v>0</v>
      </c>
      <c r="L22" s="3">
        <f>IFERROR(VLOOKUP(FISM[[#This Row],[FIS Code]],results15012[],3,FALSE),999)</f>
        <v>999</v>
      </c>
      <c r="M22" s="3">
        <f>VLOOKUP(FISM[[#This Row],[pos01502]],pointstable[],2,FALSE)</f>
        <v>0</v>
      </c>
      <c r="N22" s="3">
        <f>IFERROR(VLOOKUP(FISM[[#This Row],[FIS Code]],results0502[],3,FALSE),999)</f>
        <v>1</v>
      </c>
      <c r="O22" s="3">
        <f>VLOOKUP(FISM[[#This Row],[pos0502]],pointstable[],2,FALSE)</f>
        <v>500</v>
      </c>
      <c r="P22" s="3">
        <f>IFERROR(VLOOKUP(FISM[[#This Row],[FIS Code]],results0602[],3,FALSE),999)</f>
        <v>999</v>
      </c>
      <c r="Q22" s="3">
        <f>VLOOKUP(FISM[[#This Row],[pos0602]],pointstable[],2,FALSE)</f>
        <v>0</v>
      </c>
      <c r="R22" s="3">
        <f>IFERROR(VLOOKUP(FISM[[#This Row],[FIS Code]],results0702[],3,FALSE),999)</f>
        <v>999</v>
      </c>
      <c r="S22" s="3">
        <f>VLOOKUP(FISM[[#This Row],[pos0702]],pointstable[],2,FALSE)</f>
        <v>0</v>
      </c>
      <c r="T22" s="3">
        <f>IFERROR(VLOOKUP(FISM[[#This Row],[FIS Code]],results0802[],3,FALSE),999)</f>
        <v>999</v>
      </c>
      <c r="U22" s="3">
        <f>VLOOKUP(FISM[[#This Row],[pos0802]],pointstable[],2,FALSE)</f>
        <v>0</v>
      </c>
      <c r="V22" s="3">
        <f>IFERROR(VLOOKUP(FISM[[#This Row],[FIS Code]],results0103[],3,FALSE),999)</f>
        <v>6</v>
      </c>
      <c r="W22" s="3">
        <f>VLOOKUP(FISM[[#This Row],[pos0103]],pointstable[],2,FALSE)</f>
        <v>200</v>
      </c>
      <c r="X22" s="3">
        <f>IFERROR(VLOOKUP(FISM[[#This Row],[FIS Code]],results0203[],3,FALSE),999)</f>
        <v>9</v>
      </c>
      <c r="Y22" s="3">
        <f>VLOOKUP(FISM[[#This Row],[pos0203]],pointstable[],2,FALSE)</f>
        <v>145</v>
      </c>
      <c r="Z22" s="3">
        <f>IFERROR(VLOOKUP(FISM[[#This Row],[FIS Code]],results1003[],3,FALSE),999)</f>
        <v>999</v>
      </c>
      <c r="AA22" s="3">
        <f>VLOOKUP(FISM[[#This Row],[pos1003]],pointstable[],2,FALSE)</f>
        <v>0</v>
      </c>
      <c r="AB22" s="3">
        <f>IFERROR(VLOOKUP(FISM[[#This Row],[FIS Code]],results1103[],3,FALSE),999)</f>
        <v>999</v>
      </c>
      <c r="AC22" s="3">
        <f>VLOOKUP(FISM[[#This Row],[pos1103]],pointstable[],2,FALSE)</f>
        <v>0</v>
      </c>
      <c r="AD22" s="3">
        <f>IFERROR(VLOOKUP(FISM[[#This Row],[FIS Code]],results1203[],3,FALSE),999)</f>
        <v>999</v>
      </c>
      <c r="AE22" s="3">
        <f>VLOOKUP(FISM[[#This Row],[pos1203]],pointstable[],2,FALSE)</f>
        <v>0</v>
      </c>
      <c r="AF22" s="3">
        <f>IFERROR(VLOOKUP(FISM[[#This Row],[FIS Code]],results1303[],3,FALSE),999)</f>
        <v>999</v>
      </c>
      <c r="AG22" s="3">
        <f>VLOOKUP(FISM[[#This Row],[pos1303]],pointstable[],2,FALSE)</f>
        <v>0</v>
      </c>
      <c r="AH22" s="3">
        <f>IFERROR(VLOOKUP(FISM[[#This Row],[FIS Code]],results1503[],3,FALSE),999)</f>
        <v>999</v>
      </c>
      <c r="AI22" s="3">
        <f>VLOOKUP(FISM[[#This Row],[POS1503]],pointstable[],2,FALSE)</f>
        <v>0</v>
      </c>
      <c r="AJ22" s="3">
        <f>IFERROR(VLOOKUP(FISM[[#This Row],[FIS Code]],results1603[],3,FALSE),999)</f>
        <v>999</v>
      </c>
      <c r="AK22" s="3">
        <f>VLOOKUP(FISM[[#This Row],[pos1603]],pointstable[],2,FALSE)</f>
        <v>0</v>
      </c>
    </row>
    <row r="23" spans="1:37" x14ac:dyDescent="0.3">
      <c r="A23">
        <v>6532159</v>
      </c>
      <c r="B23" t="s">
        <v>164</v>
      </c>
      <c r="C23">
        <v>1998</v>
      </c>
      <c r="D23" t="s">
        <v>73</v>
      </c>
      <c r="E23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841</v>
      </c>
      <c r="F23">
        <f>IFERROR(VLOOKUP(FISM[[#This Row],[FIS Code]],results0301[],3,FALSE),999)</f>
        <v>21</v>
      </c>
      <c r="G23">
        <f>VLOOKUP(FISM[[#This Row],[pos0301]],pointstable[],2,FALSE)</f>
        <v>51</v>
      </c>
      <c r="H23">
        <f>IFERROR(VLOOKUP(FISM[[#This Row],[FIS Code]],results0401[],3,FALSE),999)</f>
        <v>10</v>
      </c>
      <c r="I23">
        <f>VLOOKUP(FISM[[#This Row],[pos0401]],pointstable[],2,FALSE)</f>
        <v>130</v>
      </c>
      <c r="J23">
        <f>IFERROR(VLOOKUP(FISM[[#This Row],[FIS Code]],results1501[],3,FALSE),999)</f>
        <v>999</v>
      </c>
      <c r="K23">
        <f>VLOOKUP(FISM[[#This Row],[pos01501]],pointstable[],2,FALSE)</f>
        <v>0</v>
      </c>
      <c r="L23">
        <f>IFERROR(VLOOKUP(FISM[[#This Row],[FIS Code]],results15012[],3,FALSE),999)</f>
        <v>999</v>
      </c>
      <c r="M23">
        <f>VLOOKUP(FISM[[#This Row],[pos01502]],pointstable[],2,FALSE)</f>
        <v>0</v>
      </c>
      <c r="N23" s="3">
        <f>IFERROR(VLOOKUP(FISM[[#This Row],[FIS Code]],results0502[],3,FALSE),999)</f>
        <v>999</v>
      </c>
      <c r="O23" s="3">
        <f>VLOOKUP(FISM[[#This Row],[pos0502]],pointstable[],2,FALSE)</f>
        <v>0</v>
      </c>
      <c r="P23" s="3">
        <f>IFERROR(VLOOKUP(FISM[[#This Row],[FIS Code]],results0602[],3,FALSE),999)</f>
        <v>999</v>
      </c>
      <c r="Q23" s="3">
        <f>VLOOKUP(FISM[[#This Row],[pos0602]],pointstable[],2,FALSE)</f>
        <v>0</v>
      </c>
      <c r="R23" s="3">
        <f>IFERROR(VLOOKUP(FISM[[#This Row],[FIS Code]],results0702[],3,FALSE),999)</f>
        <v>999</v>
      </c>
      <c r="S23" s="3">
        <f>VLOOKUP(FISM[[#This Row],[pos0702]],pointstable[],2,FALSE)</f>
        <v>0</v>
      </c>
      <c r="T23" s="3">
        <f>IFERROR(VLOOKUP(FISM[[#This Row],[FIS Code]],results0802[],3,FALSE),999)</f>
        <v>999</v>
      </c>
      <c r="U23" s="3">
        <f>VLOOKUP(FISM[[#This Row],[pos0802]],pointstable[],2,FALSE)</f>
        <v>0</v>
      </c>
      <c r="V23" s="3">
        <f>IFERROR(VLOOKUP(FISM[[#This Row],[FIS Code]],results0103[],3,FALSE),999)</f>
        <v>999</v>
      </c>
      <c r="W23" s="3">
        <f>VLOOKUP(FISM[[#This Row],[pos0103]],pointstable[],2,FALSE)</f>
        <v>0</v>
      </c>
      <c r="X23" s="3">
        <f>IFERROR(VLOOKUP(FISM[[#This Row],[FIS Code]],results0203[],3,FALSE),999)</f>
        <v>999</v>
      </c>
      <c r="Y23" s="3">
        <f>VLOOKUP(FISM[[#This Row],[pos0203]],pointstable[],2,FALSE)</f>
        <v>0</v>
      </c>
      <c r="Z23" s="3">
        <f>IFERROR(VLOOKUP(FISM[[#This Row],[FIS Code]],results1003[],3,FALSE),999)</f>
        <v>999</v>
      </c>
      <c r="AA23" s="3">
        <f>VLOOKUP(FISM[[#This Row],[pos1003]],pointstable[],2,FALSE)</f>
        <v>0</v>
      </c>
      <c r="AB23" s="3">
        <f>IFERROR(VLOOKUP(FISM[[#This Row],[FIS Code]],results1103[],3,FALSE),999)</f>
        <v>27</v>
      </c>
      <c r="AC23" s="3">
        <f>VLOOKUP(FISM[[#This Row],[pos1103]],pointstable[],2,FALSE)</f>
        <v>34</v>
      </c>
      <c r="AD23" s="3">
        <f>IFERROR(VLOOKUP(FISM[[#This Row],[FIS Code]],results1203[],3,FALSE),999)</f>
        <v>5</v>
      </c>
      <c r="AE23" s="3">
        <f>VLOOKUP(FISM[[#This Row],[pos1203]],pointstable[],2,FALSE)</f>
        <v>225</v>
      </c>
      <c r="AF23" s="3">
        <f>IFERROR(VLOOKUP(FISM[[#This Row],[FIS Code]],results1303[],3,FALSE),999)</f>
        <v>3</v>
      </c>
      <c r="AG23" s="3">
        <f>VLOOKUP(FISM[[#This Row],[pos1303]],pointstable[],2,FALSE)</f>
        <v>300</v>
      </c>
      <c r="AH23" s="3">
        <f>IFERROR(VLOOKUP(FISM[[#This Row],[FIS Code]],results1503[],3,FALSE),999)</f>
        <v>18</v>
      </c>
      <c r="AI23" s="3">
        <f>VLOOKUP(FISM[[#This Row],[POS1503]],pointstable[],2,FALSE)</f>
        <v>65</v>
      </c>
      <c r="AJ23" s="3">
        <f>IFERROR(VLOOKUP(FISM[[#This Row],[FIS Code]],results1603[],3,FALSE),999)</f>
        <v>26</v>
      </c>
      <c r="AK23" s="3">
        <f>VLOOKUP(FISM[[#This Row],[pos1603]],pointstable[],2,FALSE)</f>
        <v>36</v>
      </c>
    </row>
    <row r="24" spans="1:37" x14ac:dyDescent="0.3">
      <c r="A24">
        <v>104869</v>
      </c>
      <c r="B24" t="s">
        <v>960</v>
      </c>
      <c r="C24">
        <v>2000</v>
      </c>
      <c r="D24" t="s">
        <v>20</v>
      </c>
      <c r="E24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840</v>
      </c>
      <c r="F24" s="3">
        <f>IFERROR(VLOOKUP(FISM[[#This Row],[FIS Code]],results0301[],3,FALSE),999)</f>
        <v>999</v>
      </c>
      <c r="G24" s="3">
        <f>VLOOKUP(FISM[[#This Row],[pos0301]],pointstable[],2,FALSE)</f>
        <v>0</v>
      </c>
      <c r="H24" s="3">
        <f>IFERROR(VLOOKUP(FISM[[#This Row],[FIS Code]],results0401[],3,FALSE),999)</f>
        <v>999</v>
      </c>
      <c r="I24" s="3">
        <f>VLOOKUP(FISM[[#This Row],[pos0401]],pointstable[],2,FALSE)</f>
        <v>0</v>
      </c>
      <c r="J24" s="3">
        <f>IFERROR(VLOOKUP(FISM[[#This Row],[FIS Code]],results1501[],3,FALSE),999)</f>
        <v>999</v>
      </c>
      <c r="K24" s="3">
        <f>VLOOKUP(FISM[[#This Row],[pos01501]],pointstable[],2,FALSE)</f>
        <v>0</v>
      </c>
      <c r="L24" s="3">
        <f>IFERROR(VLOOKUP(FISM[[#This Row],[FIS Code]],results15012[],3,FALSE),999)</f>
        <v>999</v>
      </c>
      <c r="M24" s="3">
        <f>VLOOKUP(FISM[[#This Row],[pos01502]],pointstable[],2,FALSE)</f>
        <v>0</v>
      </c>
      <c r="N24" s="3">
        <f>IFERROR(VLOOKUP(FISM[[#This Row],[FIS Code]],results0502[],3,FALSE),999)</f>
        <v>2</v>
      </c>
      <c r="O24" s="3">
        <f>VLOOKUP(FISM[[#This Row],[pos0502]],pointstable[],2,FALSE)</f>
        <v>400</v>
      </c>
      <c r="P24" s="3">
        <f>IFERROR(VLOOKUP(FISM[[#This Row],[FIS Code]],results0602[],3,FALSE),999)</f>
        <v>15</v>
      </c>
      <c r="Q24" s="3">
        <f>VLOOKUP(FISM[[#This Row],[pos0602]],pointstable[],2,FALSE)</f>
        <v>80</v>
      </c>
      <c r="R24" s="3">
        <f>IFERROR(VLOOKUP(FISM[[#This Row],[FIS Code]],results0702[],3,FALSE),999)</f>
        <v>15</v>
      </c>
      <c r="S24" s="3">
        <f>VLOOKUP(FISM[[#This Row],[pos0702]],pointstable[],2,FALSE)</f>
        <v>80</v>
      </c>
      <c r="T24" s="3">
        <f>IFERROR(VLOOKUP(FISM[[#This Row],[FIS Code]],results0802[],3,FALSE),999)</f>
        <v>10</v>
      </c>
      <c r="U24" s="3">
        <f>VLOOKUP(FISM[[#This Row],[pos0802]],pointstable[],2,FALSE)</f>
        <v>130</v>
      </c>
      <c r="V24" s="3">
        <f>IFERROR(VLOOKUP(FISM[[#This Row],[FIS Code]],results0103[],3,FALSE),999)</f>
        <v>999</v>
      </c>
      <c r="W24" s="3">
        <f>VLOOKUP(FISM[[#This Row],[pos0103]],pointstable[],2,FALSE)</f>
        <v>0</v>
      </c>
      <c r="X24" s="3">
        <f>IFERROR(VLOOKUP(FISM[[#This Row],[FIS Code]],results0203[],3,FALSE),999)</f>
        <v>18</v>
      </c>
      <c r="Y24" s="3">
        <f>VLOOKUP(FISM[[#This Row],[pos0203]],pointstable[],2,FALSE)</f>
        <v>65</v>
      </c>
      <c r="Z24" s="3">
        <f>IFERROR(VLOOKUP(FISM[[#This Row],[FIS Code]],results1003[],3,FALSE),999)</f>
        <v>999</v>
      </c>
      <c r="AA24" s="3">
        <f>VLOOKUP(FISM[[#This Row],[pos1003]],pointstable[],2,FALSE)</f>
        <v>0</v>
      </c>
      <c r="AB24" s="3">
        <f>IFERROR(VLOOKUP(FISM[[#This Row],[FIS Code]],results1103[],3,FALSE),999)</f>
        <v>21</v>
      </c>
      <c r="AC24" s="3">
        <f>VLOOKUP(FISM[[#This Row],[pos1103]],pointstable[],2,FALSE)</f>
        <v>51</v>
      </c>
      <c r="AD24" s="3">
        <f>IFERROR(VLOOKUP(FISM[[#This Row],[FIS Code]],results1203[],3,FALSE),999)</f>
        <v>999</v>
      </c>
      <c r="AE24" s="3">
        <f>VLOOKUP(FISM[[#This Row],[pos1203]],pointstable[],2,FALSE)</f>
        <v>0</v>
      </c>
      <c r="AF24" s="3">
        <f>IFERROR(VLOOKUP(FISM[[#This Row],[FIS Code]],results1303[],3,FALSE),999)</f>
        <v>27</v>
      </c>
      <c r="AG24" s="3">
        <f>VLOOKUP(FISM[[#This Row],[pos1303]],pointstable[],2,FALSE)</f>
        <v>34</v>
      </c>
      <c r="AH24" s="3">
        <f>IFERROR(VLOOKUP(FISM[[#This Row],[FIS Code]],results1503[],3,FALSE),999)</f>
        <v>999</v>
      </c>
      <c r="AI24" s="3">
        <f>VLOOKUP(FISM[[#This Row],[POS1503]],pointstable[],2,FALSE)</f>
        <v>0</v>
      </c>
      <c r="AJ24" s="3">
        <f>IFERROR(VLOOKUP(FISM[[#This Row],[FIS Code]],results1603[],3,FALSE),999)</f>
        <v>999</v>
      </c>
      <c r="AK24" s="3">
        <f>VLOOKUP(FISM[[#This Row],[pos1603]],pointstable[],2,FALSE)</f>
        <v>0</v>
      </c>
    </row>
    <row r="25" spans="1:37" x14ac:dyDescent="0.3">
      <c r="A25">
        <v>6532450</v>
      </c>
      <c r="B25" t="s">
        <v>2474</v>
      </c>
      <c r="C25">
        <v>1999</v>
      </c>
      <c r="D25" t="s">
        <v>73</v>
      </c>
      <c r="E25" s="3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830</v>
      </c>
      <c r="F25" s="3">
        <f>IFERROR(VLOOKUP(FISM[[#This Row],[FIS Code]],results0301[],3,FALSE),999)</f>
        <v>999</v>
      </c>
      <c r="G25" s="3">
        <f>VLOOKUP(FISM[[#This Row],[pos0301]],pointstable[],2,FALSE)</f>
        <v>0</v>
      </c>
      <c r="H25" s="3">
        <f>IFERROR(VLOOKUP(FISM[[#This Row],[FIS Code]],results0401[],3,FALSE),999)</f>
        <v>999</v>
      </c>
      <c r="I25" s="3">
        <f>VLOOKUP(FISM[[#This Row],[pos0401]],pointstable[],2,FALSE)</f>
        <v>0</v>
      </c>
      <c r="J25" s="3">
        <f>IFERROR(VLOOKUP(FISM[[#This Row],[FIS Code]],results1501[],3,FALSE),999)</f>
        <v>999</v>
      </c>
      <c r="K25" s="3">
        <f>VLOOKUP(FISM[[#This Row],[pos01501]],pointstable[],2,FALSE)</f>
        <v>0</v>
      </c>
      <c r="L25" s="3">
        <f>IFERROR(VLOOKUP(FISM[[#This Row],[FIS Code]],results15012[],3,FALSE),999)</f>
        <v>999</v>
      </c>
      <c r="M25" s="3">
        <f>VLOOKUP(FISM[[#This Row],[pos01502]],pointstable[],2,FALSE)</f>
        <v>0</v>
      </c>
      <c r="N25" s="3">
        <f>IFERROR(VLOOKUP(FISM[[#This Row],[FIS Code]],results0502[],3,FALSE),999)</f>
        <v>999</v>
      </c>
      <c r="O25" s="3">
        <f>VLOOKUP(FISM[[#This Row],[pos0502]],pointstable[],2,FALSE)</f>
        <v>0</v>
      </c>
      <c r="P25" s="3">
        <f>IFERROR(VLOOKUP(FISM[[#This Row],[FIS Code]],results0602[],3,FALSE),999)</f>
        <v>999</v>
      </c>
      <c r="Q25" s="3">
        <f>VLOOKUP(FISM[[#This Row],[pos0602]],pointstable[],2,FALSE)</f>
        <v>0</v>
      </c>
      <c r="R25" s="3">
        <f>IFERROR(VLOOKUP(FISM[[#This Row],[FIS Code]],results0702[],3,FALSE),999)</f>
        <v>999</v>
      </c>
      <c r="S25" s="3">
        <f>VLOOKUP(FISM[[#This Row],[pos0702]],pointstable[],2,FALSE)</f>
        <v>0</v>
      </c>
      <c r="T25" s="3">
        <f>IFERROR(VLOOKUP(FISM[[#This Row],[FIS Code]],results0802[],3,FALSE),999)</f>
        <v>999</v>
      </c>
      <c r="U25" s="3">
        <f>VLOOKUP(FISM[[#This Row],[pos0802]],pointstable[],2,FALSE)</f>
        <v>0</v>
      </c>
      <c r="V25" s="3">
        <f>IFERROR(VLOOKUP(FISM[[#This Row],[FIS Code]],results0103[],3,FALSE),999)</f>
        <v>999</v>
      </c>
      <c r="W25" s="3">
        <f>VLOOKUP(FISM[[#This Row],[pos0103]],pointstable[],2,FALSE)</f>
        <v>0</v>
      </c>
      <c r="X25" s="3">
        <f>IFERROR(VLOOKUP(FISM[[#This Row],[FIS Code]],results0203[],3,FALSE),999)</f>
        <v>999</v>
      </c>
      <c r="Y25" s="3">
        <f>VLOOKUP(FISM[[#This Row],[pos0203]],pointstable[],2,FALSE)</f>
        <v>0</v>
      </c>
      <c r="Z25" s="3">
        <f>IFERROR(VLOOKUP(FISM[[#This Row],[FIS Code]],results1003[],3,FALSE),999)</f>
        <v>7</v>
      </c>
      <c r="AA25" s="3">
        <f>VLOOKUP(FISM[[#This Row],[pos1003]],pointstable[],2,FALSE)</f>
        <v>180</v>
      </c>
      <c r="AB25" s="3">
        <f>IFERROR(VLOOKUP(FISM[[#This Row],[FIS Code]],results1103[],3,FALSE),999)</f>
        <v>5</v>
      </c>
      <c r="AC25" s="3">
        <f>VLOOKUP(FISM[[#This Row],[pos1103]],pointstable[],2,FALSE)</f>
        <v>225</v>
      </c>
      <c r="AD25" s="3">
        <f>IFERROR(VLOOKUP(FISM[[#This Row],[FIS Code]],results1203[],3,FALSE),999)</f>
        <v>6</v>
      </c>
      <c r="AE25" s="3">
        <f>VLOOKUP(FISM[[#This Row],[pos1203]],pointstable[],2,FALSE)</f>
        <v>200</v>
      </c>
      <c r="AF25" s="3">
        <f>IFERROR(VLOOKUP(FISM[[#This Row],[FIS Code]],results1303[],3,FALSE),999)</f>
        <v>5</v>
      </c>
      <c r="AG25" s="3">
        <f>VLOOKUP(FISM[[#This Row],[pos1303]],pointstable[],2,FALSE)</f>
        <v>225</v>
      </c>
      <c r="AH25" s="3">
        <f>IFERROR(VLOOKUP(FISM[[#This Row],[FIS Code]],results1503[],3,FALSE),999)</f>
        <v>999</v>
      </c>
      <c r="AI25" s="3">
        <f>VLOOKUP(FISM[[#This Row],[POS1503]],pointstable[],2,FALSE)</f>
        <v>0</v>
      </c>
      <c r="AJ25" s="3">
        <f>IFERROR(VLOOKUP(FISM[[#This Row],[FIS Code]],results1603[],3,FALSE),999)</f>
        <v>999</v>
      </c>
      <c r="AK25" s="3">
        <f>VLOOKUP(FISM[[#This Row],[pos1603]],pointstable[],2,FALSE)</f>
        <v>0</v>
      </c>
    </row>
    <row r="26" spans="1:37" x14ac:dyDescent="0.3">
      <c r="A26">
        <v>104075</v>
      </c>
      <c r="B26" t="s">
        <v>2508</v>
      </c>
      <c r="C26">
        <v>1994</v>
      </c>
      <c r="D26" t="s">
        <v>20</v>
      </c>
      <c r="E26" s="3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825</v>
      </c>
      <c r="F26" s="3">
        <f>IFERROR(VLOOKUP(FISM[[#This Row],[FIS Code]],results0301[],3,FALSE),999)</f>
        <v>999</v>
      </c>
      <c r="G26" s="3">
        <f>VLOOKUP(FISM[[#This Row],[pos0301]],pointstable[],2,FALSE)</f>
        <v>0</v>
      </c>
      <c r="H26" s="3">
        <f>IFERROR(VLOOKUP(FISM[[#This Row],[FIS Code]],results0401[],3,FALSE),999)</f>
        <v>999</v>
      </c>
      <c r="I26" s="3">
        <f>VLOOKUP(FISM[[#This Row],[pos0401]],pointstable[],2,FALSE)</f>
        <v>0</v>
      </c>
      <c r="J26" s="3">
        <f>IFERROR(VLOOKUP(FISM[[#This Row],[FIS Code]],results1501[],3,FALSE),999)</f>
        <v>999</v>
      </c>
      <c r="K26" s="3">
        <f>VLOOKUP(FISM[[#This Row],[pos01501]],pointstable[],2,FALSE)</f>
        <v>0</v>
      </c>
      <c r="L26" s="3">
        <f>IFERROR(VLOOKUP(FISM[[#This Row],[FIS Code]],results15012[],3,FALSE),999)</f>
        <v>999</v>
      </c>
      <c r="M26" s="3">
        <f>VLOOKUP(FISM[[#This Row],[pos01502]],pointstable[],2,FALSE)</f>
        <v>0</v>
      </c>
      <c r="N26" s="3">
        <f>IFERROR(VLOOKUP(FISM[[#This Row],[FIS Code]],results0502[],3,FALSE),999)</f>
        <v>999</v>
      </c>
      <c r="O26" s="3">
        <f>VLOOKUP(FISM[[#This Row],[pos0502]],pointstable[],2,FALSE)</f>
        <v>0</v>
      </c>
      <c r="P26" s="3">
        <f>IFERROR(VLOOKUP(FISM[[#This Row],[FIS Code]],results0602[],3,FALSE),999)</f>
        <v>999</v>
      </c>
      <c r="Q26" s="3">
        <f>VLOOKUP(FISM[[#This Row],[pos0602]],pointstable[],2,FALSE)</f>
        <v>0</v>
      </c>
      <c r="R26" s="3">
        <f>IFERROR(VLOOKUP(FISM[[#This Row],[FIS Code]],results0702[],3,FALSE),999)</f>
        <v>999</v>
      </c>
      <c r="S26" s="3">
        <f>VLOOKUP(FISM[[#This Row],[pos0702]],pointstable[],2,FALSE)</f>
        <v>0</v>
      </c>
      <c r="T26" s="3">
        <f>IFERROR(VLOOKUP(FISM[[#This Row],[FIS Code]],results0802[],3,FALSE),999)</f>
        <v>999</v>
      </c>
      <c r="U26" s="3">
        <f>VLOOKUP(FISM[[#This Row],[pos0802]],pointstable[],2,FALSE)</f>
        <v>0</v>
      </c>
      <c r="V26" s="3">
        <f>IFERROR(VLOOKUP(FISM[[#This Row],[FIS Code]],results0103[],3,FALSE),999)</f>
        <v>999</v>
      </c>
      <c r="W26" s="3">
        <f>VLOOKUP(FISM[[#This Row],[pos0103]],pointstable[],2,FALSE)</f>
        <v>0</v>
      </c>
      <c r="X26" s="3">
        <f>IFERROR(VLOOKUP(FISM[[#This Row],[FIS Code]],results0203[],3,FALSE),999)</f>
        <v>999</v>
      </c>
      <c r="Y26" s="3">
        <f>VLOOKUP(FISM[[#This Row],[pos0203]],pointstable[],2,FALSE)</f>
        <v>0</v>
      </c>
      <c r="Z26" s="3">
        <f>IFERROR(VLOOKUP(FISM[[#This Row],[FIS Code]],results1003[],3,FALSE),999)</f>
        <v>16</v>
      </c>
      <c r="AA26" s="3">
        <f>VLOOKUP(FISM[[#This Row],[pos1003]],pointstable[],2,FALSE)</f>
        <v>75</v>
      </c>
      <c r="AB26" s="3">
        <f>IFERROR(VLOOKUP(FISM[[#This Row],[FIS Code]],results1103[],3,FALSE),999)</f>
        <v>4</v>
      </c>
      <c r="AC26" s="3">
        <f>VLOOKUP(FISM[[#This Row],[pos1103]],pointstable[],2,FALSE)</f>
        <v>250</v>
      </c>
      <c r="AD26" s="3">
        <f>IFERROR(VLOOKUP(FISM[[#This Row],[FIS Code]],results1203[],3,FALSE),999)</f>
        <v>1</v>
      </c>
      <c r="AE26" s="3">
        <f>VLOOKUP(FISM[[#This Row],[pos1203]],pointstable[],2,FALSE)</f>
        <v>500</v>
      </c>
      <c r="AF26" s="3">
        <f>IFERROR(VLOOKUP(FISM[[#This Row],[FIS Code]],results1303[],3,FALSE),999)</f>
        <v>999</v>
      </c>
      <c r="AG26" s="3">
        <f>VLOOKUP(FISM[[#This Row],[pos1303]],pointstable[],2,FALSE)</f>
        <v>0</v>
      </c>
      <c r="AH26" s="3">
        <f>IFERROR(VLOOKUP(FISM[[#This Row],[FIS Code]],results1503[],3,FALSE),999)</f>
        <v>999</v>
      </c>
      <c r="AI26" s="3">
        <f>VLOOKUP(FISM[[#This Row],[POS1503]],pointstable[],2,FALSE)</f>
        <v>0</v>
      </c>
      <c r="AJ26" s="3">
        <f>IFERROR(VLOOKUP(FISM[[#This Row],[FIS Code]],results1603[],3,FALSE),999)</f>
        <v>999</v>
      </c>
      <c r="AK26" s="3">
        <f>VLOOKUP(FISM[[#This Row],[pos1603]],pointstable[],2,FALSE)</f>
        <v>0</v>
      </c>
    </row>
    <row r="27" spans="1:37" x14ac:dyDescent="0.3">
      <c r="A27">
        <v>6532171</v>
      </c>
      <c r="B27" t="s">
        <v>2740</v>
      </c>
      <c r="C27">
        <v>1998</v>
      </c>
      <c r="D27" t="s">
        <v>73</v>
      </c>
      <c r="E27" s="3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823</v>
      </c>
      <c r="F27" s="3">
        <f>IFERROR(VLOOKUP(FISM[[#This Row],[FIS Code]],results0301[],3,FALSE),999)</f>
        <v>999</v>
      </c>
      <c r="G27" s="3">
        <f>VLOOKUP(FISM[[#This Row],[pos0301]],pointstable[],2,FALSE)</f>
        <v>0</v>
      </c>
      <c r="H27" s="3">
        <f>IFERROR(VLOOKUP(FISM[[#This Row],[FIS Code]],results0401[],3,FALSE),999)</f>
        <v>999</v>
      </c>
      <c r="I27" s="3">
        <f>VLOOKUP(FISM[[#This Row],[pos0401]],pointstable[],2,FALSE)</f>
        <v>0</v>
      </c>
      <c r="J27" s="3">
        <f>IFERROR(VLOOKUP(FISM[[#This Row],[FIS Code]],results1501[],3,FALSE),999)</f>
        <v>999</v>
      </c>
      <c r="K27" s="3">
        <f>VLOOKUP(FISM[[#This Row],[pos01501]],pointstable[],2,FALSE)</f>
        <v>0</v>
      </c>
      <c r="L27" s="3">
        <f>IFERROR(VLOOKUP(FISM[[#This Row],[FIS Code]],results15012[],3,FALSE),999)</f>
        <v>999</v>
      </c>
      <c r="M27" s="3">
        <f>VLOOKUP(FISM[[#This Row],[pos01502]],pointstable[],2,FALSE)</f>
        <v>0</v>
      </c>
      <c r="N27" s="3">
        <f>IFERROR(VLOOKUP(FISM[[#This Row],[FIS Code]],results0502[],3,FALSE),999)</f>
        <v>999</v>
      </c>
      <c r="O27" s="3">
        <f>VLOOKUP(FISM[[#This Row],[pos0502]],pointstable[],2,FALSE)</f>
        <v>0</v>
      </c>
      <c r="P27" s="3">
        <f>IFERROR(VLOOKUP(FISM[[#This Row],[FIS Code]],results0602[],3,FALSE),999)</f>
        <v>999</v>
      </c>
      <c r="Q27" s="3">
        <f>VLOOKUP(FISM[[#This Row],[pos0602]],pointstable[],2,FALSE)</f>
        <v>0</v>
      </c>
      <c r="R27" s="3">
        <f>IFERROR(VLOOKUP(FISM[[#This Row],[FIS Code]],results0702[],3,FALSE),999)</f>
        <v>999</v>
      </c>
      <c r="S27" s="3">
        <f>VLOOKUP(FISM[[#This Row],[pos0702]],pointstable[],2,FALSE)</f>
        <v>0</v>
      </c>
      <c r="T27" s="3">
        <f>IFERROR(VLOOKUP(FISM[[#This Row],[FIS Code]],results0802[],3,FALSE),999)</f>
        <v>999</v>
      </c>
      <c r="U27" s="3">
        <f>VLOOKUP(FISM[[#This Row],[pos0802]],pointstable[],2,FALSE)</f>
        <v>0</v>
      </c>
      <c r="V27" s="3">
        <f>IFERROR(VLOOKUP(FISM[[#This Row],[FIS Code]],results0103[],3,FALSE),999)</f>
        <v>999</v>
      </c>
      <c r="W27" s="3">
        <f>VLOOKUP(FISM[[#This Row],[pos0103]],pointstable[],2,FALSE)</f>
        <v>0</v>
      </c>
      <c r="X27" s="3">
        <f>IFERROR(VLOOKUP(FISM[[#This Row],[FIS Code]],results0203[],3,FALSE),999)</f>
        <v>999</v>
      </c>
      <c r="Y27" s="3">
        <f>VLOOKUP(FISM[[#This Row],[pos0203]],pointstable[],2,FALSE)</f>
        <v>0</v>
      </c>
      <c r="Z27" s="3">
        <f>IFERROR(VLOOKUP(FISM[[#This Row],[FIS Code]],results1003[],3,FALSE),999)</f>
        <v>999</v>
      </c>
      <c r="AA27" s="3">
        <f>VLOOKUP(FISM[[#This Row],[pos1003]],pointstable[],2,FALSE)</f>
        <v>0</v>
      </c>
      <c r="AB27" s="3">
        <f>IFERROR(VLOOKUP(FISM[[#This Row],[FIS Code]],results1103[],3,FALSE),999)</f>
        <v>25</v>
      </c>
      <c r="AC27" s="3">
        <f>VLOOKUP(FISM[[#This Row],[pos1103]],pointstable[],2,FALSE)</f>
        <v>38</v>
      </c>
      <c r="AD27" s="3">
        <f>IFERROR(VLOOKUP(FISM[[#This Row],[FIS Code]],results1203[],3,FALSE),999)</f>
        <v>4</v>
      </c>
      <c r="AE27" s="3">
        <f>VLOOKUP(FISM[[#This Row],[pos1203]],pointstable[],2,FALSE)</f>
        <v>250</v>
      </c>
      <c r="AF27" s="3">
        <f>IFERROR(VLOOKUP(FISM[[#This Row],[FIS Code]],results1303[],3,FALSE),999)</f>
        <v>2</v>
      </c>
      <c r="AG27" s="3">
        <f>VLOOKUP(FISM[[#This Row],[pos1303]],pointstable[],2,FALSE)</f>
        <v>400</v>
      </c>
      <c r="AH27" s="3">
        <f>IFERROR(VLOOKUP(FISM[[#This Row],[FIS Code]],results1503[],3,FALSE),999)</f>
        <v>10</v>
      </c>
      <c r="AI27" s="3">
        <f>VLOOKUP(FISM[[#This Row],[POS1503]],pointstable[],2,FALSE)</f>
        <v>130</v>
      </c>
      <c r="AJ27" s="3">
        <f>IFERROR(VLOOKUP(FISM[[#This Row],[FIS Code]],results1603[],3,FALSE),999)</f>
        <v>55</v>
      </c>
      <c r="AK27" s="3">
        <f>VLOOKUP(FISM[[#This Row],[pos1603]],pointstable[],2,FALSE)</f>
        <v>5</v>
      </c>
    </row>
    <row r="28" spans="1:37" x14ac:dyDescent="0.3">
      <c r="A28">
        <v>104625</v>
      </c>
      <c r="B28" t="s">
        <v>50</v>
      </c>
      <c r="C28">
        <v>1998</v>
      </c>
      <c r="D28" t="s">
        <v>20</v>
      </c>
      <c r="E28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785</v>
      </c>
      <c r="F28">
        <f>IFERROR(VLOOKUP(FISM[[#This Row],[FIS Code]],results0301[],3,FALSE),999)</f>
        <v>5</v>
      </c>
      <c r="G28">
        <f>VLOOKUP(FISM[[#This Row],[pos0301]],pointstable[],2,FALSE)</f>
        <v>225</v>
      </c>
      <c r="H28">
        <f>IFERROR(VLOOKUP(FISM[[#This Row],[FIS Code]],results0401[],3,FALSE),999)</f>
        <v>999</v>
      </c>
      <c r="I28">
        <f>VLOOKUP(FISM[[#This Row],[pos0401]],pointstable[],2,FALSE)</f>
        <v>0</v>
      </c>
      <c r="J28">
        <f>IFERROR(VLOOKUP(FISM[[#This Row],[FIS Code]],results1501[],3,FALSE),999)</f>
        <v>999</v>
      </c>
      <c r="K28">
        <f>VLOOKUP(FISM[[#This Row],[pos01501]],pointstable[],2,FALSE)</f>
        <v>0</v>
      </c>
      <c r="L28">
        <f>IFERROR(VLOOKUP(FISM[[#This Row],[FIS Code]],results15012[],3,FALSE),999)</f>
        <v>999</v>
      </c>
      <c r="M28">
        <f>VLOOKUP(FISM[[#This Row],[pos01502]],pointstable[],2,FALSE)</f>
        <v>0</v>
      </c>
      <c r="N28" s="3">
        <f>IFERROR(VLOOKUP(FISM[[#This Row],[FIS Code]],results0502[],3,FALSE),999)</f>
        <v>999</v>
      </c>
      <c r="O28" s="3">
        <f>VLOOKUP(FISM[[#This Row],[pos0502]],pointstable[],2,FALSE)</f>
        <v>0</v>
      </c>
      <c r="P28" s="3">
        <f>IFERROR(VLOOKUP(FISM[[#This Row],[FIS Code]],results0602[],3,FALSE),999)</f>
        <v>999</v>
      </c>
      <c r="Q28" s="3">
        <f>VLOOKUP(FISM[[#This Row],[pos0602]],pointstable[],2,FALSE)</f>
        <v>0</v>
      </c>
      <c r="R28" s="3">
        <f>IFERROR(VLOOKUP(FISM[[#This Row],[FIS Code]],results0702[],3,FALSE),999)</f>
        <v>999</v>
      </c>
      <c r="S28" s="3">
        <f>VLOOKUP(FISM[[#This Row],[pos0702]],pointstable[],2,FALSE)</f>
        <v>0</v>
      </c>
      <c r="T28" s="3">
        <f>IFERROR(VLOOKUP(FISM[[#This Row],[FIS Code]],results0802[],3,FALSE),999)</f>
        <v>999</v>
      </c>
      <c r="U28" s="3">
        <f>VLOOKUP(FISM[[#This Row],[pos0802]],pointstable[],2,FALSE)</f>
        <v>0</v>
      </c>
      <c r="V28" s="3">
        <f>IFERROR(VLOOKUP(FISM[[#This Row],[FIS Code]],results0103[],3,FALSE),999)</f>
        <v>8</v>
      </c>
      <c r="W28" s="3">
        <f>VLOOKUP(FISM[[#This Row],[pos0103]],pointstable[],2,FALSE)</f>
        <v>160</v>
      </c>
      <c r="X28" s="3">
        <f>IFERROR(VLOOKUP(FISM[[#This Row],[FIS Code]],results0203[],3,FALSE),999)</f>
        <v>999</v>
      </c>
      <c r="Y28" s="3">
        <f>VLOOKUP(FISM[[#This Row],[pos0203]],pointstable[],2,FALSE)</f>
        <v>0</v>
      </c>
      <c r="Z28" s="3">
        <f>IFERROR(VLOOKUP(FISM[[#This Row],[FIS Code]],results1003[],3,FALSE),999)</f>
        <v>999</v>
      </c>
      <c r="AA28" s="3">
        <f>VLOOKUP(FISM[[#This Row],[pos1003]],pointstable[],2,FALSE)</f>
        <v>0</v>
      </c>
      <c r="AB28" s="3">
        <f>IFERROR(VLOOKUP(FISM[[#This Row],[FIS Code]],results1103[],3,FALSE),999)</f>
        <v>2</v>
      </c>
      <c r="AC28" s="3">
        <f>VLOOKUP(FISM[[#This Row],[pos1103]],pointstable[],2,FALSE)</f>
        <v>400</v>
      </c>
      <c r="AD28" s="3">
        <f>IFERROR(VLOOKUP(FISM[[#This Row],[FIS Code]],results1203[],3,FALSE),999)</f>
        <v>999</v>
      </c>
      <c r="AE28" s="3">
        <f>VLOOKUP(FISM[[#This Row],[pos1203]],pointstable[],2,FALSE)</f>
        <v>0</v>
      </c>
      <c r="AF28" s="3">
        <f>IFERROR(VLOOKUP(FISM[[#This Row],[FIS Code]],results1303[],3,FALSE),999)</f>
        <v>999</v>
      </c>
      <c r="AG28" s="3">
        <f>VLOOKUP(FISM[[#This Row],[pos1303]],pointstable[],2,FALSE)</f>
        <v>0</v>
      </c>
      <c r="AH28" s="3">
        <f>IFERROR(VLOOKUP(FISM[[#This Row],[FIS Code]],results1503[],3,FALSE),999)</f>
        <v>999</v>
      </c>
      <c r="AI28" s="3">
        <f>VLOOKUP(FISM[[#This Row],[POS1503]],pointstable[],2,FALSE)</f>
        <v>0</v>
      </c>
      <c r="AJ28" s="3">
        <f>IFERROR(VLOOKUP(FISM[[#This Row],[FIS Code]],results1603[],3,FALSE),999)</f>
        <v>999</v>
      </c>
      <c r="AK28" s="3">
        <f>VLOOKUP(FISM[[#This Row],[pos1603]],pointstable[],2,FALSE)</f>
        <v>0</v>
      </c>
    </row>
    <row r="29" spans="1:37" x14ac:dyDescent="0.3">
      <c r="A29">
        <v>104909</v>
      </c>
      <c r="B29" t="s">
        <v>42</v>
      </c>
      <c r="C29">
        <v>2000</v>
      </c>
      <c r="D29" t="s">
        <v>20</v>
      </c>
      <c r="E29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712</v>
      </c>
      <c r="F29">
        <f>IFERROR(VLOOKUP(FISM[[#This Row],[FIS Code]],results0301[],3,FALSE),999)</f>
        <v>4</v>
      </c>
      <c r="G29">
        <f>VLOOKUP(FISM[[#This Row],[pos0301]],pointstable[],2,FALSE)</f>
        <v>250</v>
      </c>
      <c r="H29">
        <f>IFERROR(VLOOKUP(FISM[[#This Row],[FIS Code]],results0401[],3,FALSE),999)</f>
        <v>999</v>
      </c>
      <c r="I29">
        <f>VLOOKUP(FISM[[#This Row],[pos0401]],pointstable[],2,FALSE)</f>
        <v>0</v>
      </c>
      <c r="J29">
        <f>IFERROR(VLOOKUP(FISM[[#This Row],[FIS Code]],results1501[],3,FALSE),999)</f>
        <v>999</v>
      </c>
      <c r="K29">
        <f>VLOOKUP(FISM[[#This Row],[pos01501]],pointstable[],2,FALSE)</f>
        <v>0</v>
      </c>
      <c r="L29">
        <f>IFERROR(VLOOKUP(FISM[[#This Row],[FIS Code]],results15012[],3,FALSE),999)</f>
        <v>999</v>
      </c>
      <c r="M29">
        <f>VLOOKUP(FISM[[#This Row],[pos01502]],pointstable[],2,FALSE)</f>
        <v>0</v>
      </c>
      <c r="N29" s="3">
        <f>IFERROR(VLOOKUP(FISM[[#This Row],[FIS Code]],results0502[],3,FALSE),999)</f>
        <v>14</v>
      </c>
      <c r="O29" s="3">
        <f>VLOOKUP(FISM[[#This Row],[pos0502]],pointstable[],2,FALSE)</f>
        <v>90</v>
      </c>
      <c r="P29" s="3">
        <f>IFERROR(VLOOKUP(FISM[[#This Row],[FIS Code]],results0602[],3,FALSE),999)</f>
        <v>3</v>
      </c>
      <c r="Q29" s="3">
        <f>VLOOKUP(FISM[[#This Row],[pos0602]],pointstable[],2,FALSE)</f>
        <v>300</v>
      </c>
      <c r="R29" s="3">
        <f>IFERROR(VLOOKUP(FISM[[#This Row],[FIS Code]],results0702[],3,FALSE),999)</f>
        <v>999</v>
      </c>
      <c r="S29" s="3">
        <f>VLOOKUP(FISM[[#This Row],[pos0702]],pointstable[],2,FALSE)</f>
        <v>0</v>
      </c>
      <c r="T29" s="3">
        <f>IFERROR(VLOOKUP(FISM[[#This Row],[FIS Code]],results0802[],3,FALSE),999)</f>
        <v>26</v>
      </c>
      <c r="U29" s="3">
        <f>VLOOKUP(FISM[[#This Row],[pos0802]],pointstable[],2,FALSE)</f>
        <v>36</v>
      </c>
      <c r="V29" s="3">
        <f>IFERROR(VLOOKUP(FISM[[#This Row],[FIS Code]],results0103[],3,FALSE),999)</f>
        <v>26</v>
      </c>
      <c r="W29" s="3">
        <f>VLOOKUP(FISM[[#This Row],[pos0103]],pointstable[],2,FALSE)</f>
        <v>36</v>
      </c>
      <c r="X29" s="3">
        <f>IFERROR(VLOOKUP(FISM[[#This Row],[FIS Code]],results0203[],3,FALSE),999)</f>
        <v>999</v>
      </c>
      <c r="Y29" s="3">
        <f>VLOOKUP(FISM[[#This Row],[pos0203]],pointstable[],2,FALSE)</f>
        <v>0</v>
      </c>
      <c r="Z29" s="3">
        <f>IFERROR(VLOOKUP(FISM[[#This Row],[FIS Code]],results1003[],3,FALSE),999)</f>
        <v>999</v>
      </c>
      <c r="AA29" s="3">
        <f>VLOOKUP(FISM[[#This Row],[pos1003]],pointstable[],2,FALSE)</f>
        <v>0</v>
      </c>
      <c r="AB29" s="3">
        <f>IFERROR(VLOOKUP(FISM[[#This Row],[FIS Code]],results1103[],3,FALSE),999)</f>
        <v>999</v>
      </c>
      <c r="AC29" s="3">
        <f>VLOOKUP(FISM[[#This Row],[pos1103]],pointstable[],2,FALSE)</f>
        <v>0</v>
      </c>
      <c r="AD29" s="3">
        <f>IFERROR(VLOOKUP(FISM[[#This Row],[FIS Code]],results1203[],3,FALSE),999)</f>
        <v>999</v>
      </c>
      <c r="AE29" s="3">
        <f>VLOOKUP(FISM[[#This Row],[pos1203]],pointstable[],2,FALSE)</f>
        <v>0</v>
      </c>
      <c r="AF29" s="3">
        <f>IFERROR(VLOOKUP(FISM[[#This Row],[FIS Code]],results1303[],3,FALSE),999)</f>
        <v>999</v>
      </c>
      <c r="AG29" s="3">
        <f>VLOOKUP(FISM[[#This Row],[pos1303]],pointstable[],2,FALSE)</f>
        <v>0</v>
      </c>
      <c r="AH29" s="3">
        <f>IFERROR(VLOOKUP(FISM[[#This Row],[FIS Code]],results1503[],3,FALSE),999)</f>
        <v>999</v>
      </c>
      <c r="AI29" s="3">
        <f>VLOOKUP(FISM[[#This Row],[POS1503]],pointstable[],2,FALSE)</f>
        <v>0</v>
      </c>
      <c r="AJ29" s="3">
        <f>IFERROR(VLOOKUP(FISM[[#This Row],[FIS Code]],results1603[],3,FALSE),999)</f>
        <v>999</v>
      </c>
      <c r="AK29" s="3">
        <f>VLOOKUP(FISM[[#This Row],[pos1603]],pointstable[],2,FALSE)</f>
        <v>0</v>
      </c>
    </row>
    <row r="30" spans="1:37" x14ac:dyDescent="0.3">
      <c r="A30">
        <v>104646</v>
      </c>
      <c r="B30" t="s">
        <v>608</v>
      </c>
      <c r="C30">
        <v>1998</v>
      </c>
      <c r="D30" t="s">
        <v>20</v>
      </c>
      <c r="E30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710</v>
      </c>
      <c r="F30">
        <f>IFERROR(VLOOKUP(FISM[[#This Row],[FIS Code]],results0301[],3,FALSE),999)</f>
        <v>999</v>
      </c>
      <c r="G30">
        <f>VLOOKUP(FISM[[#This Row],[pos0301]],pointstable[],2,FALSE)</f>
        <v>0</v>
      </c>
      <c r="H30">
        <f>IFERROR(VLOOKUP(FISM[[#This Row],[FIS Code]],results0401[],3,FALSE),999)</f>
        <v>8</v>
      </c>
      <c r="I30">
        <f>VLOOKUP(FISM[[#This Row],[pos0401]],pointstable[],2,FALSE)</f>
        <v>160</v>
      </c>
      <c r="J30">
        <f>IFERROR(VLOOKUP(FISM[[#This Row],[FIS Code]],results1501[],3,FALSE),999)</f>
        <v>999</v>
      </c>
      <c r="K30">
        <f>VLOOKUP(FISM[[#This Row],[pos01501]],pointstable[],2,FALSE)</f>
        <v>0</v>
      </c>
      <c r="L30">
        <f>IFERROR(VLOOKUP(FISM[[#This Row],[FIS Code]],results15012[],3,FALSE),999)</f>
        <v>999</v>
      </c>
      <c r="M30">
        <f>VLOOKUP(FISM[[#This Row],[pos01502]],pointstable[],2,FALSE)</f>
        <v>0</v>
      </c>
      <c r="N30" s="3">
        <f>IFERROR(VLOOKUP(FISM[[#This Row],[FIS Code]],results0502[],3,FALSE),999)</f>
        <v>3</v>
      </c>
      <c r="O30" s="3">
        <f>VLOOKUP(FISM[[#This Row],[pos0502]],pointstable[],2,FALSE)</f>
        <v>300</v>
      </c>
      <c r="P30" s="3">
        <f>IFERROR(VLOOKUP(FISM[[#This Row],[FIS Code]],results0602[],3,FALSE),999)</f>
        <v>4</v>
      </c>
      <c r="Q30" s="3">
        <f>VLOOKUP(FISM[[#This Row],[pos0602]],pointstable[],2,FALSE)</f>
        <v>250</v>
      </c>
      <c r="R30" s="3">
        <f>IFERROR(VLOOKUP(FISM[[#This Row],[FIS Code]],results0702[],3,FALSE),999)</f>
        <v>999</v>
      </c>
      <c r="S30" s="3">
        <f>VLOOKUP(FISM[[#This Row],[pos0702]],pointstable[],2,FALSE)</f>
        <v>0</v>
      </c>
      <c r="T30" s="3">
        <f>IFERROR(VLOOKUP(FISM[[#This Row],[FIS Code]],results0802[],3,FALSE),999)</f>
        <v>999</v>
      </c>
      <c r="U30" s="3">
        <f>VLOOKUP(FISM[[#This Row],[pos0802]],pointstable[],2,FALSE)</f>
        <v>0</v>
      </c>
      <c r="V30" s="3">
        <f>IFERROR(VLOOKUP(FISM[[#This Row],[FIS Code]],results0103[],3,FALSE),999)</f>
        <v>999</v>
      </c>
      <c r="W30" s="3">
        <f>VLOOKUP(FISM[[#This Row],[pos0103]],pointstable[],2,FALSE)</f>
        <v>0</v>
      </c>
      <c r="X30" s="3">
        <f>IFERROR(VLOOKUP(FISM[[#This Row],[FIS Code]],results0203[],3,FALSE),999)</f>
        <v>999</v>
      </c>
      <c r="Y30" s="3">
        <f>VLOOKUP(FISM[[#This Row],[pos0203]],pointstable[],2,FALSE)</f>
        <v>0</v>
      </c>
      <c r="Z30" s="3">
        <f>IFERROR(VLOOKUP(FISM[[#This Row],[FIS Code]],results1003[],3,FALSE),999)</f>
        <v>999</v>
      </c>
      <c r="AA30" s="3">
        <f>VLOOKUP(FISM[[#This Row],[pos1003]],pointstable[],2,FALSE)</f>
        <v>0</v>
      </c>
      <c r="AB30" s="3">
        <f>IFERROR(VLOOKUP(FISM[[#This Row],[FIS Code]],results1103[],3,FALSE),999)</f>
        <v>999</v>
      </c>
      <c r="AC30" s="3">
        <f>VLOOKUP(FISM[[#This Row],[pos1103]],pointstable[],2,FALSE)</f>
        <v>0</v>
      </c>
      <c r="AD30" s="3">
        <f>IFERROR(VLOOKUP(FISM[[#This Row],[FIS Code]],results1203[],3,FALSE),999)</f>
        <v>999</v>
      </c>
      <c r="AE30" s="3">
        <f>VLOOKUP(FISM[[#This Row],[pos1203]],pointstable[],2,FALSE)</f>
        <v>0</v>
      </c>
      <c r="AF30" s="3">
        <f>IFERROR(VLOOKUP(FISM[[#This Row],[FIS Code]],results1303[],3,FALSE),999)</f>
        <v>999</v>
      </c>
      <c r="AG30" s="3">
        <f>VLOOKUP(FISM[[#This Row],[pos1303]],pointstable[],2,FALSE)</f>
        <v>0</v>
      </c>
      <c r="AH30" s="3">
        <f>IFERROR(VLOOKUP(FISM[[#This Row],[FIS Code]],results1503[],3,FALSE),999)</f>
        <v>999</v>
      </c>
      <c r="AI30" s="3">
        <f>VLOOKUP(FISM[[#This Row],[POS1503]],pointstable[],2,FALSE)</f>
        <v>0</v>
      </c>
      <c r="AJ30" s="3">
        <f>IFERROR(VLOOKUP(FISM[[#This Row],[FIS Code]],results1603[],3,FALSE),999)</f>
        <v>999</v>
      </c>
      <c r="AK30" s="3">
        <f>VLOOKUP(FISM[[#This Row],[pos1603]],pointstable[],2,FALSE)</f>
        <v>0</v>
      </c>
    </row>
    <row r="31" spans="1:37" x14ac:dyDescent="0.3">
      <c r="A31">
        <v>6532004</v>
      </c>
      <c r="B31" t="s">
        <v>3060</v>
      </c>
      <c r="C31">
        <v>1997</v>
      </c>
      <c r="D31" t="s">
        <v>73</v>
      </c>
      <c r="E31" s="3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710</v>
      </c>
      <c r="F31" s="3">
        <f>IFERROR(VLOOKUP(FISM[[#This Row],[FIS Code]],results0301[],3,FALSE),999)</f>
        <v>999</v>
      </c>
      <c r="G31" s="3">
        <f>VLOOKUP(FISM[[#This Row],[pos0301]],pointstable[],2,FALSE)</f>
        <v>0</v>
      </c>
      <c r="H31" s="3">
        <f>IFERROR(VLOOKUP(FISM[[#This Row],[FIS Code]],results0401[],3,FALSE),999)</f>
        <v>999</v>
      </c>
      <c r="I31" s="3">
        <f>VLOOKUP(FISM[[#This Row],[pos0401]],pointstable[],2,FALSE)</f>
        <v>0</v>
      </c>
      <c r="J31" s="3">
        <f>IFERROR(VLOOKUP(FISM[[#This Row],[FIS Code]],results1501[],3,FALSE),999)</f>
        <v>999</v>
      </c>
      <c r="K31" s="3">
        <f>VLOOKUP(FISM[[#This Row],[pos01501]],pointstable[],2,FALSE)</f>
        <v>0</v>
      </c>
      <c r="L31" s="3">
        <f>IFERROR(VLOOKUP(FISM[[#This Row],[FIS Code]],results15012[],3,FALSE),999)</f>
        <v>999</v>
      </c>
      <c r="M31" s="3">
        <f>VLOOKUP(FISM[[#This Row],[pos01502]],pointstable[],2,FALSE)</f>
        <v>0</v>
      </c>
      <c r="N31" s="3">
        <f>IFERROR(VLOOKUP(FISM[[#This Row],[FIS Code]],results0502[],3,FALSE),999)</f>
        <v>999</v>
      </c>
      <c r="O31" s="3">
        <f>VLOOKUP(FISM[[#This Row],[pos0502]],pointstable[],2,FALSE)</f>
        <v>0</v>
      </c>
      <c r="P31" s="3">
        <f>IFERROR(VLOOKUP(FISM[[#This Row],[FIS Code]],results0602[],3,FALSE),999)</f>
        <v>999</v>
      </c>
      <c r="Q31" s="3">
        <f>VLOOKUP(FISM[[#This Row],[pos0602]],pointstable[],2,FALSE)</f>
        <v>0</v>
      </c>
      <c r="R31" s="3">
        <f>IFERROR(VLOOKUP(FISM[[#This Row],[FIS Code]],results0702[],3,FALSE),999)</f>
        <v>999</v>
      </c>
      <c r="S31" s="3">
        <f>VLOOKUP(FISM[[#This Row],[pos0702]],pointstable[],2,FALSE)</f>
        <v>0</v>
      </c>
      <c r="T31" s="3">
        <f>IFERROR(VLOOKUP(FISM[[#This Row],[FIS Code]],results0802[],3,FALSE),999)</f>
        <v>999</v>
      </c>
      <c r="U31" s="3">
        <f>VLOOKUP(FISM[[#This Row],[pos0802]],pointstable[],2,FALSE)</f>
        <v>0</v>
      </c>
      <c r="V31" s="3">
        <f>IFERROR(VLOOKUP(FISM[[#This Row],[FIS Code]],results0103[],3,FALSE),999)</f>
        <v>999</v>
      </c>
      <c r="W31" s="3">
        <f>VLOOKUP(FISM[[#This Row],[pos0103]],pointstable[],2,FALSE)</f>
        <v>0</v>
      </c>
      <c r="X31" s="3">
        <f>IFERROR(VLOOKUP(FISM[[#This Row],[FIS Code]],results0203[],3,FALSE),999)</f>
        <v>999</v>
      </c>
      <c r="Y31" s="3">
        <f>VLOOKUP(FISM[[#This Row],[pos0203]],pointstable[],2,FALSE)</f>
        <v>0</v>
      </c>
      <c r="Z31" s="3">
        <f>IFERROR(VLOOKUP(FISM[[#This Row],[FIS Code]],results1003[],3,FALSE),999)</f>
        <v>999</v>
      </c>
      <c r="AA31" s="3">
        <f>VLOOKUP(FISM[[#This Row],[pos1003]],pointstable[],2,FALSE)</f>
        <v>0</v>
      </c>
      <c r="AB31" s="3">
        <f>IFERROR(VLOOKUP(FISM[[#This Row],[FIS Code]],results1103[],3,FALSE),999)</f>
        <v>999</v>
      </c>
      <c r="AC31" s="3">
        <f>VLOOKUP(FISM[[#This Row],[pos1103]],pointstable[],2,FALSE)</f>
        <v>0</v>
      </c>
      <c r="AD31" s="3">
        <f>IFERROR(VLOOKUP(FISM[[#This Row],[FIS Code]],results1203[],3,FALSE),999)</f>
        <v>7</v>
      </c>
      <c r="AE31" s="3">
        <f>VLOOKUP(FISM[[#This Row],[pos1203]],pointstable[],2,FALSE)</f>
        <v>180</v>
      </c>
      <c r="AF31" s="3">
        <f>IFERROR(VLOOKUP(FISM[[#This Row],[FIS Code]],results1303[],3,FALSE),999)</f>
        <v>8</v>
      </c>
      <c r="AG31" s="3">
        <f>VLOOKUP(FISM[[#This Row],[pos1303]],pointstable[],2,FALSE)</f>
        <v>160</v>
      </c>
      <c r="AH31" s="3">
        <f>IFERROR(VLOOKUP(FISM[[#This Row],[FIS Code]],results1503[],3,FALSE),999)</f>
        <v>11</v>
      </c>
      <c r="AI31" s="3">
        <f>VLOOKUP(FISM[[#This Row],[POS1503]],pointstable[],2,FALSE)</f>
        <v>120</v>
      </c>
      <c r="AJ31" s="3">
        <f>IFERROR(VLOOKUP(FISM[[#This Row],[FIS Code]],results1603[],3,FALSE),999)</f>
        <v>4</v>
      </c>
      <c r="AK31" s="3">
        <f>VLOOKUP(FISM[[#This Row],[pos1603]],pointstable[],2,FALSE)</f>
        <v>250</v>
      </c>
    </row>
    <row r="32" spans="1:37" x14ac:dyDescent="0.3">
      <c r="A32">
        <v>6532584</v>
      </c>
      <c r="B32" t="s">
        <v>970</v>
      </c>
      <c r="C32">
        <v>2000</v>
      </c>
      <c r="D32" t="s">
        <v>73</v>
      </c>
      <c r="E32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650</v>
      </c>
      <c r="F32" s="3">
        <f>IFERROR(VLOOKUP(FISM[[#This Row],[FIS Code]],results0301[],3,FALSE),999)</f>
        <v>999</v>
      </c>
      <c r="G32" s="3">
        <f>VLOOKUP(FISM[[#This Row],[pos0301]],pointstable[],2,FALSE)</f>
        <v>0</v>
      </c>
      <c r="H32" s="3">
        <f>IFERROR(VLOOKUP(FISM[[#This Row],[FIS Code]],results0401[],3,FALSE),999)</f>
        <v>999</v>
      </c>
      <c r="I32" s="3">
        <f>VLOOKUP(FISM[[#This Row],[pos0401]],pointstable[],2,FALSE)</f>
        <v>0</v>
      </c>
      <c r="J32" s="3">
        <f>IFERROR(VLOOKUP(FISM[[#This Row],[FIS Code]],results1501[],3,FALSE),999)</f>
        <v>999</v>
      </c>
      <c r="K32" s="3">
        <f>VLOOKUP(FISM[[#This Row],[pos01501]],pointstable[],2,FALSE)</f>
        <v>0</v>
      </c>
      <c r="L32" s="3">
        <f>IFERROR(VLOOKUP(FISM[[#This Row],[FIS Code]],results15012[],3,FALSE),999)</f>
        <v>999</v>
      </c>
      <c r="M32" s="3">
        <f>VLOOKUP(FISM[[#This Row],[pos01502]],pointstable[],2,FALSE)</f>
        <v>0</v>
      </c>
      <c r="N32" s="3">
        <f>IFERROR(VLOOKUP(FISM[[#This Row],[FIS Code]],results0502[],3,FALSE),999)</f>
        <v>4</v>
      </c>
      <c r="O32" s="3">
        <f>VLOOKUP(FISM[[#This Row],[pos0502]],pointstable[],2,FALSE)</f>
        <v>250</v>
      </c>
      <c r="P32" s="3">
        <f>IFERROR(VLOOKUP(FISM[[#This Row],[FIS Code]],results0602[],3,FALSE),999)</f>
        <v>11</v>
      </c>
      <c r="Q32" s="3">
        <f>VLOOKUP(FISM[[#This Row],[pos0602]],pointstable[],2,FALSE)</f>
        <v>120</v>
      </c>
      <c r="R32" s="3">
        <f>IFERROR(VLOOKUP(FISM[[#This Row],[FIS Code]],results0702[],3,FALSE),999)</f>
        <v>11</v>
      </c>
      <c r="S32" s="3">
        <f>VLOOKUP(FISM[[#This Row],[pos0702]],pointstable[],2,FALSE)</f>
        <v>120</v>
      </c>
      <c r="T32" s="3">
        <f>IFERROR(VLOOKUP(FISM[[#This Row],[FIS Code]],results0802[],3,FALSE),999)</f>
        <v>8</v>
      </c>
      <c r="U32" s="3">
        <f>VLOOKUP(FISM[[#This Row],[pos0802]],pointstable[],2,FALSE)</f>
        <v>160</v>
      </c>
      <c r="V32" s="3">
        <f>IFERROR(VLOOKUP(FISM[[#This Row],[FIS Code]],results0103[],3,FALSE),999)</f>
        <v>999</v>
      </c>
      <c r="W32" s="3">
        <f>VLOOKUP(FISM[[#This Row],[pos0103]],pointstable[],2,FALSE)</f>
        <v>0</v>
      </c>
      <c r="X32" s="3">
        <f>IFERROR(VLOOKUP(FISM[[#This Row],[FIS Code]],results0203[],3,FALSE),999)</f>
        <v>999</v>
      </c>
      <c r="Y32" s="3">
        <f>VLOOKUP(FISM[[#This Row],[pos0203]],pointstable[],2,FALSE)</f>
        <v>0</v>
      </c>
      <c r="Z32" s="3">
        <f>IFERROR(VLOOKUP(FISM[[#This Row],[FIS Code]],results1003[],3,FALSE),999)</f>
        <v>999</v>
      </c>
      <c r="AA32" s="3">
        <f>VLOOKUP(FISM[[#This Row],[pos1003]],pointstable[],2,FALSE)</f>
        <v>0</v>
      </c>
      <c r="AB32" s="3">
        <f>IFERROR(VLOOKUP(FISM[[#This Row],[FIS Code]],results1103[],3,FALSE),999)</f>
        <v>999</v>
      </c>
      <c r="AC32" s="3">
        <f>VLOOKUP(FISM[[#This Row],[pos1103]],pointstable[],2,FALSE)</f>
        <v>0</v>
      </c>
      <c r="AD32" s="3">
        <f>IFERROR(VLOOKUP(FISM[[#This Row],[FIS Code]],results1203[],3,FALSE),999)</f>
        <v>999</v>
      </c>
      <c r="AE32" s="3">
        <f>VLOOKUP(FISM[[#This Row],[pos1203]],pointstable[],2,FALSE)</f>
        <v>0</v>
      </c>
      <c r="AF32" s="3">
        <f>IFERROR(VLOOKUP(FISM[[#This Row],[FIS Code]],results1303[],3,FALSE),999)</f>
        <v>999</v>
      </c>
      <c r="AG32" s="3">
        <f>VLOOKUP(FISM[[#This Row],[pos1303]],pointstable[],2,FALSE)</f>
        <v>0</v>
      </c>
      <c r="AH32" s="3">
        <f>IFERROR(VLOOKUP(FISM[[#This Row],[FIS Code]],results1503[],3,FALSE),999)</f>
        <v>999</v>
      </c>
      <c r="AI32" s="3">
        <f>VLOOKUP(FISM[[#This Row],[POS1503]],pointstable[],2,FALSE)</f>
        <v>0</v>
      </c>
      <c r="AJ32" s="3">
        <f>IFERROR(VLOOKUP(FISM[[#This Row],[FIS Code]],results1603[],3,FALSE),999)</f>
        <v>999</v>
      </c>
      <c r="AK32" s="3">
        <f>VLOOKUP(FISM[[#This Row],[pos1603]],pointstable[],2,FALSE)</f>
        <v>0</v>
      </c>
    </row>
    <row r="33" spans="1:37" x14ac:dyDescent="0.3">
      <c r="A33">
        <v>6531852</v>
      </c>
      <c r="B33" t="s">
        <v>2544</v>
      </c>
      <c r="C33">
        <v>1997</v>
      </c>
      <c r="D33" t="s">
        <v>73</v>
      </c>
      <c r="E33" s="3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641</v>
      </c>
      <c r="F33" s="3">
        <f>IFERROR(VLOOKUP(FISM[[#This Row],[FIS Code]],results0301[],3,FALSE),999)</f>
        <v>999</v>
      </c>
      <c r="G33" s="3">
        <f>VLOOKUP(FISM[[#This Row],[pos0301]],pointstable[],2,FALSE)</f>
        <v>0</v>
      </c>
      <c r="H33" s="3">
        <f>IFERROR(VLOOKUP(FISM[[#This Row],[FIS Code]],results0401[],3,FALSE),999)</f>
        <v>999</v>
      </c>
      <c r="I33" s="3">
        <f>VLOOKUP(FISM[[#This Row],[pos0401]],pointstable[],2,FALSE)</f>
        <v>0</v>
      </c>
      <c r="J33" s="3">
        <f>IFERROR(VLOOKUP(FISM[[#This Row],[FIS Code]],results1501[],3,FALSE),999)</f>
        <v>999</v>
      </c>
      <c r="K33" s="3">
        <f>VLOOKUP(FISM[[#This Row],[pos01501]],pointstable[],2,FALSE)</f>
        <v>0</v>
      </c>
      <c r="L33" s="3">
        <f>IFERROR(VLOOKUP(FISM[[#This Row],[FIS Code]],results15012[],3,FALSE),999)</f>
        <v>999</v>
      </c>
      <c r="M33" s="3">
        <f>VLOOKUP(FISM[[#This Row],[pos01502]],pointstable[],2,FALSE)</f>
        <v>0</v>
      </c>
      <c r="N33" s="3">
        <f>IFERROR(VLOOKUP(FISM[[#This Row],[FIS Code]],results0502[],3,FALSE),999)</f>
        <v>999</v>
      </c>
      <c r="O33" s="3">
        <f>VLOOKUP(FISM[[#This Row],[pos0502]],pointstable[],2,FALSE)</f>
        <v>0</v>
      </c>
      <c r="P33" s="3">
        <f>IFERROR(VLOOKUP(FISM[[#This Row],[FIS Code]],results0602[],3,FALSE),999)</f>
        <v>999</v>
      </c>
      <c r="Q33" s="3">
        <f>VLOOKUP(FISM[[#This Row],[pos0602]],pointstable[],2,FALSE)</f>
        <v>0</v>
      </c>
      <c r="R33" s="3">
        <f>IFERROR(VLOOKUP(FISM[[#This Row],[FIS Code]],results0702[],3,FALSE),999)</f>
        <v>999</v>
      </c>
      <c r="S33" s="3">
        <f>VLOOKUP(FISM[[#This Row],[pos0702]],pointstable[],2,FALSE)</f>
        <v>0</v>
      </c>
      <c r="T33" s="3">
        <f>IFERROR(VLOOKUP(FISM[[#This Row],[FIS Code]],results0802[],3,FALSE),999)</f>
        <v>999</v>
      </c>
      <c r="U33" s="3">
        <f>VLOOKUP(FISM[[#This Row],[pos0802]],pointstable[],2,FALSE)</f>
        <v>0</v>
      </c>
      <c r="V33" s="3">
        <f>IFERROR(VLOOKUP(FISM[[#This Row],[FIS Code]],results0103[],3,FALSE),999)</f>
        <v>999</v>
      </c>
      <c r="W33" s="3">
        <f>VLOOKUP(FISM[[#This Row],[pos0103]],pointstable[],2,FALSE)</f>
        <v>0</v>
      </c>
      <c r="X33" s="3">
        <f>IFERROR(VLOOKUP(FISM[[#This Row],[FIS Code]],results0203[],3,FALSE),999)</f>
        <v>999</v>
      </c>
      <c r="Y33" s="3">
        <f>VLOOKUP(FISM[[#This Row],[pos0203]],pointstable[],2,FALSE)</f>
        <v>0</v>
      </c>
      <c r="Z33" s="3">
        <f>IFERROR(VLOOKUP(FISM[[#This Row],[FIS Code]],results1003[],3,FALSE),999)</f>
        <v>26</v>
      </c>
      <c r="AA33" s="3">
        <f>VLOOKUP(FISM[[#This Row],[pos1003]],pointstable[],2,FALSE)</f>
        <v>36</v>
      </c>
      <c r="AB33" s="3">
        <f>IFERROR(VLOOKUP(FISM[[#This Row],[FIS Code]],results1103[],3,FALSE),999)</f>
        <v>999</v>
      </c>
      <c r="AC33" s="3">
        <f>VLOOKUP(FISM[[#This Row],[pos1103]],pointstable[],2,FALSE)</f>
        <v>0</v>
      </c>
      <c r="AD33" s="3">
        <f>IFERROR(VLOOKUP(FISM[[#This Row],[FIS Code]],results1203[],3,FALSE),999)</f>
        <v>10</v>
      </c>
      <c r="AE33" s="3">
        <f>VLOOKUP(FISM[[#This Row],[pos1203]],pointstable[],2,FALSE)</f>
        <v>130</v>
      </c>
      <c r="AF33" s="3">
        <f>IFERROR(VLOOKUP(FISM[[#This Row],[FIS Code]],results1303[],3,FALSE),999)</f>
        <v>6</v>
      </c>
      <c r="AG33" s="3">
        <f>VLOOKUP(FISM[[#This Row],[pos1303]],pointstable[],2,FALSE)</f>
        <v>200</v>
      </c>
      <c r="AH33" s="3">
        <f>IFERROR(VLOOKUP(FISM[[#This Row],[FIS Code]],results1503[],3,FALSE),999)</f>
        <v>16</v>
      </c>
      <c r="AI33" s="3">
        <f>VLOOKUP(FISM[[#This Row],[POS1503]],pointstable[],2,FALSE)</f>
        <v>75</v>
      </c>
      <c r="AJ33" s="3">
        <f>IFERROR(VLOOKUP(FISM[[#This Row],[FIS Code]],results1603[],3,FALSE),999)</f>
        <v>6</v>
      </c>
      <c r="AK33" s="3">
        <f>VLOOKUP(FISM[[#This Row],[pos1603]],pointstable[],2,FALSE)</f>
        <v>200</v>
      </c>
    </row>
    <row r="34" spans="1:37" x14ac:dyDescent="0.3">
      <c r="A34">
        <v>104908</v>
      </c>
      <c r="B34" t="s">
        <v>95</v>
      </c>
      <c r="C34">
        <v>2000</v>
      </c>
      <c r="D34" t="s">
        <v>20</v>
      </c>
      <c r="E34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630</v>
      </c>
      <c r="F34">
        <f>IFERROR(VLOOKUP(FISM[[#This Row],[FIS Code]],results0301[],3,FALSE),999)</f>
        <v>11</v>
      </c>
      <c r="G34">
        <f>VLOOKUP(FISM[[#This Row],[pos0301]],pointstable[],2,FALSE)</f>
        <v>120</v>
      </c>
      <c r="H34">
        <f>IFERROR(VLOOKUP(FISM[[#This Row],[FIS Code]],results0401[],3,FALSE),999)</f>
        <v>999</v>
      </c>
      <c r="I34">
        <f>VLOOKUP(FISM[[#This Row],[pos0401]],pointstable[],2,FALSE)</f>
        <v>0</v>
      </c>
      <c r="J34">
        <f>IFERROR(VLOOKUP(FISM[[#This Row],[FIS Code]],results1501[],3,FALSE),999)</f>
        <v>999</v>
      </c>
      <c r="K34">
        <f>VLOOKUP(FISM[[#This Row],[pos01501]],pointstable[],2,FALSE)</f>
        <v>0</v>
      </c>
      <c r="L34">
        <f>IFERROR(VLOOKUP(FISM[[#This Row],[FIS Code]],results15012[],3,FALSE),999)</f>
        <v>999</v>
      </c>
      <c r="M34">
        <f>VLOOKUP(FISM[[#This Row],[pos01502]],pointstable[],2,FALSE)</f>
        <v>0</v>
      </c>
      <c r="N34" s="3">
        <f>IFERROR(VLOOKUP(FISM[[#This Row],[FIS Code]],results0502[],3,FALSE),999)</f>
        <v>20</v>
      </c>
      <c r="O34" s="3">
        <f>VLOOKUP(FISM[[#This Row],[pos0502]],pointstable[],2,FALSE)</f>
        <v>55</v>
      </c>
      <c r="P34" s="3">
        <f>IFERROR(VLOOKUP(FISM[[#This Row],[FIS Code]],results0602[],3,FALSE),999)</f>
        <v>16</v>
      </c>
      <c r="Q34" s="3">
        <f>VLOOKUP(FISM[[#This Row],[pos0602]],pointstable[],2,FALSE)</f>
        <v>75</v>
      </c>
      <c r="R34" s="3">
        <f>IFERROR(VLOOKUP(FISM[[#This Row],[FIS Code]],results0702[],3,FALSE),999)</f>
        <v>999</v>
      </c>
      <c r="S34" s="3">
        <f>VLOOKUP(FISM[[#This Row],[pos0702]],pointstable[],2,FALSE)</f>
        <v>0</v>
      </c>
      <c r="T34" s="3">
        <f>IFERROR(VLOOKUP(FISM[[#This Row],[FIS Code]],results0802[],3,FALSE),999)</f>
        <v>14</v>
      </c>
      <c r="U34" s="3">
        <f>VLOOKUP(FISM[[#This Row],[pos0802]],pointstable[],2,FALSE)</f>
        <v>90</v>
      </c>
      <c r="V34" s="3">
        <f>IFERROR(VLOOKUP(FISM[[#This Row],[FIS Code]],results0103[],3,FALSE),999)</f>
        <v>999</v>
      </c>
      <c r="W34" s="3">
        <f>VLOOKUP(FISM[[#This Row],[pos0103]],pointstable[],2,FALSE)</f>
        <v>0</v>
      </c>
      <c r="X34" s="3">
        <f>IFERROR(VLOOKUP(FISM[[#This Row],[FIS Code]],results0203[],3,FALSE),999)</f>
        <v>15</v>
      </c>
      <c r="Y34" s="3">
        <f>VLOOKUP(FISM[[#This Row],[pos0203]],pointstable[],2,FALSE)</f>
        <v>80</v>
      </c>
      <c r="Z34" s="3">
        <f>IFERROR(VLOOKUP(FISM[[#This Row],[FIS Code]],results1003[],3,FALSE),999)</f>
        <v>999</v>
      </c>
      <c r="AA34" s="3">
        <f>VLOOKUP(FISM[[#This Row],[pos1003]],pointstable[],2,FALSE)</f>
        <v>0</v>
      </c>
      <c r="AB34" s="3">
        <f>IFERROR(VLOOKUP(FISM[[#This Row],[FIS Code]],results1103[],3,FALSE),999)</f>
        <v>20</v>
      </c>
      <c r="AC34" s="3">
        <f>VLOOKUP(FISM[[#This Row],[pos1103]],pointstable[],2,FALSE)</f>
        <v>55</v>
      </c>
      <c r="AD34" s="3">
        <f>IFERROR(VLOOKUP(FISM[[#This Row],[FIS Code]],results1203[],3,FALSE),999)</f>
        <v>999</v>
      </c>
      <c r="AE34" s="3">
        <f>VLOOKUP(FISM[[#This Row],[pos1203]],pointstable[],2,FALSE)</f>
        <v>0</v>
      </c>
      <c r="AF34" s="3">
        <f>IFERROR(VLOOKUP(FISM[[#This Row],[FIS Code]],results1303[],3,FALSE),999)</f>
        <v>18</v>
      </c>
      <c r="AG34" s="3">
        <f>VLOOKUP(FISM[[#This Row],[pos1303]],pointstable[],2,FALSE)</f>
        <v>65</v>
      </c>
      <c r="AH34" s="3">
        <f>IFERROR(VLOOKUP(FISM[[#This Row],[FIS Code]],results1503[],3,FALSE),999)</f>
        <v>14</v>
      </c>
      <c r="AI34" s="3">
        <f>VLOOKUP(FISM[[#This Row],[POS1503]],pointstable[],2,FALSE)</f>
        <v>90</v>
      </c>
      <c r="AJ34" s="3">
        <f>IFERROR(VLOOKUP(FISM[[#This Row],[FIS Code]],results1603[],3,FALSE),999)</f>
        <v>999</v>
      </c>
      <c r="AK34" s="3">
        <f>VLOOKUP(FISM[[#This Row],[pos1603]],pointstable[],2,FALSE)</f>
        <v>0</v>
      </c>
    </row>
    <row r="35" spans="1:37" x14ac:dyDescent="0.3">
      <c r="A35">
        <v>6100061</v>
      </c>
      <c r="B35" t="s">
        <v>975</v>
      </c>
      <c r="C35">
        <v>2001</v>
      </c>
      <c r="D35" t="s">
        <v>20</v>
      </c>
      <c r="E35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611</v>
      </c>
      <c r="F35" s="3">
        <f>IFERROR(VLOOKUP(FISM[[#This Row],[FIS Code]],results0301[],3,FALSE),999)</f>
        <v>999</v>
      </c>
      <c r="G35" s="3">
        <f>VLOOKUP(FISM[[#This Row],[pos0301]],pointstable[],2,FALSE)</f>
        <v>0</v>
      </c>
      <c r="H35" s="3">
        <f>IFERROR(VLOOKUP(FISM[[#This Row],[FIS Code]],results0401[],3,FALSE),999)</f>
        <v>999</v>
      </c>
      <c r="I35" s="3">
        <f>VLOOKUP(FISM[[#This Row],[pos0401]],pointstable[],2,FALSE)</f>
        <v>0</v>
      </c>
      <c r="J35" s="3">
        <f>IFERROR(VLOOKUP(FISM[[#This Row],[FIS Code]],results1501[],3,FALSE),999)</f>
        <v>999</v>
      </c>
      <c r="K35" s="3">
        <f>VLOOKUP(FISM[[#This Row],[pos01501]],pointstable[],2,FALSE)</f>
        <v>0</v>
      </c>
      <c r="L35" s="3">
        <f>IFERROR(VLOOKUP(FISM[[#This Row],[FIS Code]],results15012[],3,FALSE),999)</f>
        <v>999</v>
      </c>
      <c r="M35" s="3">
        <f>VLOOKUP(FISM[[#This Row],[pos01502]],pointstable[],2,FALSE)</f>
        <v>0</v>
      </c>
      <c r="N35" s="3">
        <f>IFERROR(VLOOKUP(FISM[[#This Row],[FIS Code]],results0502[],3,FALSE),999)</f>
        <v>5</v>
      </c>
      <c r="O35" s="3">
        <f>VLOOKUP(FISM[[#This Row],[pos0502]],pointstable[],2,FALSE)</f>
        <v>225</v>
      </c>
      <c r="P35" s="3">
        <f>IFERROR(VLOOKUP(FISM[[#This Row],[FIS Code]],results0602[],3,FALSE),999)</f>
        <v>19</v>
      </c>
      <c r="Q35" s="3">
        <f>VLOOKUP(FISM[[#This Row],[pos0602]],pointstable[],2,FALSE)</f>
        <v>60</v>
      </c>
      <c r="R35" s="3">
        <f>IFERROR(VLOOKUP(FISM[[#This Row],[FIS Code]],results0702[],3,FALSE),999)</f>
        <v>3</v>
      </c>
      <c r="S35" s="3">
        <f>VLOOKUP(FISM[[#This Row],[pos0702]],pointstable[],2,FALSE)</f>
        <v>300</v>
      </c>
      <c r="T35" s="3">
        <f>IFERROR(VLOOKUP(FISM[[#This Row],[FIS Code]],results0802[],3,FALSE),999)</f>
        <v>34</v>
      </c>
      <c r="U35" s="3">
        <f>VLOOKUP(FISM[[#This Row],[pos0802]],pointstable[],2,FALSE)</f>
        <v>26</v>
      </c>
      <c r="V35" s="3">
        <f>IFERROR(VLOOKUP(FISM[[#This Row],[FIS Code]],results0103[],3,FALSE),999)</f>
        <v>999</v>
      </c>
      <c r="W35" s="3">
        <f>VLOOKUP(FISM[[#This Row],[pos0103]],pointstable[],2,FALSE)</f>
        <v>0</v>
      </c>
      <c r="X35" s="3">
        <f>IFERROR(VLOOKUP(FISM[[#This Row],[FIS Code]],results0203[],3,FALSE),999)</f>
        <v>999</v>
      </c>
      <c r="Y35" s="3">
        <f>VLOOKUP(FISM[[#This Row],[pos0203]],pointstable[],2,FALSE)</f>
        <v>0</v>
      </c>
      <c r="Z35" s="3">
        <f>IFERROR(VLOOKUP(FISM[[#This Row],[FIS Code]],results1003[],3,FALSE),999)</f>
        <v>999</v>
      </c>
      <c r="AA35" s="3">
        <f>VLOOKUP(FISM[[#This Row],[pos1003]],pointstable[],2,FALSE)</f>
        <v>0</v>
      </c>
      <c r="AB35" s="3">
        <f>IFERROR(VLOOKUP(FISM[[#This Row],[FIS Code]],results1103[],3,FALSE),999)</f>
        <v>999</v>
      </c>
      <c r="AC35" s="3">
        <f>VLOOKUP(FISM[[#This Row],[pos1103]],pointstable[],2,FALSE)</f>
        <v>0</v>
      </c>
      <c r="AD35" s="3">
        <f>IFERROR(VLOOKUP(FISM[[#This Row],[FIS Code]],results1203[],3,FALSE),999)</f>
        <v>999</v>
      </c>
      <c r="AE35" s="3">
        <f>VLOOKUP(FISM[[#This Row],[pos1203]],pointstable[],2,FALSE)</f>
        <v>0</v>
      </c>
      <c r="AF35" s="3">
        <f>IFERROR(VLOOKUP(FISM[[#This Row],[FIS Code]],results1303[],3,FALSE),999)</f>
        <v>999</v>
      </c>
      <c r="AG35" s="3">
        <f>VLOOKUP(FISM[[#This Row],[pos1303]],pointstable[],2,FALSE)</f>
        <v>0</v>
      </c>
      <c r="AH35" s="3">
        <f>IFERROR(VLOOKUP(FISM[[#This Row],[FIS Code]],results1503[],3,FALSE),999)</f>
        <v>999</v>
      </c>
      <c r="AI35" s="3">
        <f>VLOOKUP(FISM[[#This Row],[POS1503]],pointstable[],2,FALSE)</f>
        <v>0</v>
      </c>
      <c r="AJ35" s="3">
        <f>IFERROR(VLOOKUP(FISM[[#This Row],[FIS Code]],results1603[],3,FALSE),999)</f>
        <v>999</v>
      </c>
      <c r="AK35" s="3">
        <f>VLOOKUP(FISM[[#This Row],[pos1603]],pointstable[],2,FALSE)</f>
        <v>0</v>
      </c>
    </row>
    <row r="36" spans="1:37" x14ac:dyDescent="0.3">
      <c r="A36">
        <v>104508</v>
      </c>
      <c r="B36" t="s">
        <v>2515</v>
      </c>
      <c r="C36">
        <v>1997</v>
      </c>
      <c r="D36" t="s">
        <v>20</v>
      </c>
      <c r="E36" s="3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610</v>
      </c>
      <c r="F36" s="3">
        <f>IFERROR(VLOOKUP(FISM[[#This Row],[FIS Code]],results0301[],3,FALSE),999)</f>
        <v>999</v>
      </c>
      <c r="G36" s="3">
        <f>VLOOKUP(FISM[[#This Row],[pos0301]],pointstable[],2,FALSE)</f>
        <v>0</v>
      </c>
      <c r="H36" s="3">
        <f>IFERROR(VLOOKUP(FISM[[#This Row],[FIS Code]],results0401[],3,FALSE),999)</f>
        <v>999</v>
      </c>
      <c r="I36" s="3">
        <f>VLOOKUP(FISM[[#This Row],[pos0401]],pointstable[],2,FALSE)</f>
        <v>0</v>
      </c>
      <c r="J36" s="3">
        <f>IFERROR(VLOOKUP(FISM[[#This Row],[FIS Code]],results1501[],3,FALSE),999)</f>
        <v>999</v>
      </c>
      <c r="K36" s="3">
        <f>VLOOKUP(FISM[[#This Row],[pos01501]],pointstable[],2,FALSE)</f>
        <v>0</v>
      </c>
      <c r="L36" s="3">
        <f>IFERROR(VLOOKUP(FISM[[#This Row],[FIS Code]],results15012[],3,FALSE),999)</f>
        <v>999</v>
      </c>
      <c r="M36" s="3">
        <f>VLOOKUP(FISM[[#This Row],[pos01502]],pointstable[],2,FALSE)</f>
        <v>0</v>
      </c>
      <c r="N36" s="3">
        <f>IFERROR(VLOOKUP(FISM[[#This Row],[FIS Code]],results0502[],3,FALSE),999)</f>
        <v>999</v>
      </c>
      <c r="O36" s="3">
        <f>VLOOKUP(FISM[[#This Row],[pos0502]],pointstable[],2,FALSE)</f>
        <v>0</v>
      </c>
      <c r="P36" s="3">
        <f>IFERROR(VLOOKUP(FISM[[#This Row],[FIS Code]],results0602[],3,FALSE),999)</f>
        <v>999</v>
      </c>
      <c r="Q36" s="3">
        <f>VLOOKUP(FISM[[#This Row],[pos0602]],pointstable[],2,FALSE)</f>
        <v>0</v>
      </c>
      <c r="R36" s="3">
        <f>IFERROR(VLOOKUP(FISM[[#This Row],[FIS Code]],results0702[],3,FALSE),999)</f>
        <v>999</v>
      </c>
      <c r="S36" s="3">
        <f>VLOOKUP(FISM[[#This Row],[pos0702]],pointstable[],2,FALSE)</f>
        <v>0</v>
      </c>
      <c r="T36" s="3">
        <f>IFERROR(VLOOKUP(FISM[[#This Row],[FIS Code]],results0802[],3,FALSE),999)</f>
        <v>999</v>
      </c>
      <c r="U36" s="3">
        <f>VLOOKUP(FISM[[#This Row],[pos0802]],pointstable[],2,FALSE)</f>
        <v>0</v>
      </c>
      <c r="V36" s="3">
        <f>IFERROR(VLOOKUP(FISM[[#This Row],[FIS Code]],results0103[],3,FALSE),999)</f>
        <v>999</v>
      </c>
      <c r="W36" s="3">
        <f>VLOOKUP(FISM[[#This Row],[pos0103]],pointstable[],2,FALSE)</f>
        <v>0</v>
      </c>
      <c r="X36" s="3">
        <f>IFERROR(VLOOKUP(FISM[[#This Row],[FIS Code]],results0203[],3,FALSE),999)</f>
        <v>999</v>
      </c>
      <c r="Y36" s="3">
        <f>VLOOKUP(FISM[[#This Row],[pos0203]],pointstable[],2,FALSE)</f>
        <v>0</v>
      </c>
      <c r="Z36" s="3">
        <f>IFERROR(VLOOKUP(FISM[[#This Row],[FIS Code]],results1003[],3,FALSE),999)</f>
        <v>18</v>
      </c>
      <c r="AA36" s="3">
        <f>VLOOKUP(FISM[[#This Row],[pos1003]],pointstable[],2,FALSE)</f>
        <v>65</v>
      </c>
      <c r="AB36" s="3">
        <f>IFERROR(VLOOKUP(FISM[[#This Row],[FIS Code]],results1103[],3,FALSE),999)</f>
        <v>18</v>
      </c>
      <c r="AC36" s="3">
        <f>VLOOKUP(FISM[[#This Row],[pos1103]],pointstable[],2,FALSE)</f>
        <v>65</v>
      </c>
      <c r="AD36" s="3">
        <f>IFERROR(VLOOKUP(FISM[[#This Row],[FIS Code]],results1203[],3,FALSE),999)</f>
        <v>8</v>
      </c>
      <c r="AE36" s="3">
        <f>VLOOKUP(FISM[[#This Row],[pos1203]],pointstable[],2,FALSE)</f>
        <v>160</v>
      </c>
      <c r="AF36" s="3">
        <f>IFERROR(VLOOKUP(FISM[[#This Row],[FIS Code]],results1303[],3,FALSE),999)</f>
        <v>11</v>
      </c>
      <c r="AG36" s="3">
        <f>VLOOKUP(FISM[[#This Row],[pos1303]],pointstable[],2,FALSE)</f>
        <v>120</v>
      </c>
      <c r="AH36" s="3">
        <f>IFERROR(VLOOKUP(FISM[[#This Row],[FIS Code]],results1503[],3,FALSE),999)</f>
        <v>6</v>
      </c>
      <c r="AI36" s="3">
        <f>VLOOKUP(FISM[[#This Row],[POS1503]],pointstable[],2,FALSE)</f>
        <v>200</v>
      </c>
      <c r="AJ36" s="3">
        <f>IFERROR(VLOOKUP(FISM[[#This Row],[FIS Code]],results1603[],3,FALSE),999)</f>
        <v>999</v>
      </c>
      <c r="AK36" s="3">
        <f>VLOOKUP(FISM[[#This Row],[pos1603]],pointstable[],2,FALSE)</f>
        <v>0</v>
      </c>
    </row>
    <row r="37" spans="1:37" x14ac:dyDescent="0.3">
      <c r="A37">
        <v>104143</v>
      </c>
      <c r="B37" t="s">
        <v>64</v>
      </c>
      <c r="C37">
        <v>1994</v>
      </c>
      <c r="D37" t="s">
        <v>20</v>
      </c>
      <c r="E37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605</v>
      </c>
      <c r="F37">
        <f>IFERROR(VLOOKUP(FISM[[#This Row],[FIS Code]],results0301[],3,FALSE),999)</f>
        <v>7</v>
      </c>
      <c r="G37">
        <f>VLOOKUP(FISM[[#This Row],[pos0301]],pointstable[],2,FALSE)</f>
        <v>180</v>
      </c>
      <c r="H37">
        <f>IFERROR(VLOOKUP(FISM[[#This Row],[FIS Code]],results0401[],3,FALSE),999)</f>
        <v>5</v>
      </c>
      <c r="I37">
        <f>VLOOKUP(FISM[[#This Row],[pos0401]],pointstable[],2,FALSE)</f>
        <v>225</v>
      </c>
      <c r="J37">
        <f>IFERROR(VLOOKUP(FISM[[#This Row],[FIS Code]],results1501[],3,FALSE),999)</f>
        <v>999</v>
      </c>
      <c r="K37">
        <f>VLOOKUP(FISM[[#This Row],[pos01501]],pointstable[],2,FALSE)</f>
        <v>0</v>
      </c>
      <c r="L37">
        <f>IFERROR(VLOOKUP(FISM[[#This Row],[FIS Code]],results15012[],3,FALSE),999)</f>
        <v>999</v>
      </c>
      <c r="M37">
        <f>VLOOKUP(FISM[[#This Row],[pos01502]],pointstable[],2,FALSE)</f>
        <v>0</v>
      </c>
      <c r="N37" s="3">
        <f>IFERROR(VLOOKUP(FISM[[#This Row],[FIS Code]],results0502[],3,FALSE),999)</f>
        <v>999</v>
      </c>
      <c r="O37" s="3">
        <f>VLOOKUP(FISM[[#This Row],[pos0502]],pointstable[],2,FALSE)</f>
        <v>0</v>
      </c>
      <c r="P37" s="3">
        <f>IFERROR(VLOOKUP(FISM[[#This Row],[FIS Code]],results0602[],3,FALSE),999)</f>
        <v>999</v>
      </c>
      <c r="Q37" s="3">
        <f>VLOOKUP(FISM[[#This Row],[pos0602]],pointstable[],2,FALSE)</f>
        <v>0</v>
      </c>
      <c r="R37" s="3">
        <f>IFERROR(VLOOKUP(FISM[[#This Row],[FIS Code]],results0702[],3,FALSE),999)</f>
        <v>999</v>
      </c>
      <c r="S37" s="3">
        <f>VLOOKUP(FISM[[#This Row],[pos0702]],pointstable[],2,FALSE)</f>
        <v>0</v>
      </c>
      <c r="T37" s="3">
        <f>IFERROR(VLOOKUP(FISM[[#This Row],[FIS Code]],results0802[],3,FALSE),999)</f>
        <v>999</v>
      </c>
      <c r="U37" s="3">
        <f>VLOOKUP(FISM[[#This Row],[pos0802]],pointstable[],2,FALSE)</f>
        <v>0</v>
      </c>
      <c r="V37" s="3">
        <f>IFERROR(VLOOKUP(FISM[[#This Row],[FIS Code]],results0103[],3,FALSE),999)</f>
        <v>999</v>
      </c>
      <c r="W37" s="3">
        <f>VLOOKUP(FISM[[#This Row],[pos0103]],pointstable[],2,FALSE)</f>
        <v>0</v>
      </c>
      <c r="X37" s="3">
        <f>IFERROR(VLOOKUP(FISM[[#This Row],[FIS Code]],results0203[],3,FALSE),999)</f>
        <v>999</v>
      </c>
      <c r="Y37" s="3">
        <f>VLOOKUP(FISM[[#This Row],[pos0203]],pointstable[],2,FALSE)</f>
        <v>0</v>
      </c>
      <c r="Z37" s="3">
        <f>IFERROR(VLOOKUP(FISM[[#This Row],[FIS Code]],results1003[],3,FALSE),999)</f>
        <v>999</v>
      </c>
      <c r="AA37" s="3">
        <f>VLOOKUP(FISM[[#This Row],[pos1003]],pointstable[],2,FALSE)</f>
        <v>0</v>
      </c>
      <c r="AB37" s="3">
        <f>IFERROR(VLOOKUP(FISM[[#This Row],[FIS Code]],results1103[],3,FALSE),999)</f>
        <v>6</v>
      </c>
      <c r="AC37" s="3">
        <f>VLOOKUP(FISM[[#This Row],[pos1103]],pointstable[],2,FALSE)</f>
        <v>200</v>
      </c>
      <c r="AD37" s="3">
        <f>IFERROR(VLOOKUP(FISM[[#This Row],[FIS Code]],results1203[],3,FALSE),999)</f>
        <v>999</v>
      </c>
      <c r="AE37" s="3">
        <f>VLOOKUP(FISM[[#This Row],[pos1203]],pointstable[],2,FALSE)</f>
        <v>0</v>
      </c>
      <c r="AF37" s="3">
        <f>IFERROR(VLOOKUP(FISM[[#This Row],[FIS Code]],results1303[],3,FALSE),999)</f>
        <v>999</v>
      </c>
      <c r="AG37" s="3">
        <f>VLOOKUP(FISM[[#This Row],[pos1303]],pointstable[],2,FALSE)</f>
        <v>0</v>
      </c>
      <c r="AH37" s="3">
        <f>IFERROR(VLOOKUP(FISM[[#This Row],[FIS Code]],results1503[],3,FALSE),999)</f>
        <v>999</v>
      </c>
      <c r="AI37" s="3">
        <f>VLOOKUP(FISM[[#This Row],[POS1503]],pointstable[],2,FALSE)</f>
        <v>0</v>
      </c>
      <c r="AJ37" s="3">
        <f>IFERROR(VLOOKUP(FISM[[#This Row],[FIS Code]],results1603[],3,FALSE),999)</f>
        <v>999</v>
      </c>
      <c r="AK37" s="3">
        <f>VLOOKUP(FISM[[#This Row],[pos1603]],pointstable[],2,FALSE)</f>
        <v>0</v>
      </c>
    </row>
    <row r="38" spans="1:37" x14ac:dyDescent="0.3">
      <c r="A38">
        <v>6100036</v>
      </c>
      <c r="B38" t="s">
        <v>260</v>
      </c>
      <c r="C38">
        <v>2001</v>
      </c>
      <c r="D38" t="s">
        <v>20</v>
      </c>
      <c r="E38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575</v>
      </c>
      <c r="F38">
        <f>IFERROR(VLOOKUP(FISM[[#This Row],[FIS Code]],results0301[],3,FALSE),999)</f>
        <v>35</v>
      </c>
      <c r="G38">
        <f>VLOOKUP(FISM[[#This Row],[pos0301]],pointstable[],2,FALSE)</f>
        <v>25</v>
      </c>
      <c r="H38">
        <f>IFERROR(VLOOKUP(FISM[[#This Row],[FIS Code]],results0401[],3,FALSE),999)</f>
        <v>18</v>
      </c>
      <c r="I38">
        <f>VLOOKUP(FISM[[#This Row],[pos0401]],pointstable[],2,FALSE)</f>
        <v>65</v>
      </c>
      <c r="J38">
        <f>IFERROR(VLOOKUP(FISM[[#This Row],[FIS Code]],results1501[],3,FALSE),999)</f>
        <v>999</v>
      </c>
      <c r="K38">
        <f>VLOOKUP(FISM[[#This Row],[pos01501]],pointstable[],2,FALSE)</f>
        <v>0</v>
      </c>
      <c r="L38">
        <f>IFERROR(VLOOKUP(FISM[[#This Row],[FIS Code]],results15012[],3,FALSE),999)</f>
        <v>999</v>
      </c>
      <c r="M38">
        <f>VLOOKUP(FISM[[#This Row],[pos01502]],pointstable[],2,FALSE)</f>
        <v>0</v>
      </c>
      <c r="N38" s="3">
        <f>IFERROR(VLOOKUP(FISM[[#This Row],[FIS Code]],results0502[],3,FALSE),999)</f>
        <v>7</v>
      </c>
      <c r="O38" s="3">
        <f>VLOOKUP(FISM[[#This Row],[pos0502]],pointstable[],2,FALSE)</f>
        <v>180</v>
      </c>
      <c r="P38" s="3">
        <f>IFERROR(VLOOKUP(FISM[[#This Row],[FIS Code]],results0602[],3,FALSE),999)</f>
        <v>9</v>
      </c>
      <c r="Q38" s="3">
        <f>VLOOKUP(FISM[[#This Row],[pos0602]],pointstable[],2,FALSE)</f>
        <v>145</v>
      </c>
      <c r="R38" s="3">
        <f>IFERROR(VLOOKUP(FISM[[#This Row],[FIS Code]],results0702[],3,FALSE),999)</f>
        <v>14</v>
      </c>
      <c r="S38" s="3">
        <f>VLOOKUP(FISM[[#This Row],[pos0702]],pointstable[],2,FALSE)</f>
        <v>90</v>
      </c>
      <c r="T38" s="3">
        <f>IFERROR(VLOOKUP(FISM[[#This Row],[FIS Code]],results0802[],3,FALSE),999)</f>
        <v>17</v>
      </c>
      <c r="U38" s="3">
        <f>VLOOKUP(FISM[[#This Row],[pos0802]],pointstable[],2,FALSE)</f>
        <v>70</v>
      </c>
      <c r="V38" s="3">
        <f>IFERROR(VLOOKUP(FISM[[#This Row],[FIS Code]],results0103[],3,FALSE),999)</f>
        <v>999</v>
      </c>
      <c r="W38" s="3">
        <f>VLOOKUP(FISM[[#This Row],[pos0103]],pointstable[],2,FALSE)</f>
        <v>0</v>
      </c>
      <c r="X38" s="3">
        <f>IFERROR(VLOOKUP(FISM[[#This Row],[FIS Code]],results0203[],3,FALSE),999)</f>
        <v>999</v>
      </c>
      <c r="Y38" s="3">
        <f>VLOOKUP(FISM[[#This Row],[pos0203]],pointstable[],2,FALSE)</f>
        <v>0</v>
      </c>
      <c r="Z38" s="3">
        <f>IFERROR(VLOOKUP(FISM[[#This Row],[FIS Code]],results1003[],3,FALSE),999)</f>
        <v>999</v>
      </c>
      <c r="AA38" s="3">
        <f>VLOOKUP(FISM[[#This Row],[pos1003]],pointstable[],2,FALSE)</f>
        <v>0</v>
      </c>
      <c r="AB38" s="3">
        <f>IFERROR(VLOOKUP(FISM[[#This Row],[FIS Code]],results1103[],3,FALSE),999)</f>
        <v>999</v>
      </c>
      <c r="AC38" s="3">
        <f>VLOOKUP(FISM[[#This Row],[pos1103]],pointstable[],2,FALSE)</f>
        <v>0</v>
      </c>
      <c r="AD38" s="3">
        <f>IFERROR(VLOOKUP(FISM[[#This Row],[FIS Code]],results1203[],3,FALSE),999)</f>
        <v>999</v>
      </c>
      <c r="AE38" s="3">
        <f>VLOOKUP(FISM[[#This Row],[pos1203]],pointstable[],2,FALSE)</f>
        <v>0</v>
      </c>
      <c r="AF38" s="3">
        <f>IFERROR(VLOOKUP(FISM[[#This Row],[FIS Code]],results1303[],3,FALSE),999)</f>
        <v>999</v>
      </c>
      <c r="AG38" s="3">
        <f>VLOOKUP(FISM[[#This Row],[pos1303]],pointstable[],2,FALSE)</f>
        <v>0</v>
      </c>
      <c r="AH38" s="3">
        <f>IFERROR(VLOOKUP(FISM[[#This Row],[FIS Code]],results1503[],3,FALSE),999)</f>
        <v>999</v>
      </c>
      <c r="AI38" s="3">
        <f>VLOOKUP(FISM[[#This Row],[POS1503]],pointstable[],2,FALSE)</f>
        <v>0</v>
      </c>
      <c r="AJ38" s="3">
        <f>IFERROR(VLOOKUP(FISM[[#This Row],[FIS Code]],results1603[],3,FALSE),999)</f>
        <v>999</v>
      </c>
      <c r="AK38" s="3">
        <f>VLOOKUP(FISM[[#This Row],[pos1603]],pointstable[],2,FALSE)</f>
        <v>0</v>
      </c>
    </row>
    <row r="39" spans="1:37" x14ac:dyDescent="0.3">
      <c r="A39">
        <v>104976</v>
      </c>
      <c r="B39" t="s">
        <v>1040</v>
      </c>
      <c r="C39">
        <v>2000</v>
      </c>
      <c r="D39" t="s">
        <v>20</v>
      </c>
      <c r="E39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573</v>
      </c>
      <c r="F39" s="3">
        <f>IFERROR(VLOOKUP(FISM[[#This Row],[FIS Code]],results0301[],3,FALSE),999)</f>
        <v>999</v>
      </c>
      <c r="G39" s="3">
        <f>VLOOKUP(FISM[[#This Row],[pos0301]],pointstable[],2,FALSE)</f>
        <v>0</v>
      </c>
      <c r="H39" s="3">
        <f>IFERROR(VLOOKUP(FISM[[#This Row],[FIS Code]],results0401[],3,FALSE),999)</f>
        <v>999</v>
      </c>
      <c r="I39" s="3">
        <f>VLOOKUP(FISM[[#This Row],[pos0401]],pointstable[],2,FALSE)</f>
        <v>0</v>
      </c>
      <c r="J39" s="3">
        <f>IFERROR(VLOOKUP(FISM[[#This Row],[FIS Code]],results1501[],3,FALSE),999)</f>
        <v>999</v>
      </c>
      <c r="K39" s="3">
        <f>VLOOKUP(FISM[[#This Row],[pos01501]],pointstable[],2,FALSE)</f>
        <v>0</v>
      </c>
      <c r="L39" s="3">
        <f>IFERROR(VLOOKUP(FISM[[#This Row],[FIS Code]],results15012[],3,FALSE),999)</f>
        <v>999</v>
      </c>
      <c r="M39" s="3">
        <f>VLOOKUP(FISM[[#This Row],[pos01502]],pointstable[],2,FALSE)</f>
        <v>0</v>
      </c>
      <c r="N39" s="3">
        <f>IFERROR(VLOOKUP(FISM[[#This Row],[FIS Code]],results0502[],3,FALSE),999)</f>
        <v>18</v>
      </c>
      <c r="O39" s="3">
        <f>VLOOKUP(FISM[[#This Row],[pos0502]],pointstable[],2,FALSE)</f>
        <v>65</v>
      </c>
      <c r="P39" s="3">
        <f>IFERROR(VLOOKUP(FISM[[#This Row],[FIS Code]],results0602[],3,FALSE),999)</f>
        <v>8</v>
      </c>
      <c r="Q39" s="3">
        <f>VLOOKUP(FISM[[#This Row],[pos0602]],pointstable[],2,FALSE)</f>
        <v>160</v>
      </c>
      <c r="R39" s="3">
        <f>IFERROR(VLOOKUP(FISM[[#This Row],[FIS Code]],results0702[],3,FALSE),999)</f>
        <v>18</v>
      </c>
      <c r="S39" s="3">
        <f>VLOOKUP(FISM[[#This Row],[pos0702]],pointstable[],2,FALSE)</f>
        <v>65</v>
      </c>
      <c r="T39" s="3">
        <f>IFERROR(VLOOKUP(FISM[[#This Row],[FIS Code]],results0802[],3,FALSE),999)</f>
        <v>24</v>
      </c>
      <c r="U39" s="3">
        <f>VLOOKUP(FISM[[#This Row],[pos0802]],pointstable[],2,FALSE)</f>
        <v>41</v>
      </c>
      <c r="V39" s="3">
        <f>IFERROR(VLOOKUP(FISM[[#This Row],[FIS Code]],results0103[],3,FALSE),999)</f>
        <v>16</v>
      </c>
      <c r="W39" s="3">
        <f>VLOOKUP(FISM[[#This Row],[pos0103]],pointstable[],2,FALSE)</f>
        <v>75</v>
      </c>
      <c r="X39" s="3">
        <f>IFERROR(VLOOKUP(FISM[[#This Row],[FIS Code]],results0203[],3,FALSE),999)</f>
        <v>999</v>
      </c>
      <c r="Y39" s="3">
        <f>VLOOKUP(FISM[[#This Row],[pos0203]],pointstable[],2,FALSE)</f>
        <v>0</v>
      </c>
      <c r="Z39" s="3">
        <f>IFERROR(VLOOKUP(FISM[[#This Row],[FIS Code]],results1003[],3,FALSE),999)</f>
        <v>24</v>
      </c>
      <c r="AA39" s="3">
        <f>VLOOKUP(FISM[[#This Row],[pos1003]],pointstable[],2,FALSE)</f>
        <v>41</v>
      </c>
      <c r="AB39" s="3">
        <f>IFERROR(VLOOKUP(FISM[[#This Row],[FIS Code]],results1103[],3,FALSE),999)</f>
        <v>35</v>
      </c>
      <c r="AC39" s="3">
        <f>VLOOKUP(FISM[[#This Row],[pos1103]],pointstable[],2,FALSE)</f>
        <v>25</v>
      </c>
      <c r="AD39" s="3">
        <f>IFERROR(VLOOKUP(FISM[[#This Row],[FIS Code]],results1203[],3,FALSE),999)</f>
        <v>999</v>
      </c>
      <c r="AE39" s="3">
        <f>VLOOKUP(FISM[[#This Row],[pos1203]],pointstable[],2,FALSE)</f>
        <v>0</v>
      </c>
      <c r="AF39" s="3">
        <f>IFERROR(VLOOKUP(FISM[[#This Row],[FIS Code]],results1303[],3,FALSE),999)</f>
        <v>34</v>
      </c>
      <c r="AG39" s="3">
        <f>VLOOKUP(FISM[[#This Row],[pos1303]],pointstable[],2,FALSE)</f>
        <v>26</v>
      </c>
      <c r="AH39" s="3">
        <f>IFERROR(VLOOKUP(FISM[[#This Row],[FIS Code]],results1503[],3,FALSE),999)</f>
        <v>999</v>
      </c>
      <c r="AI39" s="3">
        <f>VLOOKUP(FISM[[#This Row],[POS1503]],pointstable[],2,FALSE)</f>
        <v>0</v>
      </c>
      <c r="AJ39" s="3">
        <f>IFERROR(VLOOKUP(FISM[[#This Row],[FIS Code]],results1603[],3,FALSE),999)</f>
        <v>16</v>
      </c>
      <c r="AK39" s="3">
        <f>VLOOKUP(FISM[[#This Row],[pos1603]],pointstable[],2,FALSE)</f>
        <v>75</v>
      </c>
    </row>
    <row r="40" spans="1:37" x14ac:dyDescent="0.3">
      <c r="A40">
        <v>6532479</v>
      </c>
      <c r="B40" t="s">
        <v>2486</v>
      </c>
      <c r="C40">
        <v>1999</v>
      </c>
      <c r="D40" t="s">
        <v>73</v>
      </c>
      <c r="E40" s="3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540</v>
      </c>
      <c r="F40" s="3">
        <f>IFERROR(VLOOKUP(FISM[[#This Row],[FIS Code]],results0301[],3,FALSE),999)</f>
        <v>999</v>
      </c>
      <c r="G40" s="3">
        <f>VLOOKUP(FISM[[#This Row],[pos0301]],pointstable[],2,FALSE)</f>
        <v>0</v>
      </c>
      <c r="H40" s="3">
        <f>IFERROR(VLOOKUP(FISM[[#This Row],[FIS Code]],results0401[],3,FALSE),999)</f>
        <v>999</v>
      </c>
      <c r="I40" s="3">
        <f>VLOOKUP(FISM[[#This Row],[pos0401]],pointstable[],2,FALSE)</f>
        <v>0</v>
      </c>
      <c r="J40" s="3">
        <f>IFERROR(VLOOKUP(FISM[[#This Row],[FIS Code]],results1501[],3,FALSE),999)</f>
        <v>999</v>
      </c>
      <c r="K40" s="3">
        <f>VLOOKUP(FISM[[#This Row],[pos01501]],pointstable[],2,FALSE)</f>
        <v>0</v>
      </c>
      <c r="L40" s="3">
        <f>IFERROR(VLOOKUP(FISM[[#This Row],[FIS Code]],results15012[],3,FALSE),999)</f>
        <v>999</v>
      </c>
      <c r="M40" s="3">
        <f>VLOOKUP(FISM[[#This Row],[pos01502]],pointstable[],2,FALSE)</f>
        <v>0</v>
      </c>
      <c r="N40" s="3">
        <f>IFERROR(VLOOKUP(FISM[[#This Row],[FIS Code]],results0502[],3,FALSE),999)</f>
        <v>999</v>
      </c>
      <c r="O40" s="3">
        <f>VLOOKUP(FISM[[#This Row],[pos0502]],pointstable[],2,FALSE)</f>
        <v>0</v>
      </c>
      <c r="P40" s="3">
        <f>IFERROR(VLOOKUP(FISM[[#This Row],[FIS Code]],results0602[],3,FALSE),999)</f>
        <v>999</v>
      </c>
      <c r="Q40" s="3">
        <f>VLOOKUP(FISM[[#This Row],[pos0602]],pointstable[],2,FALSE)</f>
        <v>0</v>
      </c>
      <c r="R40" s="3">
        <f>IFERROR(VLOOKUP(FISM[[#This Row],[FIS Code]],results0702[],3,FALSE),999)</f>
        <v>999</v>
      </c>
      <c r="S40" s="3">
        <f>VLOOKUP(FISM[[#This Row],[pos0702]],pointstable[],2,FALSE)</f>
        <v>0</v>
      </c>
      <c r="T40" s="3">
        <f>IFERROR(VLOOKUP(FISM[[#This Row],[FIS Code]],results0802[],3,FALSE),999)</f>
        <v>999</v>
      </c>
      <c r="U40" s="3">
        <f>VLOOKUP(FISM[[#This Row],[pos0802]],pointstable[],2,FALSE)</f>
        <v>0</v>
      </c>
      <c r="V40" s="3">
        <f>IFERROR(VLOOKUP(FISM[[#This Row],[FIS Code]],results0103[],3,FALSE),999)</f>
        <v>999</v>
      </c>
      <c r="W40" s="3">
        <f>VLOOKUP(FISM[[#This Row],[pos0103]],pointstable[],2,FALSE)</f>
        <v>0</v>
      </c>
      <c r="X40" s="3">
        <f>IFERROR(VLOOKUP(FISM[[#This Row],[FIS Code]],results0203[],3,FALSE),999)</f>
        <v>999</v>
      </c>
      <c r="Y40" s="3">
        <f>VLOOKUP(FISM[[#This Row],[pos0203]],pointstable[],2,FALSE)</f>
        <v>0</v>
      </c>
      <c r="Z40" s="3">
        <f>IFERROR(VLOOKUP(FISM[[#This Row],[FIS Code]],results1003[],3,FALSE),999)</f>
        <v>10</v>
      </c>
      <c r="AA40" s="3">
        <f>VLOOKUP(FISM[[#This Row],[pos1003]],pointstable[],2,FALSE)</f>
        <v>130</v>
      </c>
      <c r="AB40" s="3">
        <f>IFERROR(VLOOKUP(FISM[[#This Row],[FIS Code]],results1103[],3,FALSE),999)</f>
        <v>3</v>
      </c>
      <c r="AC40" s="3">
        <f>VLOOKUP(FISM[[#This Row],[pos1103]],pointstable[],2,FALSE)</f>
        <v>300</v>
      </c>
      <c r="AD40" s="3">
        <f>IFERROR(VLOOKUP(FISM[[#This Row],[FIS Code]],results1203[],3,FALSE),999)</f>
        <v>12</v>
      </c>
      <c r="AE40" s="3">
        <f>VLOOKUP(FISM[[#This Row],[pos1203]],pointstable[],2,FALSE)</f>
        <v>110</v>
      </c>
      <c r="AF40" s="3">
        <f>IFERROR(VLOOKUP(FISM[[#This Row],[FIS Code]],results1303[],3,FALSE),999)</f>
        <v>999</v>
      </c>
      <c r="AG40" s="3">
        <f>VLOOKUP(FISM[[#This Row],[pos1303]],pointstable[],2,FALSE)</f>
        <v>0</v>
      </c>
      <c r="AH40" s="3">
        <f>IFERROR(VLOOKUP(FISM[[#This Row],[FIS Code]],results1503[],3,FALSE),999)</f>
        <v>999</v>
      </c>
      <c r="AI40" s="3">
        <f>VLOOKUP(FISM[[#This Row],[POS1503]],pointstable[],2,FALSE)</f>
        <v>0</v>
      </c>
      <c r="AJ40" s="3">
        <f>IFERROR(VLOOKUP(FISM[[#This Row],[FIS Code]],results1603[],3,FALSE),999)</f>
        <v>999</v>
      </c>
      <c r="AK40" s="3">
        <f>VLOOKUP(FISM[[#This Row],[pos1603]],pointstable[],2,FALSE)</f>
        <v>0</v>
      </c>
    </row>
    <row r="41" spans="1:37" x14ac:dyDescent="0.3">
      <c r="A41">
        <v>6532332</v>
      </c>
      <c r="B41" t="s">
        <v>2500</v>
      </c>
      <c r="C41">
        <v>1999</v>
      </c>
      <c r="D41" t="s">
        <v>73</v>
      </c>
      <c r="E41" s="3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539</v>
      </c>
      <c r="F41" s="3">
        <f>IFERROR(VLOOKUP(FISM[[#This Row],[FIS Code]],results0301[],3,FALSE),999)</f>
        <v>999</v>
      </c>
      <c r="G41" s="3">
        <f>VLOOKUP(FISM[[#This Row],[pos0301]],pointstable[],2,FALSE)</f>
        <v>0</v>
      </c>
      <c r="H41" s="3">
        <f>IFERROR(VLOOKUP(FISM[[#This Row],[FIS Code]],results0401[],3,FALSE),999)</f>
        <v>999</v>
      </c>
      <c r="I41" s="3">
        <f>VLOOKUP(FISM[[#This Row],[pos0401]],pointstable[],2,FALSE)</f>
        <v>0</v>
      </c>
      <c r="J41" s="3">
        <f>IFERROR(VLOOKUP(FISM[[#This Row],[FIS Code]],results1501[],3,FALSE),999)</f>
        <v>999</v>
      </c>
      <c r="K41" s="3">
        <f>VLOOKUP(FISM[[#This Row],[pos01501]],pointstable[],2,FALSE)</f>
        <v>0</v>
      </c>
      <c r="L41" s="3">
        <f>IFERROR(VLOOKUP(FISM[[#This Row],[FIS Code]],results15012[],3,FALSE),999)</f>
        <v>999</v>
      </c>
      <c r="M41" s="3">
        <f>VLOOKUP(FISM[[#This Row],[pos01502]],pointstable[],2,FALSE)</f>
        <v>0</v>
      </c>
      <c r="N41" s="3">
        <f>IFERROR(VLOOKUP(FISM[[#This Row],[FIS Code]],results0502[],3,FALSE),999)</f>
        <v>999</v>
      </c>
      <c r="O41" s="3">
        <f>VLOOKUP(FISM[[#This Row],[pos0502]],pointstable[],2,FALSE)</f>
        <v>0</v>
      </c>
      <c r="P41" s="3">
        <f>IFERROR(VLOOKUP(FISM[[#This Row],[FIS Code]],results0602[],3,FALSE),999)</f>
        <v>999</v>
      </c>
      <c r="Q41" s="3">
        <f>VLOOKUP(FISM[[#This Row],[pos0602]],pointstable[],2,FALSE)</f>
        <v>0</v>
      </c>
      <c r="R41" s="3">
        <f>IFERROR(VLOOKUP(FISM[[#This Row],[FIS Code]],results0702[],3,FALSE),999)</f>
        <v>999</v>
      </c>
      <c r="S41" s="3">
        <f>VLOOKUP(FISM[[#This Row],[pos0702]],pointstable[],2,FALSE)</f>
        <v>0</v>
      </c>
      <c r="T41" s="3">
        <f>IFERROR(VLOOKUP(FISM[[#This Row],[FIS Code]],results0802[],3,FALSE),999)</f>
        <v>999</v>
      </c>
      <c r="U41" s="3">
        <f>VLOOKUP(FISM[[#This Row],[pos0802]],pointstable[],2,FALSE)</f>
        <v>0</v>
      </c>
      <c r="V41" s="3">
        <f>IFERROR(VLOOKUP(FISM[[#This Row],[FIS Code]],results0103[],3,FALSE),999)</f>
        <v>999</v>
      </c>
      <c r="W41" s="3">
        <f>VLOOKUP(FISM[[#This Row],[pos0103]],pointstable[],2,FALSE)</f>
        <v>0</v>
      </c>
      <c r="X41" s="3">
        <f>IFERROR(VLOOKUP(FISM[[#This Row],[FIS Code]],results0203[],3,FALSE),999)</f>
        <v>999</v>
      </c>
      <c r="Y41" s="3">
        <f>VLOOKUP(FISM[[#This Row],[pos0203]],pointstable[],2,FALSE)</f>
        <v>0</v>
      </c>
      <c r="Z41" s="3">
        <f>IFERROR(VLOOKUP(FISM[[#This Row],[FIS Code]],results1003[],3,FALSE),999)</f>
        <v>14</v>
      </c>
      <c r="AA41" s="3">
        <f>VLOOKUP(FISM[[#This Row],[pos1003]],pointstable[],2,FALSE)</f>
        <v>90</v>
      </c>
      <c r="AB41" s="3">
        <f>IFERROR(VLOOKUP(FISM[[#This Row],[FIS Code]],results1103[],3,FALSE),999)</f>
        <v>999</v>
      </c>
      <c r="AC41" s="3">
        <f>VLOOKUP(FISM[[#This Row],[pos1103]],pointstable[],2,FALSE)</f>
        <v>0</v>
      </c>
      <c r="AD41" s="3">
        <f>IFERROR(VLOOKUP(FISM[[#This Row],[FIS Code]],results1203[],3,FALSE),999)</f>
        <v>999</v>
      </c>
      <c r="AE41" s="3">
        <f>VLOOKUP(FISM[[#This Row],[pos1203]],pointstable[],2,FALSE)</f>
        <v>0</v>
      </c>
      <c r="AF41" s="3">
        <f>IFERROR(VLOOKUP(FISM[[#This Row],[FIS Code]],results1303[],3,FALSE),999)</f>
        <v>23</v>
      </c>
      <c r="AG41" s="3">
        <f>VLOOKUP(FISM[[#This Row],[pos1303]],pointstable[],2,FALSE)</f>
        <v>44</v>
      </c>
      <c r="AH41" s="3">
        <f>IFERROR(VLOOKUP(FISM[[#This Row],[FIS Code]],results1503[],3,FALSE),999)</f>
        <v>7</v>
      </c>
      <c r="AI41" s="3">
        <f>VLOOKUP(FISM[[#This Row],[POS1503]],pointstable[],2,FALSE)</f>
        <v>180</v>
      </c>
      <c r="AJ41" s="3">
        <f>IFERROR(VLOOKUP(FISM[[#This Row],[FIS Code]],results1603[],3,FALSE),999)</f>
        <v>5</v>
      </c>
      <c r="AK41" s="3">
        <f>VLOOKUP(FISM[[#This Row],[pos1603]],pointstable[],2,FALSE)</f>
        <v>225</v>
      </c>
    </row>
    <row r="42" spans="1:37" x14ac:dyDescent="0.3">
      <c r="A42">
        <v>6532112</v>
      </c>
      <c r="B42" t="s">
        <v>2759</v>
      </c>
      <c r="C42">
        <v>1998</v>
      </c>
      <c r="D42" t="s">
        <v>73</v>
      </c>
      <c r="E42" s="3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511</v>
      </c>
      <c r="F42" s="3">
        <f>IFERROR(VLOOKUP(FISM[[#This Row],[FIS Code]],results0301[],3,FALSE),999)</f>
        <v>999</v>
      </c>
      <c r="G42" s="3">
        <f>VLOOKUP(FISM[[#This Row],[pos0301]],pointstable[],2,FALSE)</f>
        <v>0</v>
      </c>
      <c r="H42" s="3">
        <f>IFERROR(VLOOKUP(FISM[[#This Row],[FIS Code]],results0401[],3,FALSE),999)</f>
        <v>999</v>
      </c>
      <c r="I42" s="3">
        <f>VLOOKUP(FISM[[#This Row],[pos0401]],pointstable[],2,FALSE)</f>
        <v>0</v>
      </c>
      <c r="J42" s="3">
        <f>IFERROR(VLOOKUP(FISM[[#This Row],[FIS Code]],results1501[],3,FALSE),999)</f>
        <v>999</v>
      </c>
      <c r="K42" s="3">
        <f>VLOOKUP(FISM[[#This Row],[pos01501]],pointstable[],2,FALSE)</f>
        <v>0</v>
      </c>
      <c r="L42" s="3">
        <f>IFERROR(VLOOKUP(FISM[[#This Row],[FIS Code]],results15012[],3,FALSE),999)</f>
        <v>999</v>
      </c>
      <c r="M42" s="3">
        <f>VLOOKUP(FISM[[#This Row],[pos01502]],pointstable[],2,FALSE)</f>
        <v>0</v>
      </c>
      <c r="N42" s="3">
        <f>IFERROR(VLOOKUP(FISM[[#This Row],[FIS Code]],results0502[],3,FALSE),999)</f>
        <v>999</v>
      </c>
      <c r="O42" s="3">
        <f>VLOOKUP(FISM[[#This Row],[pos0502]],pointstable[],2,FALSE)</f>
        <v>0</v>
      </c>
      <c r="P42" s="3">
        <f>IFERROR(VLOOKUP(FISM[[#This Row],[FIS Code]],results0602[],3,FALSE),999)</f>
        <v>999</v>
      </c>
      <c r="Q42" s="3">
        <f>VLOOKUP(FISM[[#This Row],[pos0602]],pointstable[],2,FALSE)</f>
        <v>0</v>
      </c>
      <c r="R42" s="3">
        <f>IFERROR(VLOOKUP(FISM[[#This Row],[FIS Code]],results0702[],3,FALSE),999)</f>
        <v>999</v>
      </c>
      <c r="S42" s="3">
        <f>VLOOKUP(FISM[[#This Row],[pos0702]],pointstable[],2,FALSE)</f>
        <v>0</v>
      </c>
      <c r="T42" s="3">
        <f>IFERROR(VLOOKUP(FISM[[#This Row],[FIS Code]],results0802[],3,FALSE),999)</f>
        <v>999</v>
      </c>
      <c r="U42" s="3">
        <f>VLOOKUP(FISM[[#This Row],[pos0802]],pointstable[],2,FALSE)</f>
        <v>0</v>
      </c>
      <c r="V42" s="3">
        <f>IFERROR(VLOOKUP(FISM[[#This Row],[FIS Code]],results0103[],3,FALSE),999)</f>
        <v>999</v>
      </c>
      <c r="W42" s="3">
        <f>VLOOKUP(FISM[[#This Row],[pos0103]],pointstable[],2,FALSE)</f>
        <v>0</v>
      </c>
      <c r="X42" s="3">
        <f>IFERROR(VLOOKUP(FISM[[#This Row],[FIS Code]],results0203[],3,FALSE),999)</f>
        <v>999</v>
      </c>
      <c r="Y42" s="3">
        <f>VLOOKUP(FISM[[#This Row],[pos0203]],pointstable[],2,FALSE)</f>
        <v>0</v>
      </c>
      <c r="Z42" s="3">
        <f>IFERROR(VLOOKUP(FISM[[#This Row],[FIS Code]],results1003[],3,FALSE),999)</f>
        <v>999</v>
      </c>
      <c r="AA42" s="3">
        <f>VLOOKUP(FISM[[#This Row],[pos1003]],pointstable[],2,FALSE)</f>
        <v>0</v>
      </c>
      <c r="AB42" s="3">
        <f>IFERROR(VLOOKUP(FISM[[#This Row],[FIS Code]],results1103[],3,FALSE),999)</f>
        <v>999</v>
      </c>
      <c r="AC42" s="3">
        <f>VLOOKUP(FISM[[#This Row],[pos1103]],pointstable[],2,FALSE)</f>
        <v>0</v>
      </c>
      <c r="AD42" s="3">
        <f>IFERROR(VLOOKUP(FISM[[#This Row],[FIS Code]],results1203[],3,FALSE),999)</f>
        <v>9</v>
      </c>
      <c r="AE42" s="3">
        <f>VLOOKUP(FISM[[#This Row],[pos1203]],pointstable[],2,FALSE)</f>
        <v>145</v>
      </c>
      <c r="AF42" s="3">
        <f>IFERROR(VLOOKUP(FISM[[#This Row],[FIS Code]],results1303[],3,FALSE),999)</f>
        <v>12</v>
      </c>
      <c r="AG42" s="3">
        <f>VLOOKUP(FISM[[#This Row],[pos1303]],pointstable[],2,FALSE)</f>
        <v>110</v>
      </c>
      <c r="AH42" s="3">
        <f>IFERROR(VLOOKUP(FISM[[#This Row],[FIS Code]],results1503[],3,FALSE),999)</f>
        <v>4</v>
      </c>
      <c r="AI42" s="3">
        <f>VLOOKUP(FISM[[#This Row],[POS1503]],pointstable[],2,FALSE)</f>
        <v>250</v>
      </c>
      <c r="AJ42" s="3">
        <f>IFERROR(VLOOKUP(FISM[[#This Row],[FIS Code]],results1603[],3,FALSE),999)</f>
        <v>54</v>
      </c>
      <c r="AK42" s="3">
        <f>VLOOKUP(FISM[[#This Row],[pos1603]],pointstable[],2,FALSE)</f>
        <v>6</v>
      </c>
    </row>
    <row r="43" spans="1:37" x14ac:dyDescent="0.3">
      <c r="A43">
        <v>6532802</v>
      </c>
      <c r="B43" t="s">
        <v>142</v>
      </c>
      <c r="C43">
        <v>2001</v>
      </c>
      <c r="D43" t="s">
        <v>73</v>
      </c>
      <c r="E43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509</v>
      </c>
      <c r="F43">
        <f>IFERROR(VLOOKUP(FISM[[#This Row],[FIS Code]],results0301[],3,FALSE),999)</f>
        <v>18</v>
      </c>
      <c r="G43">
        <f>VLOOKUP(FISM[[#This Row],[pos0301]],pointstable[],2,FALSE)</f>
        <v>65</v>
      </c>
      <c r="H43">
        <f>IFERROR(VLOOKUP(FISM[[#This Row],[FIS Code]],results0401[],3,FALSE),999)</f>
        <v>9</v>
      </c>
      <c r="I43">
        <f>VLOOKUP(FISM[[#This Row],[pos0401]],pointstable[],2,FALSE)</f>
        <v>145</v>
      </c>
      <c r="J43">
        <f>IFERROR(VLOOKUP(FISM[[#This Row],[FIS Code]],results1501[],3,FALSE),999)</f>
        <v>999</v>
      </c>
      <c r="K43">
        <f>VLOOKUP(FISM[[#This Row],[pos01501]],pointstable[],2,FALSE)</f>
        <v>0</v>
      </c>
      <c r="L43">
        <f>IFERROR(VLOOKUP(FISM[[#This Row],[FIS Code]],results15012[],3,FALSE),999)</f>
        <v>999</v>
      </c>
      <c r="M43">
        <f>VLOOKUP(FISM[[#This Row],[pos01502]],pointstable[],2,FALSE)</f>
        <v>0</v>
      </c>
      <c r="N43" s="3">
        <f>IFERROR(VLOOKUP(FISM[[#This Row],[FIS Code]],results0502[],3,FALSE),999)</f>
        <v>999</v>
      </c>
      <c r="O43" s="3">
        <f>VLOOKUP(FISM[[#This Row],[pos0502]],pointstable[],2,FALSE)</f>
        <v>0</v>
      </c>
      <c r="P43" s="3">
        <f>IFERROR(VLOOKUP(FISM[[#This Row],[FIS Code]],results0602[],3,FALSE),999)</f>
        <v>999</v>
      </c>
      <c r="Q43" s="3">
        <f>VLOOKUP(FISM[[#This Row],[pos0602]],pointstable[],2,FALSE)</f>
        <v>0</v>
      </c>
      <c r="R43" s="3">
        <f>IFERROR(VLOOKUP(FISM[[#This Row],[FIS Code]],results0702[],3,FALSE),999)</f>
        <v>999</v>
      </c>
      <c r="S43" s="3">
        <f>VLOOKUP(FISM[[#This Row],[pos0702]],pointstable[],2,FALSE)</f>
        <v>0</v>
      </c>
      <c r="T43" s="3">
        <f>IFERROR(VLOOKUP(FISM[[#This Row],[FIS Code]],results0802[],3,FALSE),999)</f>
        <v>999</v>
      </c>
      <c r="U43" s="3">
        <f>VLOOKUP(FISM[[#This Row],[pos0802]],pointstable[],2,FALSE)</f>
        <v>0</v>
      </c>
      <c r="V43" s="3">
        <f>IFERROR(VLOOKUP(FISM[[#This Row],[FIS Code]],results0103[],3,FALSE),999)</f>
        <v>999</v>
      </c>
      <c r="W43" s="3">
        <f>VLOOKUP(FISM[[#This Row],[pos0103]],pointstable[],2,FALSE)</f>
        <v>0</v>
      </c>
      <c r="X43" s="3">
        <f>IFERROR(VLOOKUP(FISM[[#This Row],[FIS Code]],results0203[],3,FALSE),999)</f>
        <v>999</v>
      </c>
      <c r="Y43" s="3">
        <f>VLOOKUP(FISM[[#This Row],[pos0203]],pointstable[],2,FALSE)</f>
        <v>0</v>
      </c>
      <c r="Z43" s="3">
        <f>IFERROR(VLOOKUP(FISM[[#This Row],[FIS Code]],results1003[],3,FALSE),999)</f>
        <v>999</v>
      </c>
      <c r="AA43" s="3">
        <f>VLOOKUP(FISM[[#This Row],[pos1003]],pointstable[],2,FALSE)</f>
        <v>0</v>
      </c>
      <c r="AB43" s="3">
        <f>IFERROR(VLOOKUP(FISM[[#This Row],[FIS Code]],results1103[],3,FALSE),999)</f>
        <v>30</v>
      </c>
      <c r="AC43" s="3">
        <f>VLOOKUP(FISM[[#This Row],[pos1103]],pointstable[],2,FALSE)</f>
        <v>30</v>
      </c>
      <c r="AD43" s="3">
        <f>IFERROR(VLOOKUP(FISM[[#This Row],[FIS Code]],results1203[],3,FALSE),999)</f>
        <v>27</v>
      </c>
      <c r="AE43" s="3">
        <f>VLOOKUP(FISM[[#This Row],[pos1203]],pointstable[],2,FALSE)</f>
        <v>34</v>
      </c>
      <c r="AF43" s="3">
        <f>IFERROR(VLOOKUP(FISM[[#This Row],[FIS Code]],results1303[],3,FALSE),999)</f>
        <v>32</v>
      </c>
      <c r="AG43" s="3">
        <f>VLOOKUP(FISM[[#This Row],[pos1303]],pointstable[],2,FALSE)</f>
        <v>28</v>
      </c>
      <c r="AH43" s="3">
        <f>IFERROR(VLOOKUP(FISM[[#This Row],[FIS Code]],results1503[],3,FALSE),999)</f>
        <v>33</v>
      </c>
      <c r="AI43" s="3">
        <f>VLOOKUP(FISM[[#This Row],[POS1503]],pointstable[],2,FALSE)</f>
        <v>27</v>
      </c>
      <c r="AJ43" s="3">
        <f>IFERROR(VLOOKUP(FISM[[#This Row],[FIS Code]],results1603[],3,FALSE),999)</f>
        <v>7</v>
      </c>
      <c r="AK43" s="3">
        <f>VLOOKUP(FISM[[#This Row],[pos1603]],pointstable[],2,FALSE)</f>
        <v>180</v>
      </c>
    </row>
    <row r="44" spans="1:37" x14ac:dyDescent="0.3">
      <c r="A44">
        <v>104872</v>
      </c>
      <c r="B44" t="s">
        <v>138</v>
      </c>
      <c r="C44">
        <v>2000</v>
      </c>
      <c r="D44" t="s">
        <v>20</v>
      </c>
      <c r="E44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480</v>
      </c>
      <c r="F44">
        <f>IFERROR(VLOOKUP(FISM[[#This Row],[FIS Code]],results0301[],3,FALSE),999)</f>
        <v>16</v>
      </c>
      <c r="G44">
        <f>VLOOKUP(FISM[[#This Row],[pos0301]],pointstable[],2,FALSE)</f>
        <v>75</v>
      </c>
      <c r="H44">
        <f>IFERROR(VLOOKUP(FISM[[#This Row],[FIS Code]],results0401[],3,FALSE),999)</f>
        <v>23</v>
      </c>
      <c r="I44">
        <f>VLOOKUP(FISM[[#This Row],[pos0401]],pointstable[],2,FALSE)</f>
        <v>44</v>
      </c>
      <c r="J44">
        <f>IFERROR(VLOOKUP(FISM[[#This Row],[FIS Code]],results1501[],3,FALSE),999)</f>
        <v>999</v>
      </c>
      <c r="K44">
        <f>VLOOKUP(FISM[[#This Row],[pos01501]],pointstable[],2,FALSE)</f>
        <v>0</v>
      </c>
      <c r="L44">
        <f>IFERROR(VLOOKUP(FISM[[#This Row],[FIS Code]],results15012[],3,FALSE),999)</f>
        <v>999</v>
      </c>
      <c r="M44">
        <f>VLOOKUP(FISM[[#This Row],[pos01502]],pointstable[],2,FALSE)</f>
        <v>0</v>
      </c>
      <c r="N44" s="3">
        <f>IFERROR(VLOOKUP(FISM[[#This Row],[FIS Code]],results0502[],3,FALSE),999)</f>
        <v>999</v>
      </c>
      <c r="O44" s="3">
        <f>VLOOKUP(FISM[[#This Row],[pos0502]],pointstable[],2,FALSE)</f>
        <v>0</v>
      </c>
      <c r="P44" s="3">
        <f>IFERROR(VLOOKUP(FISM[[#This Row],[FIS Code]],results0602[],3,FALSE),999)</f>
        <v>21</v>
      </c>
      <c r="Q44" s="3">
        <f>VLOOKUP(FISM[[#This Row],[pos0602]],pointstable[],2,FALSE)</f>
        <v>51</v>
      </c>
      <c r="R44" s="3">
        <f>IFERROR(VLOOKUP(FISM[[#This Row],[FIS Code]],results0702[],3,FALSE),999)</f>
        <v>10</v>
      </c>
      <c r="S44" s="3">
        <f>VLOOKUP(FISM[[#This Row],[pos0702]],pointstable[],2,FALSE)</f>
        <v>130</v>
      </c>
      <c r="T44" s="3">
        <f>IFERROR(VLOOKUP(FISM[[#This Row],[FIS Code]],results0802[],3,FALSE),999)</f>
        <v>7</v>
      </c>
      <c r="U44" s="3">
        <f>VLOOKUP(FISM[[#This Row],[pos0802]],pointstable[],2,FALSE)</f>
        <v>180</v>
      </c>
      <c r="V44" s="3">
        <f>IFERROR(VLOOKUP(FISM[[#This Row],[FIS Code]],results0103[],3,FALSE),999)</f>
        <v>999</v>
      </c>
      <c r="W44" s="3">
        <f>VLOOKUP(FISM[[#This Row],[pos0103]],pointstable[],2,FALSE)</f>
        <v>0</v>
      </c>
      <c r="X44" s="3">
        <f>IFERROR(VLOOKUP(FISM[[#This Row],[FIS Code]],results0203[],3,FALSE),999)</f>
        <v>999</v>
      </c>
      <c r="Y44" s="3">
        <f>VLOOKUP(FISM[[#This Row],[pos0203]],pointstable[],2,FALSE)</f>
        <v>0</v>
      </c>
      <c r="Z44" s="3">
        <f>IFERROR(VLOOKUP(FISM[[#This Row],[FIS Code]],results1003[],3,FALSE),999)</f>
        <v>999</v>
      </c>
      <c r="AA44" s="3">
        <f>VLOOKUP(FISM[[#This Row],[pos1003]],pointstable[],2,FALSE)</f>
        <v>0</v>
      </c>
      <c r="AB44" s="3">
        <f>IFERROR(VLOOKUP(FISM[[#This Row],[FIS Code]],results1103[],3,FALSE),999)</f>
        <v>999</v>
      </c>
      <c r="AC44" s="3">
        <f>VLOOKUP(FISM[[#This Row],[pos1103]],pointstable[],2,FALSE)</f>
        <v>0</v>
      </c>
      <c r="AD44" s="3">
        <f>IFERROR(VLOOKUP(FISM[[#This Row],[FIS Code]],results1203[],3,FALSE),999)</f>
        <v>999</v>
      </c>
      <c r="AE44" s="3">
        <f>VLOOKUP(FISM[[#This Row],[pos1203]],pointstable[],2,FALSE)</f>
        <v>0</v>
      </c>
      <c r="AF44" s="3">
        <f>IFERROR(VLOOKUP(FISM[[#This Row],[FIS Code]],results1303[],3,FALSE),999)</f>
        <v>999</v>
      </c>
      <c r="AG44" s="3">
        <f>VLOOKUP(FISM[[#This Row],[pos1303]],pointstable[],2,FALSE)</f>
        <v>0</v>
      </c>
      <c r="AH44" s="3">
        <f>IFERROR(VLOOKUP(FISM[[#This Row],[FIS Code]],results1503[],3,FALSE),999)</f>
        <v>999</v>
      </c>
      <c r="AI44" s="3">
        <f>VLOOKUP(FISM[[#This Row],[POS1503]],pointstable[],2,FALSE)</f>
        <v>0</v>
      </c>
      <c r="AJ44" s="3">
        <f>IFERROR(VLOOKUP(FISM[[#This Row],[FIS Code]],results1603[],3,FALSE),999)</f>
        <v>999</v>
      </c>
      <c r="AK44" s="3">
        <f>VLOOKUP(FISM[[#This Row],[pos1603]],pointstable[],2,FALSE)</f>
        <v>0</v>
      </c>
    </row>
    <row r="45" spans="1:37" x14ac:dyDescent="0.3">
      <c r="A45">
        <v>6531610</v>
      </c>
      <c r="B45" t="s">
        <v>2470</v>
      </c>
      <c r="C45">
        <v>1996</v>
      </c>
      <c r="D45" t="s">
        <v>73</v>
      </c>
      <c r="E45" s="3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470</v>
      </c>
      <c r="F45" s="3">
        <f>IFERROR(VLOOKUP(FISM[[#This Row],[FIS Code]],results0301[],3,FALSE),999)</f>
        <v>999</v>
      </c>
      <c r="G45" s="3">
        <f>VLOOKUP(FISM[[#This Row],[pos0301]],pointstable[],2,FALSE)</f>
        <v>0</v>
      </c>
      <c r="H45" s="3">
        <f>IFERROR(VLOOKUP(FISM[[#This Row],[FIS Code]],results0401[],3,FALSE),999)</f>
        <v>999</v>
      </c>
      <c r="I45" s="3">
        <f>VLOOKUP(FISM[[#This Row],[pos0401]],pointstable[],2,FALSE)</f>
        <v>0</v>
      </c>
      <c r="J45" s="3">
        <f>IFERROR(VLOOKUP(FISM[[#This Row],[FIS Code]],results1501[],3,FALSE),999)</f>
        <v>999</v>
      </c>
      <c r="K45" s="3">
        <f>VLOOKUP(FISM[[#This Row],[pos01501]],pointstable[],2,FALSE)</f>
        <v>0</v>
      </c>
      <c r="L45" s="3">
        <f>IFERROR(VLOOKUP(FISM[[#This Row],[FIS Code]],results15012[],3,FALSE),999)</f>
        <v>999</v>
      </c>
      <c r="M45" s="3">
        <f>VLOOKUP(FISM[[#This Row],[pos01502]],pointstable[],2,FALSE)</f>
        <v>0</v>
      </c>
      <c r="N45" s="3">
        <f>IFERROR(VLOOKUP(FISM[[#This Row],[FIS Code]],results0502[],3,FALSE),999)</f>
        <v>999</v>
      </c>
      <c r="O45" s="3">
        <f>VLOOKUP(FISM[[#This Row],[pos0502]],pointstable[],2,FALSE)</f>
        <v>0</v>
      </c>
      <c r="P45" s="3">
        <f>IFERROR(VLOOKUP(FISM[[#This Row],[FIS Code]],results0602[],3,FALSE),999)</f>
        <v>999</v>
      </c>
      <c r="Q45" s="3">
        <f>VLOOKUP(FISM[[#This Row],[pos0602]],pointstable[],2,FALSE)</f>
        <v>0</v>
      </c>
      <c r="R45" s="3">
        <f>IFERROR(VLOOKUP(FISM[[#This Row],[FIS Code]],results0702[],3,FALSE),999)</f>
        <v>999</v>
      </c>
      <c r="S45" s="3">
        <f>VLOOKUP(FISM[[#This Row],[pos0702]],pointstable[],2,FALSE)</f>
        <v>0</v>
      </c>
      <c r="T45" s="3">
        <f>IFERROR(VLOOKUP(FISM[[#This Row],[FIS Code]],results0802[],3,FALSE),999)</f>
        <v>999</v>
      </c>
      <c r="U45" s="3">
        <f>VLOOKUP(FISM[[#This Row],[pos0802]],pointstable[],2,FALSE)</f>
        <v>0</v>
      </c>
      <c r="V45" s="3">
        <f>IFERROR(VLOOKUP(FISM[[#This Row],[FIS Code]],results0103[],3,FALSE),999)</f>
        <v>999</v>
      </c>
      <c r="W45" s="3">
        <f>VLOOKUP(FISM[[#This Row],[pos0103]],pointstable[],2,FALSE)</f>
        <v>0</v>
      </c>
      <c r="X45" s="3">
        <f>IFERROR(VLOOKUP(FISM[[#This Row],[FIS Code]],results0203[],3,FALSE),999)</f>
        <v>999</v>
      </c>
      <c r="Y45" s="3">
        <f>VLOOKUP(FISM[[#This Row],[pos0203]],pointstable[],2,FALSE)</f>
        <v>0</v>
      </c>
      <c r="Z45" s="3">
        <f>IFERROR(VLOOKUP(FISM[[#This Row],[FIS Code]],results1003[],3,FALSE),999)</f>
        <v>6</v>
      </c>
      <c r="AA45" s="3">
        <f>VLOOKUP(FISM[[#This Row],[pos1003]],pointstable[],2,FALSE)</f>
        <v>200</v>
      </c>
      <c r="AB45" s="3">
        <f>IFERROR(VLOOKUP(FISM[[#This Row],[FIS Code]],results1103[],3,FALSE),999)</f>
        <v>999</v>
      </c>
      <c r="AC45" s="3">
        <f>VLOOKUP(FISM[[#This Row],[pos1103]],pointstable[],2,FALSE)</f>
        <v>0</v>
      </c>
      <c r="AD45" s="3">
        <f>IFERROR(VLOOKUP(FISM[[#This Row],[FIS Code]],results1203[],3,FALSE),999)</f>
        <v>14</v>
      </c>
      <c r="AE45" s="3">
        <f>VLOOKUP(FISM[[#This Row],[pos1203]],pointstable[],2,FALSE)</f>
        <v>90</v>
      </c>
      <c r="AF45" s="3">
        <f>IFERROR(VLOOKUP(FISM[[#This Row],[FIS Code]],results1303[],3,FALSE),999)</f>
        <v>7</v>
      </c>
      <c r="AG45" s="3">
        <f>VLOOKUP(FISM[[#This Row],[pos1303]],pointstable[],2,FALSE)</f>
        <v>180</v>
      </c>
      <c r="AH45" s="3">
        <f>IFERROR(VLOOKUP(FISM[[#This Row],[FIS Code]],results1503[],3,FALSE),999)</f>
        <v>999</v>
      </c>
      <c r="AI45" s="3">
        <f>VLOOKUP(FISM[[#This Row],[POS1503]],pointstable[],2,FALSE)</f>
        <v>0</v>
      </c>
      <c r="AJ45" s="3">
        <f>IFERROR(VLOOKUP(FISM[[#This Row],[FIS Code]],results1603[],3,FALSE),999)</f>
        <v>999</v>
      </c>
      <c r="AK45" s="3">
        <f>VLOOKUP(FISM[[#This Row],[pos1603]],pointstable[],2,FALSE)</f>
        <v>0</v>
      </c>
    </row>
    <row r="46" spans="1:37" x14ac:dyDescent="0.3">
      <c r="A46">
        <v>104905</v>
      </c>
      <c r="B46" t="s">
        <v>213</v>
      </c>
      <c r="C46">
        <v>2000</v>
      </c>
      <c r="D46" t="s">
        <v>20</v>
      </c>
      <c r="E46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470</v>
      </c>
      <c r="F46">
        <f>IFERROR(VLOOKUP(FISM[[#This Row],[FIS Code]],results0301[],3,FALSE),999)</f>
        <v>28</v>
      </c>
      <c r="G46">
        <f>VLOOKUP(FISM[[#This Row],[pos0301]],pointstable[],2,FALSE)</f>
        <v>32</v>
      </c>
      <c r="H46">
        <f>IFERROR(VLOOKUP(FISM[[#This Row],[FIS Code]],results0401[],3,FALSE),999)</f>
        <v>31</v>
      </c>
      <c r="I46">
        <f>VLOOKUP(FISM[[#This Row],[pos0401]],pointstable[],2,FALSE)</f>
        <v>29</v>
      </c>
      <c r="J46">
        <f>IFERROR(VLOOKUP(FISM[[#This Row],[FIS Code]],results1501[],3,FALSE),999)</f>
        <v>999</v>
      </c>
      <c r="K46">
        <f>VLOOKUP(FISM[[#This Row],[pos01501]],pointstable[],2,FALSE)</f>
        <v>0</v>
      </c>
      <c r="L46">
        <f>IFERROR(VLOOKUP(FISM[[#This Row],[FIS Code]],results15012[],3,FALSE),999)</f>
        <v>999</v>
      </c>
      <c r="M46">
        <f>VLOOKUP(FISM[[#This Row],[pos01502]],pointstable[],2,FALSE)</f>
        <v>0</v>
      </c>
      <c r="N46" s="3">
        <f>IFERROR(VLOOKUP(FISM[[#This Row],[FIS Code]],results0502[],3,FALSE),999)</f>
        <v>12</v>
      </c>
      <c r="O46" s="3">
        <f>VLOOKUP(FISM[[#This Row],[pos0502]],pointstable[],2,FALSE)</f>
        <v>110</v>
      </c>
      <c r="P46" s="3">
        <f>IFERROR(VLOOKUP(FISM[[#This Row],[FIS Code]],results0602[],3,FALSE),999)</f>
        <v>999</v>
      </c>
      <c r="Q46" s="3">
        <f>VLOOKUP(FISM[[#This Row],[pos0602]],pointstable[],2,FALSE)</f>
        <v>0</v>
      </c>
      <c r="R46" s="3">
        <f>IFERROR(VLOOKUP(FISM[[#This Row],[FIS Code]],results0702[],3,FALSE),999)</f>
        <v>19</v>
      </c>
      <c r="S46" s="3">
        <f>VLOOKUP(FISM[[#This Row],[pos0702]],pointstable[],2,FALSE)</f>
        <v>60</v>
      </c>
      <c r="T46" s="3">
        <f>IFERROR(VLOOKUP(FISM[[#This Row],[FIS Code]],results0802[],3,FALSE),999)</f>
        <v>9</v>
      </c>
      <c r="U46" s="3">
        <f>VLOOKUP(FISM[[#This Row],[pos0802]],pointstable[],2,FALSE)</f>
        <v>145</v>
      </c>
      <c r="V46" s="3">
        <f>IFERROR(VLOOKUP(FISM[[#This Row],[FIS Code]],results0103[],3,FALSE),999)</f>
        <v>999</v>
      </c>
      <c r="W46" s="3">
        <f>VLOOKUP(FISM[[#This Row],[pos0103]],pointstable[],2,FALSE)</f>
        <v>0</v>
      </c>
      <c r="X46" s="3">
        <f>IFERROR(VLOOKUP(FISM[[#This Row],[FIS Code]],results0203[],3,FALSE),999)</f>
        <v>19</v>
      </c>
      <c r="Y46" s="3">
        <f>VLOOKUP(FISM[[#This Row],[pos0203]],pointstable[],2,FALSE)</f>
        <v>60</v>
      </c>
      <c r="Z46" s="3">
        <f>IFERROR(VLOOKUP(FISM[[#This Row],[FIS Code]],results1003[],3,FALSE),999)</f>
        <v>62</v>
      </c>
      <c r="AA46" s="3">
        <f>VLOOKUP(FISM[[#This Row],[pos1003]],pointstable[],2,FALSE)</f>
        <v>0</v>
      </c>
      <c r="AB46" s="3">
        <f>IFERROR(VLOOKUP(FISM[[#This Row],[FIS Code]],results1103[],3,FALSE),999)</f>
        <v>999</v>
      </c>
      <c r="AC46" s="3">
        <f>VLOOKUP(FISM[[#This Row],[pos1103]],pointstable[],2,FALSE)</f>
        <v>0</v>
      </c>
      <c r="AD46" s="3">
        <f>IFERROR(VLOOKUP(FISM[[#This Row],[FIS Code]],results1203[],3,FALSE),999)</f>
        <v>999</v>
      </c>
      <c r="AE46" s="3">
        <f>VLOOKUP(FISM[[#This Row],[pos1203]],pointstable[],2,FALSE)</f>
        <v>0</v>
      </c>
      <c r="AF46" s="3">
        <f>IFERROR(VLOOKUP(FISM[[#This Row],[FIS Code]],results1303[],3,FALSE),999)</f>
        <v>999</v>
      </c>
      <c r="AG46" s="3">
        <f>VLOOKUP(FISM[[#This Row],[pos1303]],pointstable[],2,FALSE)</f>
        <v>0</v>
      </c>
      <c r="AH46" s="3">
        <f>IFERROR(VLOOKUP(FISM[[#This Row],[FIS Code]],results1503[],3,FALSE),999)</f>
        <v>999</v>
      </c>
      <c r="AI46" s="3">
        <f>VLOOKUP(FISM[[#This Row],[POS1503]],pointstable[],2,FALSE)</f>
        <v>0</v>
      </c>
      <c r="AJ46" s="3">
        <f>IFERROR(VLOOKUP(FISM[[#This Row],[FIS Code]],results1603[],3,FALSE),999)</f>
        <v>27</v>
      </c>
      <c r="AK46" s="3">
        <f>VLOOKUP(FISM[[#This Row],[pos1603]],pointstable[],2,FALSE)</f>
        <v>34</v>
      </c>
    </row>
    <row r="47" spans="1:37" x14ac:dyDescent="0.3">
      <c r="A47">
        <v>6532418</v>
      </c>
      <c r="B47" t="s">
        <v>1281</v>
      </c>
      <c r="C47">
        <v>1999</v>
      </c>
      <c r="D47" t="s">
        <v>73</v>
      </c>
      <c r="E47" s="3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459</v>
      </c>
      <c r="F47" s="3">
        <f>IFERROR(VLOOKUP(FISM[[#This Row],[FIS Code]],results0301[],3,FALSE),999)</f>
        <v>999</v>
      </c>
      <c r="G47" s="3">
        <f>VLOOKUP(FISM[[#This Row],[pos0301]],pointstable[],2,FALSE)</f>
        <v>0</v>
      </c>
      <c r="H47" s="3">
        <f>IFERROR(VLOOKUP(FISM[[#This Row],[FIS Code]],results0401[],3,FALSE),999)</f>
        <v>999</v>
      </c>
      <c r="I47" s="3">
        <f>VLOOKUP(FISM[[#This Row],[pos0401]],pointstable[],2,FALSE)</f>
        <v>0</v>
      </c>
      <c r="J47" s="3">
        <f>IFERROR(VLOOKUP(FISM[[#This Row],[FIS Code]],results1501[],3,FALSE),999)</f>
        <v>999</v>
      </c>
      <c r="K47" s="3">
        <f>VLOOKUP(FISM[[#This Row],[pos01501]],pointstable[],2,FALSE)</f>
        <v>0</v>
      </c>
      <c r="L47" s="3">
        <f>IFERROR(VLOOKUP(FISM[[#This Row],[FIS Code]],results15012[],3,FALSE),999)</f>
        <v>999</v>
      </c>
      <c r="M47" s="3">
        <f>VLOOKUP(FISM[[#This Row],[pos01502]],pointstable[],2,FALSE)</f>
        <v>0</v>
      </c>
      <c r="N47" s="3">
        <f>IFERROR(VLOOKUP(FISM[[#This Row],[FIS Code]],results0502[],3,FALSE),999)</f>
        <v>999</v>
      </c>
      <c r="O47" s="3">
        <f>VLOOKUP(FISM[[#This Row],[pos0502]],pointstable[],2,FALSE)</f>
        <v>0</v>
      </c>
      <c r="P47" s="3">
        <f>IFERROR(VLOOKUP(FISM[[#This Row],[FIS Code]],results0602[],3,FALSE),999)</f>
        <v>40</v>
      </c>
      <c r="Q47" s="3">
        <f>VLOOKUP(FISM[[#This Row],[pos0602]],pointstable[],2,FALSE)</f>
        <v>20</v>
      </c>
      <c r="R47" s="3">
        <f>IFERROR(VLOOKUP(FISM[[#This Row],[FIS Code]],results0702[],3,FALSE),999)</f>
        <v>30</v>
      </c>
      <c r="S47" s="3">
        <f>VLOOKUP(FISM[[#This Row],[pos0702]],pointstable[],2,FALSE)</f>
        <v>30</v>
      </c>
      <c r="T47" s="3">
        <f>IFERROR(VLOOKUP(FISM[[#This Row],[FIS Code]],results0802[],3,FALSE),999)</f>
        <v>4</v>
      </c>
      <c r="U47" s="3">
        <f>VLOOKUP(FISM[[#This Row],[pos0802]],pointstable[],2,FALSE)</f>
        <v>250</v>
      </c>
      <c r="V47" s="3">
        <f>IFERROR(VLOOKUP(FISM[[#This Row],[FIS Code]],results0103[],3,FALSE),999)</f>
        <v>999</v>
      </c>
      <c r="W47" s="3">
        <f>VLOOKUP(FISM[[#This Row],[pos0103]],pointstable[],2,FALSE)</f>
        <v>0</v>
      </c>
      <c r="X47" s="3">
        <f>IFERROR(VLOOKUP(FISM[[#This Row],[FIS Code]],results0203[],3,FALSE),999)</f>
        <v>999</v>
      </c>
      <c r="Y47" s="3">
        <f>VLOOKUP(FISM[[#This Row],[pos0203]],pointstable[],2,FALSE)</f>
        <v>0</v>
      </c>
      <c r="Z47" s="3">
        <f>IFERROR(VLOOKUP(FISM[[#This Row],[FIS Code]],results1003[],3,FALSE),999)</f>
        <v>999</v>
      </c>
      <c r="AA47" s="3">
        <f>VLOOKUP(FISM[[#This Row],[pos1003]],pointstable[],2,FALSE)</f>
        <v>0</v>
      </c>
      <c r="AB47" s="3">
        <f>IFERROR(VLOOKUP(FISM[[#This Row],[FIS Code]],results1103[],3,FALSE),999)</f>
        <v>999</v>
      </c>
      <c r="AC47" s="3">
        <f>VLOOKUP(FISM[[#This Row],[pos1103]],pointstable[],2,FALSE)</f>
        <v>0</v>
      </c>
      <c r="AD47" s="3">
        <f>IFERROR(VLOOKUP(FISM[[#This Row],[FIS Code]],results1203[],3,FALSE),999)</f>
        <v>22</v>
      </c>
      <c r="AE47" s="3">
        <f>VLOOKUP(FISM[[#This Row],[pos1203]],pointstable[],2,FALSE)</f>
        <v>47</v>
      </c>
      <c r="AF47" s="3">
        <f>IFERROR(VLOOKUP(FISM[[#This Row],[FIS Code]],results1303[],3,FALSE),999)</f>
        <v>28</v>
      </c>
      <c r="AG47" s="3">
        <f>VLOOKUP(FISM[[#This Row],[pos1303]],pointstable[],2,FALSE)</f>
        <v>32</v>
      </c>
      <c r="AH47" s="3">
        <f>IFERROR(VLOOKUP(FISM[[#This Row],[FIS Code]],results1503[],3,FALSE),999)</f>
        <v>999</v>
      </c>
      <c r="AI47" s="3">
        <f>VLOOKUP(FISM[[#This Row],[POS1503]],pointstable[],2,FALSE)</f>
        <v>0</v>
      </c>
      <c r="AJ47" s="3">
        <f>IFERROR(VLOOKUP(FISM[[#This Row],[FIS Code]],results1603[],3,FALSE),999)</f>
        <v>15</v>
      </c>
      <c r="AK47" s="3">
        <f>VLOOKUP(FISM[[#This Row],[pos1603]],pointstable[],2,FALSE)</f>
        <v>80</v>
      </c>
    </row>
    <row r="48" spans="1:37" x14ac:dyDescent="0.3">
      <c r="A48">
        <v>104871</v>
      </c>
      <c r="B48" t="s">
        <v>1029</v>
      </c>
      <c r="C48">
        <v>2000</v>
      </c>
      <c r="D48" t="s">
        <v>20</v>
      </c>
      <c r="E48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456</v>
      </c>
      <c r="F48" s="3">
        <f>IFERROR(VLOOKUP(FISM[[#This Row],[FIS Code]],results0301[],3,FALSE),999)</f>
        <v>999</v>
      </c>
      <c r="G48" s="3">
        <f>VLOOKUP(FISM[[#This Row],[pos0301]],pointstable[],2,FALSE)</f>
        <v>0</v>
      </c>
      <c r="H48" s="3">
        <f>IFERROR(VLOOKUP(FISM[[#This Row],[FIS Code]],results0401[],3,FALSE),999)</f>
        <v>999</v>
      </c>
      <c r="I48" s="3">
        <f>VLOOKUP(FISM[[#This Row],[pos0401]],pointstable[],2,FALSE)</f>
        <v>0</v>
      </c>
      <c r="J48" s="3">
        <f>IFERROR(VLOOKUP(FISM[[#This Row],[FIS Code]],results1501[],3,FALSE),999)</f>
        <v>999</v>
      </c>
      <c r="K48" s="3">
        <f>VLOOKUP(FISM[[#This Row],[pos01501]],pointstable[],2,FALSE)</f>
        <v>0</v>
      </c>
      <c r="L48" s="3">
        <f>IFERROR(VLOOKUP(FISM[[#This Row],[FIS Code]],results15012[],3,FALSE),999)</f>
        <v>999</v>
      </c>
      <c r="M48" s="3">
        <f>VLOOKUP(FISM[[#This Row],[pos01502]],pointstable[],2,FALSE)</f>
        <v>0</v>
      </c>
      <c r="N48" s="3">
        <f>IFERROR(VLOOKUP(FISM[[#This Row],[FIS Code]],results0502[],3,FALSE),999)</f>
        <v>16</v>
      </c>
      <c r="O48" s="3">
        <f>VLOOKUP(FISM[[#This Row],[pos0502]],pointstable[],2,FALSE)</f>
        <v>75</v>
      </c>
      <c r="P48" s="3">
        <f>IFERROR(VLOOKUP(FISM[[#This Row],[FIS Code]],results0602[],3,FALSE),999)</f>
        <v>14</v>
      </c>
      <c r="Q48" s="3">
        <f>VLOOKUP(FISM[[#This Row],[pos0602]],pointstable[],2,FALSE)</f>
        <v>90</v>
      </c>
      <c r="R48" s="3">
        <f>IFERROR(VLOOKUP(FISM[[#This Row],[FIS Code]],results0702[],3,FALSE),999)</f>
        <v>999</v>
      </c>
      <c r="S48" s="3">
        <f>VLOOKUP(FISM[[#This Row],[pos0702]],pointstable[],2,FALSE)</f>
        <v>0</v>
      </c>
      <c r="T48" s="3">
        <f>IFERROR(VLOOKUP(FISM[[#This Row],[FIS Code]],results0802[],3,FALSE),999)</f>
        <v>13</v>
      </c>
      <c r="U48" s="3">
        <f>VLOOKUP(FISM[[#This Row],[pos0802]],pointstable[],2,FALSE)</f>
        <v>100</v>
      </c>
      <c r="V48" s="3">
        <f>IFERROR(VLOOKUP(FISM[[#This Row],[FIS Code]],results0103[],3,FALSE),999)</f>
        <v>38</v>
      </c>
      <c r="W48" s="3">
        <f>VLOOKUP(FISM[[#This Row],[pos0103]],pointstable[],2,FALSE)</f>
        <v>22</v>
      </c>
      <c r="X48" s="3">
        <f>IFERROR(VLOOKUP(FISM[[#This Row],[FIS Code]],results0203[],3,FALSE),999)</f>
        <v>999</v>
      </c>
      <c r="Y48" s="3">
        <f>VLOOKUP(FISM[[#This Row],[pos0203]],pointstable[],2,FALSE)</f>
        <v>0</v>
      </c>
      <c r="Z48" s="3">
        <f>IFERROR(VLOOKUP(FISM[[#This Row],[FIS Code]],results1003[],3,FALSE),999)</f>
        <v>33</v>
      </c>
      <c r="AA48" s="3">
        <f>VLOOKUP(FISM[[#This Row],[pos1003]],pointstable[],2,FALSE)</f>
        <v>27</v>
      </c>
      <c r="AB48" s="3">
        <f>IFERROR(VLOOKUP(FISM[[#This Row],[FIS Code]],results1103[],3,FALSE),999)</f>
        <v>24</v>
      </c>
      <c r="AC48" s="3">
        <f>VLOOKUP(FISM[[#This Row],[pos1103]],pointstable[],2,FALSE)</f>
        <v>41</v>
      </c>
      <c r="AD48" s="3">
        <f>IFERROR(VLOOKUP(FISM[[#This Row],[FIS Code]],results1203[],3,FALSE),999)</f>
        <v>19</v>
      </c>
      <c r="AE48" s="3">
        <f>VLOOKUP(FISM[[#This Row],[pos1203]],pointstable[],2,FALSE)</f>
        <v>60</v>
      </c>
      <c r="AF48" s="3">
        <f>IFERROR(VLOOKUP(FISM[[#This Row],[FIS Code]],results1303[],3,FALSE),999)</f>
        <v>24</v>
      </c>
      <c r="AG48" s="3">
        <f>VLOOKUP(FISM[[#This Row],[pos1303]],pointstable[],2,FALSE)</f>
        <v>41</v>
      </c>
      <c r="AH48" s="3">
        <f>IFERROR(VLOOKUP(FISM[[#This Row],[FIS Code]],results1503[],3,FALSE),999)</f>
        <v>999</v>
      </c>
      <c r="AI48" s="3">
        <f>VLOOKUP(FISM[[#This Row],[POS1503]],pointstable[],2,FALSE)</f>
        <v>0</v>
      </c>
      <c r="AJ48" s="3">
        <f>IFERROR(VLOOKUP(FISM[[#This Row],[FIS Code]],results1603[],3,FALSE),999)</f>
        <v>999</v>
      </c>
      <c r="AK48" s="3">
        <f>VLOOKUP(FISM[[#This Row],[pos1603]],pointstable[],2,FALSE)</f>
        <v>0</v>
      </c>
    </row>
    <row r="49" spans="1:37" x14ac:dyDescent="0.3">
      <c r="A49">
        <v>6532382</v>
      </c>
      <c r="B49" t="s">
        <v>171</v>
      </c>
      <c r="C49">
        <v>1999</v>
      </c>
      <c r="D49" t="s">
        <v>73</v>
      </c>
      <c r="E49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446</v>
      </c>
      <c r="F49">
        <f>IFERROR(VLOOKUP(FISM[[#This Row],[FIS Code]],results0301[],3,FALSE),999)</f>
        <v>22</v>
      </c>
      <c r="G49">
        <f>VLOOKUP(FISM[[#This Row],[pos0301]],pointstable[],2,FALSE)</f>
        <v>47</v>
      </c>
      <c r="H49">
        <f>IFERROR(VLOOKUP(FISM[[#This Row],[FIS Code]],results0401[],3,FALSE),999)</f>
        <v>999</v>
      </c>
      <c r="I49">
        <f>VLOOKUP(FISM[[#This Row],[pos0401]],pointstable[],2,FALSE)</f>
        <v>0</v>
      </c>
      <c r="J49">
        <f>IFERROR(VLOOKUP(FISM[[#This Row],[FIS Code]],results1501[],3,FALSE),999)</f>
        <v>999</v>
      </c>
      <c r="K49">
        <f>VLOOKUP(FISM[[#This Row],[pos01501]],pointstable[],2,FALSE)</f>
        <v>0</v>
      </c>
      <c r="L49">
        <f>IFERROR(VLOOKUP(FISM[[#This Row],[FIS Code]],results15012[],3,FALSE),999)</f>
        <v>999</v>
      </c>
      <c r="M49">
        <f>VLOOKUP(FISM[[#This Row],[pos01502]],pointstable[],2,FALSE)</f>
        <v>0</v>
      </c>
      <c r="N49" s="3">
        <f>IFERROR(VLOOKUP(FISM[[#This Row],[FIS Code]],results0502[],3,FALSE),999)</f>
        <v>21</v>
      </c>
      <c r="O49" s="3">
        <f>VLOOKUP(FISM[[#This Row],[pos0502]],pointstable[],2,FALSE)</f>
        <v>51</v>
      </c>
      <c r="P49" s="3">
        <f>IFERROR(VLOOKUP(FISM[[#This Row],[FIS Code]],results0602[],3,FALSE),999)</f>
        <v>22</v>
      </c>
      <c r="Q49" s="3">
        <f>VLOOKUP(FISM[[#This Row],[pos0602]],pointstable[],2,FALSE)</f>
        <v>47</v>
      </c>
      <c r="R49" s="3">
        <f>IFERROR(VLOOKUP(FISM[[#This Row],[FIS Code]],results0702[],3,FALSE),999)</f>
        <v>999</v>
      </c>
      <c r="S49" s="3">
        <f>VLOOKUP(FISM[[#This Row],[pos0702]],pointstable[],2,FALSE)</f>
        <v>0</v>
      </c>
      <c r="T49" s="3">
        <f>IFERROR(VLOOKUP(FISM[[#This Row],[FIS Code]],results0802[],3,FALSE),999)</f>
        <v>19</v>
      </c>
      <c r="U49" s="3">
        <f>VLOOKUP(FISM[[#This Row],[pos0802]],pointstable[],2,FALSE)</f>
        <v>60</v>
      </c>
      <c r="V49" s="3">
        <f>IFERROR(VLOOKUP(FISM[[#This Row],[FIS Code]],results0103[],3,FALSE),999)</f>
        <v>999</v>
      </c>
      <c r="W49" s="3">
        <f>VLOOKUP(FISM[[#This Row],[pos0103]],pointstable[],2,FALSE)</f>
        <v>0</v>
      </c>
      <c r="X49" s="3">
        <f>IFERROR(VLOOKUP(FISM[[#This Row],[FIS Code]],results0203[],3,FALSE),999)</f>
        <v>999</v>
      </c>
      <c r="Y49" s="3">
        <f>VLOOKUP(FISM[[#This Row],[pos0203]],pointstable[],2,FALSE)</f>
        <v>0</v>
      </c>
      <c r="Z49" s="3">
        <f>IFERROR(VLOOKUP(FISM[[#This Row],[FIS Code]],results1003[],3,FALSE),999)</f>
        <v>999</v>
      </c>
      <c r="AA49" s="3">
        <f>VLOOKUP(FISM[[#This Row],[pos1003]],pointstable[],2,FALSE)</f>
        <v>0</v>
      </c>
      <c r="AB49" s="3">
        <f>IFERROR(VLOOKUP(FISM[[#This Row],[FIS Code]],results1103[],3,FALSE),999)</f>
        <v>23</v>
      </c>
      <c r="AC49" s="3">
        <f>VLOOKUP(FISM[[#This Row],[pos1103]],pointstable[],2,FALSE)</f>
        <v>44</v>
      </c>
      <c r="AD49" s="3">
        <f>IFERROR(VLOOKUP(FISM[[#This Row],[FIS Code]],results1203[],3,FALSE),999)</f>
        <v>26</v>
      </c>
      <c r="AE49" s="3">
        <f>VLOOKUP(FISM[[#This Row],[pos1203]],pointstable[],2,FALSE)</f>
        <v>36</v>
      </c>
      <c r="AF49" s="3">
        <f>IFERROR(VLOOKUP(FISM[[#This Row],[FIS Code]],results1303[],3,FALSE),999)</f>
        <v>20</v>
      </c>
      <c r="AG49" s="3">
        <f>VLOOKUP(FISM[[#This Row],[pos1303]],pointstable[],2,FALSE)</f>
        <v>55</v>
      </c>
      <c r="AH49" s="3">
        <f>IFERROR(VLOOKUP(FISM[[#This Row],[FIS Code]],results1503[],3,FALSE),999)</f>
        <v>20</v>
      </c>
      <c r="AI49" s="3">
        <f>VLOOKUP(FISM[[#This Row],[POS1503]],pointstable[],2,FALSE)</f>
        <v>55</v>
      </c>
      <c r="AJ49" s="3">
        <f>IFERROR(VLOOKUP(FISM[[#This Row],[FIS Code]],results1603[],3,FALSE),999)</f>
        <v>21</v>
      </c>
      <c r="AK49" s="3">
        <f>VLOOKUP(FISM[[#This Row],[pos1603]],pointstable[],2,FALSE)</f>
        <v>51</v>
      </c>
    </row>
    <row r="50" spans="1:37" x14ac:dyDescent="0.3">
      <c r="A50">
        <v>103984</v>
      </c>
      <c r="B50" t="s">
        <v>1995</v>
      </c>
      <c r="C50">
        <v>1993</v>
      </c>
      <c r="D50" t="s">
        <v>20</v>
      </c>
      <c r="E50" s="3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430</v>
      </c>
      <c r="F50" s="3">
        <f>IFERROR(VLOOKUP(FISM[[#This Row],[FIS Code]],results0301[],3,FALSE),999)</f>
        <v>999</v>
      </c>
      <c r="G50" s="3">
        <f>VLOOKUP(FISM[[#This Row],[pos0301]],pointstable[],2,FALSE)</f>
        <v>0</v>
      </c>
      <c r="H50" s="3">
        <f>IFERROR(VLOOKUP(FISM[[#This Row],[FIS Code]],results0401[],3,FALSE),999)</f>
        <v>999</v>
      </c>
      <c r="I50" s="3">
        <f>VLOOKUP(FISM[[#This Row],[pos0401]],pointstable[],2,FALSE)</f>
        <v>0</v>
      </c>
      <c r="J50" s="3">
        <f>IFERROR(VLOOKUP(FISM[[#This Row],[FIS Code]],results1501[],3,FALSE),999)</f>
        <v>999</v>
      </c>
      <c r="K50" s="3">
        <f>VLOOKUP(FISM[[#This Row],[pos01501]],pointstable[],2,FALSE)</f>
        <v>0</v>
      </c>
      <c r="L50" s="3">
        <f>IFERROR(VLOOKUP(FISM[[#This Row],[FIS Code]],results15012[],3,FALSE),999)</f>
        <v>999</v>
      </c>
      <c r="M50" s="3">
        <f>VLOOKUP(FISM[[#This Row],[pos01502]],pointstable[],2,FALSE)</f>
        <v>0</v>
      </c>
      <c r="N50" s="3">
        <f>IFERROR(VLOOKUP(FISM[[#This Row],[FIS Code]],results0502[],3,FALSE),999)</f>
        <v>999</v>
      </c>
      <c r="O50" s="3">
        <f>VLOOKUP(FISM[[#This Row],[pos0502]],pointstable[],2,FALSE)</f>
        <v>0</v>
      </c>
      <c r="P50" s="3">
        <f>IFERROR(VLOOKUP(FISM[[#This Row],[FIS Code]],results0602[],3,FALSE),999)</f>
        <v>999</v>
      </c>
      <c r="Q50" s="3">
        <f>VLOOKUP(FISM[[#This Row],[pos0602]],pointstable[],2,FALSE)</f>
        <v>0</v>
      </c>
      <c r="R50" s="3">
        <f>IFERROR(VLOOKUP(FISM[[#This Row],[FIS Code]],results0702[],3,FALSE),999)</f>
        <v>999</v>
      </c>
      <c r="S50" s="3">
        <f>VLOOKUP(FISM[[#This Row],[pos0702]],pointstable[],2,FALSE)</f>
        <v>0</v>
      </c>
      <c r="T50" s="3">
        <f>IFERROR(VLOOKUP(FISM[[#This Row],[FIS Code]],results0802[],3,FALSE),999)</f>
        <v>999</v>
      </c>
      <c r="U50" s="3">
        <f>VLOOKUP(FISM[[#This Row],[pos0802]],pointstable[],2,FALSE)</f>
        <v>0</v>
      </c>
      <c r="V50" s="3">
        <f>IFERROR(VLOOKUP(FISM[[#This Row],[FIS Code]],results0103[],3,FALSE),999)</f>
        <v>4</v>
      </c>
      <c r="W50" s="3">
        <f>VLOOKUP(FISM[[#This Row],[pos0103]],pointstable[],2,FALSE)</f>
        <v>250</v>
      </c>
      <c r="X50" s="3">
        <f>IFERROR(VLOOKUP(FISM[[#This Row],[FIS Code]],results0203[],3,FALSE),999)</f>
        <v>7</v>
      </c>
      <c r="Y50" s="3">
        <f>VLOOKUP(FISM[[#This Row],[pos0203]],pointstable[],2,FALSE)</f>
        <v>180</v>
      </c>
      <c r="Z50" s="3">
        <f>IFERROR(VLOOKUP(FISM[[#This Row],[FIS Code]],results1003[],3,FALSE),999)</f>
        <v>999</v>
      </c>
      <c r="AA50" s="3">
        <f>VLOOKUP(FISM[[#This Row],[pos1003]],pointstable[],2,FALSE)</f>
        <v>0</v>
      </c>
      <c r="AB50" s="3">
        <f>IFERROR(VLOOKUP(FISM[[#This Row],[FIS Code]],results1103[],3,FALSE),999)</f>
        <v>999</v>
      </c>
      <c r="AC50" s="3">
        <f>VLOOKUP(FISM[[#This Row],[pos1103]],pointstable[],2,FALSE)</f>
        <v>0</v>
      </c>
      <c r="AD50" s="3">
        <f>IFERROR(VLOOKUP(FISM[[#This Row],[FIS Code]],results1203[],3,FALSE),999)</f>
        <v>999</v>
      </c>
      <c r="AE50" s="3">
        <f>VLOOKUP(FISM[[#This Row],[pos1203]],pointstable[],2,FALSE)</f>
        <v>0</v>
      </c>
      <c r="AF50" s="3">
        <f>IFERROR(VLOOKUP(FISM[[#This Row],[FIS Code]],results1303[],3,FALSE),999)</f>
        <v>999</v>
      </c>
      <c r="AG50" s="3">
        <f>VLOOKUP(FISM[[#This Row],[pos1303]],pointstable[],2,FALSE)</f>
        <v>0</v>
      </c>
      <c r="AH50" s="3">
        <f>IFERROR(VLOOKUP(FISM[[#This Row],[FIS Code]],results1503[],3,FALSE),999)</f>
        <v>999</v>
      </c>
      <c r="AI50" s="3">
        <f>VLOOKUP(FISM[[#This Row],[POS1503]],pointstable[],2,FALSE)</f>
        <v>0</v>
      </c>
      <c r="AJ50" s="3">
        <f>IFERROR(VLOOKUP(FISM[[#This Row],[FIS Code]],results1603[],3,FALSE),999)</f>
        <v>999</v>
      </c>
      <c r="AK50" s="3">
        <f>VLOOKUP(FISM[[#This Row],[pos1603]],pointstable[],2,FALSE)</f>
        <v>0</v>
      </c>
    </row>
    <row r="51" spans="1:37" x14ac:dyDescent="0.3">
      <c r="A51">
        <v>104609</v>
      </c>
      <c r="B51" t="s">
        <v>206</v>
      </c>
      <c r="C51">
        <v>1998</v>
      </c>
      <c r="D51" t="s">
        <v>20</v>
      </c>
      <c r="E51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426</v>
      </c>
      <c r="F51">
        <f>IFERROR(VLOOKUP(FISM[[#This Row],[FIS Code]],results0301[],3,FALSE),999)</f>
        <v>27</v>
      </c>
      <c r="G51">
        <f>VLOOKUP(FISM[[#This Row],[pos0301]],pointstable[],2,FALSE)</f>
        <v>34</v>
      </c>
      <c r="H51">
        <f>IFERROR(VLOOKUP(FISM[[#This Row],[FIS Code]],results0401[],3,FALSE),999)</f>
        <v>17</v>
      </c>
      <c r="I51">
        <f>VLOOKUP(FISM[[#This Row],[pos0401]],pointstable[],2,FALSE)</f>
        <v>70</v>
      </c>
      <c r="J51">
        <f>IFERROR(VLOOKUP(FISM[[#This Row],[FIS Code]],results1501[],3,FALSE),999)</f>
        <v>999</v>
      </c>
      <c r="K51">
        <f>VLOOKUP(FISM[[#This Row],[pos01501]],pointstable[],2,FALSE)</f>
        <v>0</v>
      </c>
      <c r="L51">
        <f>IFERROR(VLOOKUP(FISM[[#This Row],[FIS Code]],results15012[],3,FALSE),999)</f>
        <v>999</v>
      </c>
      <c r="M51">
        <f>VLOOKUP(FISM[[#This Row],[pos01502]],pointstable[],2,FALSE)</f>
        <v>0</v>
      </c>
      <c r="N51" s="3">
        <f>IFERROR(VLOOKUP(FISM[[#This Row],[FIS Code]],results0502[],3,FALSE),999)</f>
        <v>27</v>
      </c>
      <c r="O51" s="3">
        <f>VLOOKUP(FISM[[#This Row],[pos0502]],pointstable[],2,FALSE)</f>
        <v>34</v>
      </c>
      <c r="P51" s="3">
        <f>IFERROR(VLOOKUP(FISM[[#This Row],[FIS Code]],results0602[],3,FALSE),999)</f>
        <v>33</v>
      </c>
      <c r="Q51" s="3">
        <f>VLOOKUP(FISM[[#This Row],[pos0602]],pointstable[],2,FALSE)</f>
        <v>27</v>
      </c>
      <c r="R51" s="3">
        <f>IFERROR(VLOOKUP(FISM[[#This Row],[FIS Code]],results0702[],3,FALSE),999)</f>
        <v>13</v>
      </c>
      <c r="S51" s="3">
        <f>VLOOKUP(FISM[[#This Row],[pos0702]],pointstable[],2,FALSE)</f>
        <v>100</v>
      </c>
      <c r="T51" s="3">
        <f>IFERROR(VLOOKUP(FISM[[#This Row],[FIS Code]],results0802[],3,FALSE),999)</f>
        <v>999</v>
      </c>
      <c r="U51" s="3">
        <f>VLOOKUP(FISM[[#This Row],[pos0802]],pointstable[],2,FALSE)</f>
        <v>0</v>
      </c>
      <c r="V51" s="3">
        <f>IFERROR(VLOOKUP(FISM[[#This Row],[FIS Code]],results0103[],3,FALSE),999)</f>
        <v>18</v>
      </c>
      <c r="W51" s="3">
        <f>VLOOKUP(FISM[[#This Row],[pos0103]],pointstable[],2,FALSE)</f>
        <v>65</v>
      </c>
      <c r="X51" s="3">
        <f>IFERROR(VLOOKUP(FISM[[#This Row],[FIS Code]],results0203[],3,FALSE),999)</f>
        <v>16</v>
      </c>
      <c r="Y51" s="3">
        <f>VLOOKUP(FISM[[#This Row],[pos0203]],pointstable[],2,FALSE)</f>
        <v>75</v>
      </c>
      <c r="Z51" s="3">
        <f>IFERROR(VLOOKUP(FISM[[#This Row],[FIS Code]],results1003[],3,FALSE),999)</f>
        <v>999</v>
      </c>
      <c r="AA51" s="3">
        <f>VLOOKUP(FISM[[#This Row],[pos1003]],pointstable[],2,FALSE)</f>
        <v>0</v>
      </c>
      <c r="AB51" s="3">
        <f>IFERROR(VLOOKUP(FISM[[#This Row],[FIS Code]],results1103[],3,FALSE),999)</f>
        <v>39</v>
      </c>
      <c r="AC51" s="3">
        <f>VLOOKUP(FISM[[#This Row],[pos1103]],pointstable[],2,FALSE)</f>
        <v>21</v>
      </c>
      <c r="AD51" s="3">
        <f>IFERROR(VLOOKUP(FISM[[#This Row],[FIS Code]],results1203[],3,FALSE),999)</f>
        <v>999</v>
      </c>
      <c r="AE51" s="3">
        <f>VLOOKUP(FISM[[#This Row],[pos1203]],pointstable[],2,FALSE)</f>
        <v>0</v>
      </c>
      <c r="AF51" s="3">
        <f>IFERROR(VLOOKUP(FISM[[#This Row],[FIS Code]],results1303[],3,FALSE),999)</f>
        <v>999</v>
      </c>
      <c r="AG51" s="3">
        <f>VLOOKUP(FISM[[#This Row],[pos1303]],pointstable[],2,FALSE)</f>
        <v>0</v>
      </c>
      <c r="AH51" s="3">
        <f>IFERROR(VLOOKUP(FISM[[#This Row],[FIS Code]],results1503[],3,FALSE),999)</f>
        <v>999</v>
      </c>
      <c r="AI51" s="3">
        <f>VLOOKUP(FISM[[#This Row],[POS1503]],pointstable[],2,FALSE)</f>
        <v>0</v>
      </c>
      <c r="AJ51" s="3">
        <f>IFERROR(VLOOKUP(FISM[[#This Row],[FIS Code]],results1603[],3,FALSE),999)</f>
        <v>999</v>
      </c>
      <c r="AK51" s="3">
        <f>VLOOKUP(FISM[[#This Row],[pos1603]],pointstable[],2,FALSE)</f>
        <v>0</v>
      </c>
    </row>
    <row r="52" spans="1:37" x14ac:dyDescent="0.3">
      <c r="A52">
        <v>6190808</v>
      </c>
      <c r="B52" t="s">
        <v>1284</v>
      </c>
      <c r="C52">
        <v>1999</v>
      </c>
      <c r="D52" t="s">
        <v>1285</v>
      </c>
      <c r="E52" s="3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409</v>
      </c>
      <c r="F52" s="3">
        <f>IFERROR(VLOOKUP(FISM[[#This Row],[FIS Code]],results0301[],3,FALSE),999)</f>
        <v>999</v>
      </c>
      <c r="G52" s="3">
        <f>VLOOKUP(FISM[[#This Row],[pos0301]],pointstable[],2,FALSE)</f>
        <v>0</v>
      </c>
      <c r="H52" s="3">
        <f>IFERROR(VLOOKUP(FISM[[#This Row],[FIS Code]],results0401[],3,FALSE),999)</f>
        <v>999</v>
      </c>
      <c r="I52" s="3">
        <f>VLOOKUP(FISM[[#This Row],[pos0401]],pointstable[],2,FALSE)</f>
        <v>0</v>
      </c>
      <c r="J52" s="3">
        <f>IFERROR(VLOOKUP(FISM[[#This Row],[FIS Code]],results1501[],3,FALSE),999)</f>
        <v>999</v>
      </c>
      <c r="K52" s="3">
        <f>VLOOKUP(FISM[[#This Row],[pos01501]],pointstable[],2,FALSE)</f>
        <v>0</v>
      </c>
      <c r="L52" s="3">
        <f>IFERROR(VLOOKUP(FISM[[#This Row],[FIS Code]],results15012[],3,FALSE),999)</f>
        <v>999</v>
      </c>
      <c r="M52" s="3">
        <f>VLOOKUP(FISM[[#This Row],[pos01502]],pointstable[],2,FALSE)</f>
        <v>0</v>
      </c>
      <c r="N52" s="3">
        <f>IFERROR(VLOOKUP(FISM[[#This Row],[FIS Code]],results0502[],3,FALSE),999)</f>
        <v>999</v>
      </c>
      <c r="O52" s="3">
        <f>VLOOKUP(FISM[[#This Row],[pos0502]],pointstable[],2,FALSE)</f>
        <v>0</v>
      </c>
      <c r="P52" s="3">
        <f>IFERROR(VLOOKUP(FISM[[#This Row],[FIS Code]],results0602[],3,FALSE),999)</f>
        <v>999</v>
      </c>
      <c r="Q52" s="3">
        <f>VLOOKUP(FISM[[#This Row],[pos0602]],pointstable[],2,FALSE)</f>
        <v>0</v>
      </c>
      <c r="R52" s="3">
        <f>IFERROR(VLOOKUP(FISM[[#This Row],[FIS Code]],results0702[],3,FALSE),999)</f>
        <v>20</v>
      </c>
      <c r="S52" s="3">
        <f>VLOOKUP(FISM[[#This Row],[pos0702]],pointstable[],2,FALSE)</f>
        <v>55</v>
      </c>
      <c r="T52" s="3">
        <f>IFERROR(VLOOKUP(FISM[[#This Row],[FIS Code]],results0802[],3,FALSE),999)</f>
        <v>16</v>
      </c>
      <c r="U52" s="3">
        <f>VLOOKUP(FISM[[#This Row],[pos0802]],pointstable[],2,FALSE)</f>
        <v>75</v>
      </c>
      <c r="V52" s="3">
        <f>IFERROR(VLOOKUP(FISM[[#This Row],[FIS Code]],results0103[],3,FALSE),999)</f>
        <v>999</v>
      </c>
      <c r="W52" s="3">
        <f>VLOOKUP(FISM[[#This Row],[pos0103]],pointstable[],2,FALSE)</f>
        <v>0</v>
      </c>
      <c r="X52" s="3">
        <f>IFERROR(VLOOKUP(FISM[[#This Row],[FIS Code]],results0203[],3,FALSE),999)</f>
        <v>999</v>
      </c>
      <c r="Y52" s="3">
        <f>VLOOKUP(FISM[[#This Row],[pos0203]],pointstable[],2,FALSE)</f>
        <v>0</v>
      </c>
      <c r="Z52" s="3">
        <f>IFERROR(VLOOKUP(FISM[[#This Row],[FIS Code]],results1003[],3,FALSE),999)</f>
        <v>28</v>
      </c>
      <c r="AA52" s="3">
        <f>VLOOKUP(FISM[[#This Row],[pos1003]],pointstable[],2,FALSE)</f>
        <v>32</v>
      </c>
      <c r="AB52" s="3">
        <f>IFERROR(VLOOKUP(FISM[[#This Row],[FIS Code]],results1103[],3,FALSE),999)</f>
        <v>22</v>
      </c>
      <c r="AC52" s="3">
        <f>VLOOKUP(FISM[[#This Row],[pos1103]],pointstable[],2,FALSE)</f>
        <v>47</v>
      </c>
      <c r="AD52" s="3">
        <f>IFERROR(VLOOKUP(FISM[[#This Row],[FIS Code]],results1203[],3,FALSE),999)</f>
        <v>999</v>
      </c>
      <c r="AE52" s="3">
        <f>VLOOKUP(FISM[[#This Row],[pos1203]],pointstable[],2,FALSE)</f>
        <v>0</v>
      </c>
      <c r="AF52" s="3">
        <f>IFERROR(VLOOKUP(FISM[[#This Row],[FIS Code]],results1303[],3,FALSE),999)</f>
        <v>13</v>
      </c>
      <c r="AG52" s="3">
        <f>VLOOKUP(FISM[[#This Row],[pos1303]],pointstable[],2,FALSE)</f>
        <v>100</v>
      </c>
      <c r="AH52" s="3">
        <f>IFERROR(VLOOKUP(FISM[[#This Row],[FIS Code]],results1503[],3,FALSE),999)</f>
        <v>999</v>
      </c>
      <c r="AI52" s="3">
        <f>VLOOKUP(FISM[[#This Row],[POS1503]],pointstable[],2,FALSE)</f>
        <v>0</v>
      </c>
      <c r="AJ52" s="3">
        <f>IFERROR(VLOOKUP(FISM[[#This Row],[FIS Code]],results1603[],3,FALSE),999)</f>
        <v>13</v>
      </c>
      <c r="AK52" s="3">
        <f>VLOOKUP(FISM[[#This Row],[pos1603]],pointstable[],2,FALSE)</f>
        <v>100</v>
      </c>
    </row>
    <row r="53" spans="1:37" x14ac:dyDescent="0.3">
      <c r="A53">
        <v>104868</v>
      </c>
      <c r="B53" t="s">
        <v>185</v>
      </c>
      <c r="C53">
        <v>2000</v>
      </c>
      <c r="D53" t="s">
        <v>20</v>
      </c>
      <c r="E53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406</v>
      </c>
      <c r="F53">
        <f>IFERROR(VLOOKUP(FISM[[#This Row],[FIS Code]],results0301[],3,FALSE),999)</f>
        <v>24</v>
      </c>
      <c r="G53">
        <f>VLOOKUP(FISM[[#This Row],[pos0301]],pointstable[],2,FALSE)</f>
        <v>41</v>
      </c>
      <c r="H53">
        <f>IFERROR(VLOOKUP(FISM[[#This Row],[FIS Code]],results0401[],3,FALSE),999)</f>
        <v>16</v>
      </c>
      <c r="I53">
        <f>VLOOKUP(FISM[[#This Row],[pos0401]],pointstable[],2,FALSE)</f>
        <v>75</v>
      </c>
      <c r="J53">
        <f>IFERROR(VLOOKUP(FISM[[#This Row],[FIS Code]],results1501[],3,FALSE),999)</f>
        <v>999</v>
      </c>
      <c r="K53">
        <f>VLOOKUP(FISM[[#This Row],[pos01501]],pointstable[],2,FALSE)</f>
        <v>0</v>
      </c>
      <c r="L53">
        <f>IFERROR(VLOOKUP(FISM[[#This Row],[FIS Code]],results15012[],3,FALSE),999)</f>
        <v>999</v>
      </c>
      <c r="M53">
        <f>VLOOKUP(FISM[[#This Row],[pos01502]],pointstable[],2,FALSE)</f>
        <v>0</v>
      </c>
      <c r="N53" s="3">
        <f>IFERROR(VLOOKUP(FISM[[#This Row],[FIS Code]],results0502[],3,FALSE),999)</f>
        <v>999</v>
      </c>
      <c r="O53" s="3">
        <f>VLOOKUP(FISM[[#This Row],[pos0502]],pointstable[],2,FALSE)</f>
        <v>0</v>
      </c>
      <c r="P53" s="3">
        <f>IFERROR(VLOOKUP(FISM[[#This Row],[FIS Code]],results0602[],3,FALSE),999)</f>
        <v>999</v>
      </c>
      <c r="Q53" s="3">
        <f>VLOOKUP(FISM[[#This Row],[pos0602]],pointstable[],2,FALSE)</f>
        <v>0</v>
      </c>
      <c r="R53" s="3">
        <f>IFERROR(VLOOKUP(FISM[[#This Row],[FIS Code]],results0702[],3,FALSE),999)</f>
        <v>999</v>
      </c>
      <c r="S53" s="3">
        <f>VLOOKUP(FISM[[#This Row],[pos0702]],pointstable[],2,FALSE)</f>
        <v>0</v>
      </c>
      <c r="T53" s="3">
        <f>IFERROR(VLOOKUP(FISM[[#This Row],[FIS Code]],results0802[],3,FALSE),999)</f>
        <v>999</v>
      </c>
      <c r="U53" s="3">
        <f>VLOOKUP(FISM[[#This Row],[pos0802]],pointstable[],2,FALSE)</f>
        <v>0</v>
      </c>
      <c r="V53" s="3">
        <f>IFERROR(VLOOKUP(FISM[[#This Row],[FIS Code]],results0103[],3,FALSE),999)</f>
        <v>999</v>
      </c>
      <c r="W53" s="3">
        <f>VLOOKUP(FISM[[#This Row],[pos0103]],pointstable[],2,FALSE)</f>
        <v>0</v>
      </c>
      <c r="X53" s="3">
        <f>IFERROR(VLOOKUP(FISM[[#This Row],[FIS Code]],results0203[],3,FALSE),999)</f>
        <v>999</v>
      </c>
      <c r="Y53" s="3">
        <f>VLOOKUP(FISM[[#This Row],[pos0203]],pointstable[],2,FALSE)</f>
        <v>0</v>
      </c>
      <c r="Z53" s="3">
        <f>IFERROR(VLOOKUP(FISM[[#This Row],[FIS Code]],results1003[],3,FALSE),999)</f>
        <v>19</v>
      </c>
      <c r="AA53" s="3">
        <f>VLOOKUP(FISM[[#This Row],[pos1003]],pointstable[],2,FALSE)</f>
        <v>60</v>
      </c>
      <c r="AB53" s="3">
        <f>IFERROR(VLOOKUP(FISM[[#This Row],[FIS Code]],results1103[],3,FALSE),999)</f>
        <v>10</v>
      </c>
      <c r="AC53" s="3">
        <f>VLOOKUP(FISM[[#This Row],[pos1103]],pointstable[],2,FALSE)</f>
        <v>130</v>
      </c>
      <c r="AD53" s="3">
        <f>IFERROR(VLOOKUP(FISM[[#This Row],[FIS Code]],results1203[],3,FALSE),999)</f>
        <v>13</v>
      </c>
      <c r="AE53" s="3">
        <f>VLOOKUP(FISM[[#This Row],[pos1203]],pointstable[],2,FALSE)</f>
        <v>100</v>
      </c>
      <c r="AF53" s="3">
        <f>IFERROR(VLOOKUP(FISM[[#This Row],[FIS Code]],results1303[],3,FALSE),999)</f>
        <v>999</v>
      </c>
      <c r="AG53" s="3">
        <f>VLOOKUP(FISM[[#This Row],[pos1303]],pointstable[],2,FALSE)</f>
        <v>0</v>
      </c>
      <c r="AH53" s="3">
        <f>IFERROR(VLOOKUP(FISM[[#This Row],[FIS Code]],results1503[],3,FALSE),999)</f>
        <v>999</v>
      </c>
      <c r="AI53" s="3">
        <f>VLOOKUP(FISM[[#This Row],[POS1503]],pointstable[],2,FALSE)</f>
        <v>0</v>
      </c>
      <c r="AJ53" s="3">
        <f>IFERROR(VLOOKUP(FISM[[#This Row],[FIS Code]],results1603[],3,FALSE),999)</f>
        <v>999</v>
      </c>
      <c r="AK53" s="3">
        <f>VLOOKUP(FISM[[#This Row],[pos1603]],pointstable[],2,FALSE)</f>
        <v>0</v>
      </c>
    </row>
    <row r="54" spans="1:37" x14ac:dyDescent="0.3">
      <c r="A54">
        <v>104552</v>
      </c>
      <c r="B54" t="s">
        <v>1986</v>
      </c>
      <c r="C54">
        <v>1997</v>
      </c>
      <c r="D54" t="s">
        <v>20</v>
      </c>
      <c r="E54" s="3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400</v>
      </c>
      <c r="F54" s="3">
        <f>IFERROR(VLOOKUP(FISM[[#This Row],[FIS Code]],results0301[],3,FALSE),999)</f>
        <v>999</v>
      </c>
      <c r="G54" s="3">
        <f>VLOOKUP(FISM[[#This Row],[pos0301]],pointstable[],2,FALSE)</f>
        <v>0</v>
      </c>
      <c r="H54" s="3">
        <f>IFERROR(VLOOKUP(FISM[[#This Row],[FIS Code]],results0401[],3,FALSE),999)</f>
        <v>999</v>
      </c>
      <c r="I54" s="3">
        <f>VLOOKUP(FISM[[#This Row],[pos0401]],pointstable[],2,FALSE)</f>
        <v>0</v>
      </c>
      <c r="J54" s="3">
        <f>IFERROR(VLOOKUP(FISM[[#This Row],[FIS Code]],results1501[],3,FALSE),999)</f>
        <v>999</v>
      </c>
      <c r="K54" s="3">
        <f>VLOOKUP(FISM[[#This Row],[pos01501]],pointstable[],2,FALSE)</f>
        <v>0</v>
      </c>
      <c r="L54" s="3">
        <f>IFERROR(VLOOKUP(FISM[[#This Row],[FIS Code]],results15012[],3,FALSE),999)</f>
        <v>999</v>
      </c>
      <c r="M54" s="3">
        <f>VLOOKUP(FISM[[#This Row],[pos01502]],pointstable[],2,FALSE)</f>
        <v>0</v>
      </c>
      <c r="N54" s="3">
        <f>IFERROR(VLOOKUP(FISM[[#This Row],[FIS Code]],results0502[],3,FALSE),999)</f>
        <v>999</v>
      </c>
      <c r="O54" s="3">
        <f>VLOOKUP(FISM[[#This Row],[pos0502]],pointstable[],2,FALSE)</f>
        <v>0</v>
      </c>
      <c r="P54" s="3">
        <f>IFERROR(VLOOKUP(FISM[[#This Row],[FIS Code]],results0602[],3,FALSE),999)</f>
        <v>999</v>
      </c>
      <c r="Q54" s="3">
        <f>VLOOKUP(FISM[[#This Row],[pos0602]],pointstable[],2,FALSE)</f>
        <v>0</v>
      </c>
      <c r="R54" s="3">
        <f>IFERROR(VLOOKUP(FISM[[#This Row],[FIS Code]],results0702[],3,FALSE),999)</f>
        <v>999</v>
      </c>
      <c r="S54" s="3">
        <f>VLOOKUP(FISM[[#This Row],[pos0702]],pointstable[],2,FALSE)</f>
        <v>0</v>
      </c>
      <c r="T54" s="3">
        <f>IFERROR(VLOOKUP(FISM[[#This Row],[FIS Code]],results0802[],3,FALSE),999)</f>
        <v>999</v>
      </c>
      <c r="U54" s="3">
        <f>VLOOKUP(FISM[[#This Row],[pos0802]],pointstable[],2,FALSE)</f>
        <v>0</v>
      </c>
      <c r="V54" s="3">
        <f>IFERROR(VLOOKUP(FISM[[#This Row],[FIS Code]],results0103[],3,FALSE),999)</f>
        <v>2</v>
      </c>
      <c r="W54" s="3">
        <f>VLOOKUP(FISM[[#This Row],[pos0103]],pointstable[],2,FALSE)</f>
        <v>400</v>
      </c>
      <c r="X54" s="3">
        <f>IFERROR(VLOOKUP(FISM[[#This Row],[FIS Code]],results0203[],3,FALSE),999)</f>
        <v>999</v>
      </c>
      <c r="Y54" s="3">
        <f>VLOOKUP(FISM[[#This Row],[pos0203]],pointstable[],2,FALSE)</f>
        <v>0</v>
      </c>
      <c r="Z54" s="3">
        <f>IFERROR(VLOOKUP(FISM[[#This Row],[FIS Code]],results1003[],3,FALSE),999)</f>
        <v>999</v>
      </c>
      <c r="AA54" s="3">
        <f>VLOOKUP(FISM[[#This Row],[pos1003]],pointstable[],2,FALSE)</f>
        <v>0</v>
      </c>
      <c r="AB54" s="3">
        <f>IFERROR(VLOOKUP(FISM[[#This Row],[FIS Code]],results1103[],3,FALSE),999)</f>
        <v>999</v>
      </c>
      <c r="AC54" s="3">
        <f>VLOOKUP(FISM[[#This Row],[pos1103]],pointstable[],2,FALSE)</f>
        <v>0</v>
      </c>
      <c r="AD54" s="3">
        <f>IFERROR(VLOOKUP(FISM[[#This Row],[FIS Code]],results1203[],3,FALSE),999)</f>
        <v>999</v>
      </c>
      <c r="AE54" s="3">
        <f>VLOOKUP(FISM[[#This Row],[pos1203]],pointstable[],2,FALSE)</f>
        <v>0</v>
      </c>
      <c r="AF54" s="3">
        <f>IFERROR(VLOOKUP(FISM[[#This Row],[FIS Code]],results1303[],3,FALSE),999)</f>
        <v>999</v>
      </c>
      <c r="AG54" s="3">
        <f>VLOOKUP(FISM[[#This Row],[pos1303]],pointstable[],2,FALSE)</f>
        <v>0</v>
      </c>
      <c r="AH54" s="3">
        <f>IFERROR(VLOOKUP(FISM[[#This Row],[FIS Code]],results1503[],3,FALSE),999)</f>
        <v>999</v>
      </c>
      <c r="AI54" s="3">
        <f>VLOOKUP(FISM[[#This Row],[POS1503]],pointstable[],2,FALSE)</f>
        <v>0</v>
      </c>
      <c r="AJ54" s="3">
        <f>IFERROR(VLOOKUP(FISM[[#This Row],[FIS Code]],results1603[],3,FALSE),999)</f>
        <v>999</v>
      </c>
      <c r="AK54" s="3">
        <f>VLOOKUP(FISM[[#This Row],[pos1603]],pointstable[],2,FALSE)</f>
        <v>0</v>
      </c>
    </row>
    <row r="55" spans="1:37" x14ac:dyDescent="0.3">
      <c r="A55">
        <v>104301</v>
      </c>
      <c r="B55" t="s">
        <v>2755</v>
      </c>
      <c r="C55">
        <v>1995</v>
      </c>
      <c r="D55" t="s">
        <v>20</v>
      </c>
      <c r="E55" s="3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392</v>
      </c>
      <c r="F55" s="3">
        <f>IFERROR(VLOOKUP(FISM[[#This Row],[FIS Code]],results0301[],3,FALSE),999)</f>
        <v>999</v>
      </c>
      <c r="G55" s="3">
        <f>VLOOKUP(FISM[[#This Row],[pos0301]],pointstable[],2,FALSE)</f>
        <v>0</v>
      </c>
      <c r="H55" s="3">
        <f>IFERROR(VLOOKUP(FISM[[#This Row],[FIS Code]],results0401[],3,FALSE),999)</f>
        <v>999</v>
      </c>
      <c r="I55" s="3">
        <f>VLOOKUP(FISM[[#This Row],[pos0401]],pointstable[],2,FALSE)</f>
        <v>0</v>
      </c>
      <c r="J55" s="3">
        <f>IFERROR(VLOOKUP(FISM[[#This Row],[FIS Code]],results1501[],3,FALSE),999)</f>
        <v>999</v>
      </c>
      <c r="K55" s="3">
        <f>VLOOKUP(FISM[[#This Row],[pos01501]],pointstable[],2,FALSE)</f>
        <v>0</v>
      </c>
      <c r="L55" s="3">
        <f>IFERROR(VLOOKUP(FISM[[#This Row],[FIS Code]],results15012[],3,FALSE),999)</f>
        <v>999</v>
      </c>
      <c r="M55" s="3">
        <f>VLOOKUP(FISM[[#This Row],[pos01502]],pointstable[],2,FALSE)</f>
        <v>0</v>
      </c>
      <c r="N55" s="3">
        <f>IFERROR(VLOOKUP(FISM[[#This Row],[FIS Code]],results0502[],3,FALSE),999)</f>
        <v>999</v>
      </c>
      <c r="O55" s="3">
        <f>VLOOKUP(FISM[[#This Row],[pos0502]],pointstable[],2,FALSE)</f>
        <v>0</v>
      </c>
      <c r="P55" s="3">
        <f>IFERROR(VLOOKUP(FISM[[#This Row],[FIS Code]],results0602[],3,FALSE),999)</f>
        <v>999</v>
      </c>
      <c r="Q55" s="3">
        <f>VLOOKUP(FISM[[#This Row],[pos0602]],pointstable[],2,FALSE)</f>
        <v>0</v>
      </c>
      <c r="R55" s="3">
        <f>IFERROR(VLOOKUP(FISM[[#This Row],[FIS Code]],results0702[],3,FALSE),999)</f>
        <v>999</v>
      </c>
      <c r="S55" s="3">
        <f>VLOOKUP(FISM[[#This Row],[pos0702]],pointstable[],2,FALSE)</f>
        <v>0</v>
      </c>
      <c r="T55" s="3">
        <f>IFERROR(VLOOKUP(FISM[[#This Row],[FIS Code]],results0802[],3,FALSE),999)</f>
        <v>999</v>
      </c>
      <c r="U55" s="3">
        <f>VLOOKUP(FISM[[#This Row],[pos0802]],pointstable[],2,FALSE)</f>
        <v>0</v>
      </c>
      <c r="V55" s="3">
        <f>IFERROR(VLOOKUP(FISM[[#This Row],[FIS Code]],results0103[],3,FALSE),999)</f>
        <v>999</v>
      </c>
      <c r="W55" s="3">
        <f>VLOOKUP(FISM[[#This Row],[pos0103]],pointstable[],2,FALSE)</f>
        <v>0</v>
      </c>
      <c r="X55" s="3">
        <f>IFERROR(VLOOKUP(FISM[[#This Row],[FIS Code]],results0203[],3,FALSE),999)</f>
        <v>999</v>
      </c>
      <c r="Y55" s="3">
        <f>VLOOKUP(FISM[[#This Row],[pos0203]],pointstable[],2,FALSE)</f>
        <v>0</v>
      </c>
      <c r="Z55" s="3">
        <f>IFERROR(VLOOKUP(FISM[[#This Row],[FIS Code]],results1003[],3,FALSE),999)</f>
        <v>999</v>
      </c>
      <c r="AA55" s="3">
        <f>VLOOKUP(FISM[[#This Row],[pos1003]],pointstable[],2,FALSE)</f>
        <v>0</v>
      </c>
      <c r="AB55" s="3">
        <f>IFERROR(VLOOKUP(FISM[[#This Row],[FIS Code]],results1103[],3,FALSE),999)</f>
        <v>12</v>
      </c>
      <c r="AC55" s="3">
        <f>VLOOKUP(FISM[[#This Row],[pos1103]],pointstable[],2,FALSE)</f>
        <v>110</v>
      </c>
      <c r="AD55" s="3">
        <f>IFERROR(VLOOKUP(FISM[[#This Row],[FIS Code]],results1203[],3,FALSE),999)</f>
        <v>33</v>
      </c>
      <c r="AE55" s="3">
        <f>VLOOKUP(FISM[[#This Row],[pos1203]],pointstable[],2,FALSE)</f>
        <v>27</v>
      </c>
      <c r="AF55" s="3">
        <f>IFERROR(VLOOKUP(FISM[[#This Row],[FIS Code]],results1303[],3,FALSE),999)</f>
        <v>999</v>
      </c>
      <c r="AG55" s="3">
        <f>VLOOKUP(FISM[[#This Row],[pos1303]],pointstable[],2,FALSE)</f>
        <v>0</v>
      </c>
      <c r="AH55" s="3">
        <f>IFERROR(VLOOKUP(FISM[[#This Row],[FIS Code]],results1503[],3,FALSE),999)</f>
        <v>12</v>
      </c>
      <c r="AI55" s="3">
        <f>VLOOKUP(FISM[[#This Row],[POS1503]],pointstable[],2,FALSE)</f>
        <v>110</v>
      </c>
      <c r="AJ55" s="3">
        <f>IFERROR(VLOOKUP(FISM[[#This Row],[FIS Code]],results1603[],3,FALSE),999)</f>
        <v>9</v>
      </c>
      <c r="AK55" s="3">
        <f>VLOOKUP(FISM[[#This Row],[pos1603]],pointstable[],2,FALSE)</f>
        <v>145</v>
      </c>
    </row>
    <row r="56" spans="1:37" x14ac:dyDescent="0.3">
      <c r="A56">
        <v>104126</v>
      </c>
      <c r="B56" t="s">
        <v>1704</v>
      </c>
      <c r="C56">
        <v>1994</v>
      </c>
      <c r="D56" t="s">
        <v>20</v>
      </c>
      <c r="E56" s="3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385</v>
      </c>
      <c r="F56" s="3">
        <f>IFERROR(VLOOKUP(FISM[[#This Row],[FIS Code]],results0301[],3,FALSE),999)</f>
        <v>999</v>
      </c>
      <c r="G56" s="3">
        <f>VLOOKUP(FISM[[#This Row],[pos0301]],pointstable[],2,FALSE)</f>
        <v>0</v>
      </c>
      <c r="H56" s="3">
        <f>IFERROR(VLOOKUP(FISM[[#This Row],[FIS Code]],results0401[],3,FALSE),999)</f>
        <v>999</v>
      </c>
      <c r="I56" s="3">
        <f>VLOOKUP(FISM[[#This Row],[pos0401]],pointstable[],2,FALSE)</f>
        <v>0</v>
      </c>
      <c r="J56" s="3">
        <f>IFERROR(VLOOKUP(FISM[[#This Row],[FIS Code]],results1501[],3,FALSE),999)</f>
        <v>999</v>
      </c>
      <c r="K56" s="3">
        <f>VLOOKUP(FISM[[#This Row],[pos01501]],pointstable[],2,FALSE)</f>
        <v>0</v>
      </c>
      <c r="L56" s="3">
        <f>IFERROR(VLOOKUP(FISM[[#This Row],[FIS Code]],results15012[],3,FALSE),999)</f>
        <v>999</v>
      </c>
      <c r="M56" s="3">
        <f>VLOOKUP(FISM[[#This Row],[pos01502]],pointstable[],2,FALSE)</f>
        <v>0</v>
      </c>
      <c r="N56" s="3">
        <f>IFERROR(VLOOKUP(FISM[[#This Row],[FIS Code]],results0502[],3,FALSE),999)</f>
        <v>999</v>
      </c>
      <c r="O56" s="3">
        <f>VLOOKUP(FISM[[#This Row],[pos0502]],pointstable[],2,FALSE)</f>
        <v>0</v>
      </c>
      <c r="P56" s="3">
        <f>IFERROR(VLOOKUP(FISM[[#This Row],[FIS Code]],results0602[],3,FALSE),999)</f>
        <v>999</v>
      </c>
      <c r="Q56" s="3">
        <f>VLOOKUP(FISM[[#This Row],[pos0602]],pointstable[],2,FALSE)</f>
        <v>0</v>
      </c>
      <c r="R56" s="3">
        <f>IFERROR(VLOOKUP(FISM[[#This Row],[FIS Code]],results0702[],3,FALSE),999)</f>
        <v>999</v>
      </c>
      <c r="S56" s="3">
        <f>VLOOKUP(FISM[[#This Row],[pos0702]],pointstable[],2,FALSE)</f>
        <v>0</v>
      </c>
      <c r="T56" s="3">
        <f>IFERROR(VLOOKUP(FISM[[#This Row],[FIS Code]],results0802[],3,FALSE),999)</f>
        <v>999</v>
      </c>
      <c r="U56" s="3">
        <f>VLOOKUP(FISM[[#This Row],[pos0802]],pointstable[],2,FALSE)</f>
        <v>0</v>
      </c>
      <c r="V56" s="3">
        <f>IFERROR(VLOOKUP(FISM[[#This Row],[FIS Code]],results0103[],3,FALSE),999)</f>
        <v>999</v>
      </c>
      <c r="W56" s="3">
        <f>VLOOKUP(FISM[[#This Row],[pos0103]],pointstable[],2,FALSE)</f>
        <v>0</v>
      </c>
      <c r="X56" s="3">
        <f>IFERROR(VLOOKUP(FISM[[#This Row],[FIS Code]],results0203[],3,FALSE),999)</f>
        <v>999</v>
      </c>
      <c r="Y56" s="3">
        <f>VLOOKUP(FISM[[#This Row],[pos0203]],pointstable[],2,FALSE)</f>
        <v>0</v>
      </c>
      <c r="Z56" s="3">
        <f>IFERROR(VLOOKUP(FISM[[#This Row],[FIS Code]],results1003[],3,FALSE),999)</f>
        <v>5</v>
      </c>
      <c r="AA56" s="3">
        <f>VLOOKUP(FISM[[#This Row],[pos1003]],pointstable[],2,FALSE)</f>
        <v>225</v>
      </c>
      <c r="AB56" s="3">
        <f>IFERROR(VLOOKUP(FISM[[#This Row],[FIS Code]],results1103[],3,FALSE),999)</f>
        <v>8</v>
      </c>
      <c r="AC56" s="3">
        <f>VLOOKUP(FISM[[#This Row],[pos1103]],pointstable[],2,FALSE)</f>
        <v>160</v>
      </c>
      <c r="AD56" s="3">
        <f>IFERROR(VLOOKUP(FISM[[#This Row],[FIS Code]],results1203[],3,FALSE),999)</f>
        <v>999</v>
      </c>
      <c r="AE56" s="3">
        <f>VLOOKUP(FISM[[#This Row],[pos1203]],pointstable[],2,FALSE)</f>
        <v>0</v>
      </c>
      <c r="AF56" s="3">
        <f>IFERROR(VLOOKUP(FISM[[#This Row],[FIS Code]],results1303[],3,FALSE),999)</f>
        <v>999</v>
      </c>
      <c r="AG56" s="3">
        <f>VLOOKUP(FISM[[#This Row],[pos1303]],pointstable[],2,FALSE)</f>
        <v>0</v>
      </c>
      <c r="AH56" s="3">
        <f>IFERROR(VLOOKUP(FISM[[#This Row],[FIS Code]],results1503[],3,FALSE),999)</f>
        <v>999</v>
      </c>
      <c r="AI56" s="3">
        <f>VLOOKUP(FISM[[#This Row],[POS1503]],pointstable[],2,FALSE)</f>
        <v>0</v>
      </c>
      <c r="AJ56" s="3">
        <f>IFERROR(VLOOKUP(FISM[[#This Row],[FIS Code]],results1603[],3,FALSE),999)</f>
        <v>999</v>
      </c>
      <c r="AK56" s="3">
        <f>VLOOKUP(FISM[[#This Row],[pos1603]],pointstable[],2,FALSE)</f>
        <v>0</v>
      </c>
    </row>
    <row r="57" spans="1:37" x14ac:dyDescent="0.3">
      <c r="A57">
        <v>6100031</v>
      </c>
      <c r="B57" t="s">
        <v>150</v>
      </c>
      <c r="C57">
        <v>2001</v>
      </c>
      <c r="D57" t="s">
        <v>20</v>
      </c>
      <c r="E57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358</v>
      </c>
      <c r="F57">
        <f>IFERROR(VLOOKUP(FISM[[#This Row],[FIS Code]],results0301[],3,FALSE),999)</f>
        <v>19</v>
      </c>
      <c r="G57">
        <f>VLOOKUP(FISM[[#This Row],[pos0301]],pointstable[],2,FALSE)</f>
        <v>60</v>
      </c>
      <c r="H57">
        <f>IFERROR(VLOOKUP(FISM[[#This Row],[FIS Code]],results0401[],3,FALSE),999)</f>
        <v>13</v>
      </c>
      <c r="I57">
        <f>VLOOKUP(FISM[[#This Row],[pos0401]],pointstable[],2,FALSE)</f>
        <v>100</v>
      </c>
      <c r="J57">
        <f>IFERROR(VLOOKUP(FISM[[#This Row],[FIS Code]],results1501[],3,FALSE),999)</f>
        <v>999</v>
      </c>
      <c r="K57">
        <f>VLOOKUP(FISM[[#This Row],[pos01501]],pointstable[],2,FALSE)</f>
        <v>0</v>
      </c>
      <c r="L57">
        <f>IFERROR(VLOOKUP(FISM[[#This Row],[FIS Code]],results15012[],3,FALSE),999)</f>
        <v>999</v>
      </c>
      <c r="M57">
        <f>VLOOKUP(FISM[[#This Row],[pos01502]],pointstable[],2,FALSE)</f>
        <v>0</v>
      </c>
      <c r="N57" s="3">
        <f>IFERROR(VLOOKUP(FISM[[#This Row],[FIS Code]],results0502[],3,FALSE),999)</f>
        <v>999</v>
      </c>
      <c r="O57" s="3">
        <f>VLOOKUP(FISM[[#This Row],[pos0502]],pointstable[],2,FALSE)</f>
        <v>0</v>
      </c>
      <c r="P57" s="3">
        <f>IFERROR(VLOOKUP(FISM[[#This Row],[FIS Code]],results0602[],3,FALSE),999)</f>
        <v>7</v>
      </c>
      <c r="Q57" s="3">
        <f>VLOOKUP(FISM[[#This Row],[pos0602]],pointstable[],2,FALSE)</f>
        <v>180</v>
      </c>
      <c r="R57" s="3">
        <f>IFERROR(VLOOKUP(FISM[[#This Row],[FIS Code]],results0702[],3,FALSE),999)</f>
        <v>999</v>
      </c>
      <c r="S57" s="3">
        <f>VLOOKUP(FISM[[#This Row],[pos0702]],pointstable[],2,FALSE)</f>
        <v>0</v>
      </c>
      <c r="T57" s="3">
        <f>IFERROR(VLOOKUP(FISM[[#This Row],[FIS Code]],results0802[],3,FALSE),999)</f>
        <v>999</v>
      </c>
      <c r="U57" s="3">
        <f>VLOOKUP(FISM[[#This Row],[pos0802]],pointstable[],2,FALSE)</f>
        <v>0</v>
      </c>
      <c r="V57" s="3">
        <f>IFERROR(VLOOKUP(FISM[[#This Row],[FIS Code]],results0103[],3,FALSE),999)</f>
        <v>999</v>
      </c>
      <c r="W57" s="3">
        <f>VLOOKUP(FISM[[#This Row],[pos0103]],pointstable[],2,FALSE)</f>
        <v>0</v>
      </c>
      <c r="X57" s="3">
        <f>IFERROR(VLOOKUP(FISM[[#This Row],[FIS Code]],results0203[],3,FALSE),999)</f>
        <v>42</v>
      </c>
      <c r="Y57" s="3">
        <f>VLOOKUP(FISM[[#This Row],[pos0203]],pointstable[],2,FALSE)</f>
        <v>18</v>
      </c>
      <c r="Z57" s="3">
        <f>IFERROR(VLOOKUP(FISM[[#This Row],[FIS Code]],results1003[],3,FALSE),999)</f>
        <v>999</v>
      </c>
      <c r="AA57" s="3">
        <f>VLOOKUP(FISM[[#This Row],[pos1003]],pointstable[],2,FALSE)</f>
        <v>0</v>
      </c>
      <c r="AB57" s="3">
        <f>IFERROR(VLOOKUP(FISM[[#This Row],[FIS Code]],results1103[],3,FALSE),999)</f>
        <v>999</v>
      </c>
      <c r="AC57" s="3">
        <f>VLOOKUP(FISM[[#This Row],[pos1103]],pointstable[],2,FALSE)</f>
        <v>0</v>
      </c>
      <c r="AD57" s="3">
        <f>IFERROR(VLOOKUP(FISM[[#This Row],[FIS Code]],results1203[],3,FALSE),999)</f>
        <v>999</v>
      </c>
      <c r="AE57" s="3">
        <f>VLOOKUP(FISM[[#This Row],[pos1203]],pointstable[],2,FALSE)</f>
        <v>0</v>
      </c>
      <c r="AF57" s="3">
        <f>IFERROR(VLOOKUP(FISM[[#This Row],[FIS Code]],results1303[],3,FALSE),999)</f>
        <v>999</v>
      </c>
      <c r="AG57" s="3">
        <f>VLOOKUP(FISM[[#This Row],[pos1303]],pointstable[],2,FALSE)</f>
        <v>0</v>
      </c>
      <c r="AH57" s="3">
        <f>IFERROR(VLOOKUP(FISM[[#This Row],[FIS Code]],results1503[],3,FALSE),999)</f>
        <v>999</v>
      </c>
      <c r="AI57" s="3">
        <f>VLOOKUP(FISM[[#This Row],[POS1503]],pointstable[],2,FALSE)</f>
        <v>0</v>
      </c>
      <c r="AJ57" s="3">
        <f>IFERROR(VLOOKUP(FISM[[#This Row],[FIS Code]],results1603[],3,FALSE),999)</f>
        <v>999</v>
      </c>
      <c r="AK57" s="3">
        <f>VLOOKUP(FISM[[#This Row],[pos1603]],pointstable[],2,FALSE)</f>
        <v>0</v>
      </c>
    </row>
    <row r="58" spans="1:37" x14ac:dyDescent="0.3">
      <c r="A58">
        <v>6100151</v>
      </c>
      <c r="B58" t="s">
        <v>178</v>
      </c>
      <c r="C58">
        <v>2001</v>
      </c>
      <c r="D58" t="s">
        <v>20</v>
      </c>
      <c r="E58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352</v>
      </c>
      <c r="F58">
        <f>IFERROR(VLOOKUP(FISM[[#This Row],[FIS Code]],results0301[],3,FALSE),999)</f>
        <v>23</v>
      </c>
      <c r="G58">
        <f>VLOOKUP(FISM[[#This Row],[pos0301]],pointstable[],2,FALSE)</f>
        <v>44</v>
      </c>
      <c r="H58">
        <f>IFERROR(VLOOKUP(FISM[[#This Row],[FIS Code]],results0401[],3,FALSE),999)</f>
        <v>999</v>
      </c>
      <c r="I58">
        <f>VLOOKUP(FISM[[#This Row],[pos0401]],pointstable[],2,FALSE)</f>
        <v>0</v>
      </c>
      <c r="J58">
        <f>IFERROR(VLOOKUP(FISM[[#This Row],[FIS Code]],results1501[],3,FALSE),999)</f>
        <v>999</v>
      </c>
      <c r="K58">
        <f>VLOOKUP(FISM[[#This Row],[pos01501]],pointstable[],2,FALSE)</f>
        <v>0</v>
      </c>
      <c r="L58">
        <f>IFERROR(VLOOKUP(FISM[[#This Row],[FIS Code]],results15012[],3,FALSE),999)</f>
        <v>999</v>
      </c>
      <c r="M58">
        <f>VLOOKUP(FISM[[#This Row],[pos01502]],pointstable[],2,FALSE)</f>
        <v>0</v>
      </c>
      <c r="N58" s="3">
        <f>IFERROR(VLOOKUP(FISM[[#This Row],[FIS Code]],results0502[],3,FALSE),999)</f>
        <v>999</v>
      </c>
      <c r="O58" s="3">
        <f>VLOOKUP(FISM[[#This Row],[pos0502]],pointstable[],2,FALSE)</f>
        <v>0</v>
      </c>
      <c r="P58" s="3">
        <f>IFERROR(VLOOKUP(FISM[[#This Row],[FIS Code]],results0602[],3,FALSE),999)</f>
        <v>36</v>
      </c>
      <c r="Q58" s="3">
        <f>VLOOKUP(FISM[[#This Row],[pos0602]],pointstable[],2,FALSE)</f>
        <v>24</v>
      </c>
      <c r="R58" s="3">
        <f>IFERROR(VLOOKUP(FISM[[#This Row],[FIS Code]],results0702[],3,FALSE),999)</f>
        <v>12</v>
      </c>
      <c r="S58" s="3">
        <f>VLOOKUP(FISM[[#This Row],[pos0702]],pointstable[],2,FALSE)</f>
        <v>110</v>
      </c>
      <c r="T58" s="3">
        <f>IFERROR(VLOOKUP(FISM[[#This Row],[FIS Code]],results0802[],3,FALSE),999)</f>
        <v>999</v>
      </c>
      <c r="U58" s="3">
        <f>VLOOKUP(FISM[[#This Row],[pos0802]],pointstable[],2,FALSE)</f>
        <v>0</v>
      </c>
      <c r="V58" s="3">
        <f>IFERROR(VLOOKUP(FISM[[#This Row],[FIS Code]],results0103[],3,FALSE),999)</f>
        <v>999</v>
      </c>
      <c r="W58" s="3">
        <f>VLOOKUP(FISM[[#This Row],[pos0103]],pointstable[],2,FALSE)</f>
        <v>0</v>
      </c>
      <c r="X58" s="3">
        <f>IFERROR(VLOOKUP(FISM[[#This Row],[FIS Code]],results0203[],3,FALSE),999)</f>
        <v>999</v>
      </c>
      <c r="Y58" s="3">
        <f>VLOOKUP(FISM[[#This Row],[pos0203]],pointstable[],2,FALSE)</f>
        <v>0</v>
      </c>
      <c r="Z58" s="3">
        <f>IFERROR(VLOOKUP(FISM[[#This Row],[FIS Code]],results1003[],3,FALSE),999)</f>
        <v>29</v>
      </c>
      <c r="AA58" s="3">
        <f>VLOOKUP(FISM[[#This Row],[pos1003]],pointstable[],2,FALSE)</f>
        <v>31</v>
      </c>
      <c r="AB58" s="3">
        <f>IFERROR(VLOOKUP(FISM[[#This Row],[FIS Code]],results1103[],3,FALSE),999)</f>
        <v>26</v>
      </c>
      <c r="AC58" s="3">
        <f>VLOOKUP(FISM[[#This Row],[pos1103]],pointstable[],2,FALSE)</f>
        <v>36</v>
      </c>
      <c r="AD58" s="3">
        <f>IFERROR(VLOOKUP(FISM[[#This Row],[FIS Code]],results1203[],3,FALSE),999)</f>
        <v>999</v>
      </c>
      <c r="AE58" s="3">
        <f>VLOOKUP(FISM[[#This Row],[pos1203]],pointstable[],2,FALSE)</f>
        <v>0</v>
      </c>
      <c r="AF58" s="3">
        <f>IFERROR(VLOOKUP(FISM[[#This Row],[FIS Code]],results1303[],3,FALSE),999)</f>
        <v>999</v>
      </c>
      <c r="AG58" s="3">
        <f>VLOOKUP(FISM[[#This Row],[pos1303]],pointstable[],2,FALSE)</f>
        <v>0</v>
      </c>
      <c r="AH58" s="3">
        <f>IFERROR(VLOOKUP(FISM[[#This Row],[FIS Code]],results1503[],3,FALSE),999)</f>
        <v>22</v>
      </c>
      <c r="AI58" s="3">
        <f>VLOOKUP(FISM[[#This Row],[POS1503]],pointstable[],2,FALSE)</f>
        <v>47</v>
      </c>
      <c r="AJ58" s="3">
        <f>IFERROR(VLOOKUP(FISM[[#This Row],[FIS Code]],results1603[],3,FALSE),999)</f>
        <v>19</v>
      </c>
      <c r="AK58" s="3">
        <f>VLOOKUP(FISM[[#This Row],[pos1603]],pointstable[],2,FALSE)</f>
        <v>60</v>
      </c>
    </row>
    <row r="59" spans="1:37" x14ac:dyDescent="0.3">
      <c r="A59">
        <v>6100085</v>
      </c>
      <c r="B59" t="s">
        <v>226</v>
      </c>
      <c r="C59">
        <v>2001</v>
      </c>
      <c r="D59" t="s">
        <v>20</v>
      </c>
      <c r="E59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351</v>
      </c>
      <c r="F59">
        <f>IFERROR(VLOOKUP(FISM[[#This Row],[FIS Code]],results0301[],3,FALSE),999)</f>
        <v>30</v>
      </c>
      <c r="G59">
        <f>VLOOKUP(FISM[[#This Row],[pos0301]],pointstable[],2,FALSE)</f>
        <v>30</v>
      </c>
      <c r="H59">
        <f>IFERROR(VLOOKUP(FISM[[#This Row],[FIS Code]],results0401[],3,FALSE),999)</f>
        <v>30</v>
      </c>
      <c r="I59">
        <f>VLOOKUP(FISM[[#This Row],[pos0401]],pointstable[],2,FALSE)</f>
        <v>30</v>
      </c>
      <c r="J59">
        <f>IFERROR(VLOOKUP(FISM[[#This Row],[FIS Code]],results1501[],3,FALSE),999)</f>
        <v>999</v>
      </c>
      <c r="K59">
        <f>VLOOKUP(FISM[[#This Row],[pos01501]],pointstable[],2,FALSE)</f>
        <v>0</v>
      </c>
      <c r="L59">
        <f>IFERROR(VLOOKUP(FISM[[#This Row],[FIS Code]],results15012[],3,FALSE),999)</f>
        <v>999</v>
      </c>
      <c r="M59">
        <f>VLOOKUP(FISM[[#This Row],[pos01502]],pointstable[],2,FALSE)</f>
        <v>0</v>
      </c>
      <c r="N59" s="3">
        <f>IFERROR(VLOOKUP(FISM[[#This Row],[FIS Code]],results0502[],3,FALSE),999)</f>
        <v>41</v>
      </c>
      <c r="O59" s="3">
        <f>VLOOKUP(FISM[[#This Row],[pos0502]],pointstable[],2,FALSE)</f>
        <v>19</v>
      </c>
      <c r="P59" s="3">
        <f>IFERROR(VLOOKUP(FISM[[#This Row],[FIS Code]],results0602[],3,FALSE),999)</f>
        <v>32</v>
      </c>
      <c r="Q59" s="3">
        <f>VLOOKUP(FISM[[#This Row],[pos0602]],pointstable[],2,FALSE)</f>
        <v>28</v>
      </c>
      <c r="R59" s="3">
        <f>IFERROR(VLOOKUP(FISM[[#This Row],[FIS Code]],results0702[],3,FALSE),999)</f>
        <v>999</v>
      </c>
      <c r="S59" s="3">
        <f>VLOOKUP(FISM[[#This Row],[pos0702]],pointstable[],2,FALSE)</f>
        <v>0</v>
      </c>
      <c r="T59" s="3">
        <f>IFERROR(VLOOKUP(FISM[[#This Row],[FIS Code]],results0802[],3,FALSE),999)</f>
        <v>31</v>
      </c>
      <c r="U59" s="3">
        <f>VLOOKUP(FISM[[#This Row],[pos0802]],pointstable[],2,FALSE)</f>
        <v>29</v>
      </c>
      <c r="V59" s="3">
        <f>IFERROR(VLOOKUP(FISM[[#This Row],[FIS Code]],results0103[],3,FALSE),999)</f>
        <v>28</v>
      </c>
      <c r="W59" s="3">
        <f>VLOOKUP(FISM[[#This Row],[pos0103]],pointstable[],2,FALSE)</f>
        <v>32</v>
      </c>
      <c r="X59" s="3">
        <f>IFERROR(VLOOKUP(FISM[[#This Row],[FIS Code]],results0203[],3,FALSE),999)</f>
        <v>31</v>
      </c>
      <c r="Y59" s="3">
        <f>VLOOKUP(FISM[[#This Row],[pos0203]],pointstable[],2,FALSE)</f>
        <v>29</v>
      </c>
      <c r="Z59" s="3">
        <f>IFERROR(VLOOKUP(FISM[[#This Row],[FIS Code]],results1003[],3,FALSE),999)</f>
        <v>36</v>
      </c>
      <c r="AA59" s="3">
        <f>VLOOKUP(FISM[[#This Row],[pos1003]],pointstable[],2,FALSE)</f>
        <v>24</v>
      </c>
      <c r="AB59" s="3">
        <f>IFERROR(VLOOKUP(FISM[[#This Row],[FIS Code]],results1103[],3,FALSE),999)</f>
        <v>46</v>
      </c>
      <c r="AC59" s="3">
        <f>VLOOKUP(FISM[[#This Row],[pos1103]],pointstable[],2,FALSE)</f>
        <v>14</v>
      </c>
      <c r="AD59" s="3">
        <f>IFERROR(VLOOKUP(FISM[[#This Row],[FIS Code]],results1203[],3,FALSE),999)</f>
        <v>29</v>
      </c>
      <c r="AE59" s="3">
        <f>VLOOKUP(FISM[[#This Row],[pos1203]],pointstable[],2,FALSE)</f>
        <v>31</v>
      </c>
      <c r="AF59" s="3">
        <f>IFERROR(VLOOKUP(FISM[[#This Row],[FIS Code]],results1303[],3,FALSE),999)</f>
        <v>33</v>
      </c>
      <c r="AG59" s="3">
        <f>VLOOKUP(FISM[[#This Row],[pos1303]],pointstable[],2,FALSE)</f>
        <v>27</v>
      </c>
      <c r="AH59" s="3">
        <f>IFERROR(VLOOKUP(FISM[[#This Row],[FIS Code]],results1503[],3,FALSE),999)</f>
        <v>29</v>
      </c>
      <c r="AI59" s="3">
        <f>VLOOKUP(FISM[[#This Row],[POS1503]],pointstable[],2,FALSE)</f>
        <v>31</v>
      </c>
      <c r="AJ59" s="3">
        <f>IFERROR(VLOOKUP(FISM[[#This Row],[FIS Code]],results1603[],3,FALSE),999)</f>
        <v>33</v>
      </c>
      <c r="AK59" s="3">
        <f>VLOOKUP(FISM[[#This Row],[pos1603]],pointstable[],2,FALSE)</f>
        <v>27</v>
      </c>
    </row>
    <row r="60" spans="1:37" x14ac:dyDescent="0.3">
      <c r="A60">
        <v>6532124</v>
      </c>
      <c r="B60" t="s">
        <v>72</v>
      </c>
      <c r="C60">
        <v>1998</v>
      </c>
      <c r="D60" t="s">
        <v>73</v>
      </c>
      <c r="E60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340</v>
      </c>
      <c r="F60">
        <f>IFERROR(VLOOKUP(FISM[[#This Row],[FIS Code]],results0301[],3,FALSE),999)</f>
        <v>8</v>
      </c>
      <c r="G60">
        <f>VLOOKUP(FISM[[#This Row],[pos0301]],pointstable[],2,FALSE)</f>
        <v>160</v>
      </c>
      <c r="H60">
        <f>IFERROR(VLOOKUP(FISM[[#This Row],[FIS Code]],results0401[],3,FALSE),999)</f>
        <v>7</v>
      </c>
      <c r="I60">
        <f>VLOOKUP(FISM[[#This Row],[pos0401]],pointstable[],2,FALSE)</f>
        <v>180</v>
      </c>
      <c r="J60">
        <f>IFERROR(VLOOKUP(FISM[[#This Row],[FIS Code]],results1501[],3,FALSE),999)</f>
        <v>999</v>
      </c>
      <c r="K60">
        <f>VLOOKUP(FISM[[#This Row],[pos01501]],pointstable[],2,FALSE)</f>
        <v>0</v>
      </c>
      <c r="L60">
        <f>IFERROR(VLOOKUP(FISM[[#This Row],[FIS Code]],results15012[],3,FALSE),999)</f>
        <v>999</v>
      </c>
      <c r="M60">
        <f>VLOOKUP(FISM[[#This Row],[pos01502]],pointstable[],2,FALSE)</f>
        <v>0</v>
      </c>
      <c r="N60" s="3">
        <f>IFERROR(VLOOKUP(FISM[[#This Row],[FIS Code]],results0502[],3,FALSE),999)</f>
        <v>999</v>
      </c>
      <c r="O60" s="3">
        <f>VLOOKUP(FISM[[#This Row],[pos0502]],pointstable[],2,FALSE)</f>
        <v>0</v>
      </c>
      <c r="P60" s="3">
        <f>IFERROR(VLOOKUP(FISM[[#This Row],[FIS Code]],results0602[],3,FALSE),999)</f>
        <v>999</v>
      </c>
      <c r="Q60" s="3">
        <f>VLOOKUP(FISM[[#This Row],[pos0602]],pointstable[],2,FALSE)</f>
        <v>0</v>
      </c>
      <c r="R60" s="3">
        <f>IFERROR(VLOOKUP(FISM[[#This Row],[FIS Code]],results0702[],3,FALSE),999)</f>
        <v>999</v>
      </c>
      <c r="S60" s="3">
        <f>VLOOKUP(FISM[[#This Row],[pos0702]],pointstable[],2,FALSE)</f>
        <v>0</v>
      </c>
      <c r="T60" s="3">
        <f>IFERROR(VLOOKUP(FISM[[#This Row],[FIS Code]],results0802[],3,FALSE),999)</f>
        <v>999</v>
      </c>
      <c r="U60" s="3">
        <f>VLOOKUP(FISM[[#This Row],[pos0802]],pointstable[],2,FALSE)</f>
        <v>0</v>
      </c>
      <c r="V60" s="3">
        <f>IFERROR(VLOOKUP(FISM[[#This Row],[FIS Code]],results0103[],3,FALSE),999)</f>
        <v>999</v>
      </c>
      <c r="W60" s="3">
        <f>VLOOKUP(FISM[[#This Row],[pos0103]],pointstable[],2,FALSE)</f>
        <v>0</v>
      </c>
      <c r="X60" s="3">
        <f>IFERROR(VLOOKUP(FISM[[#This Row],[FIS Code]],results0203[],3,FALSE),999)</f>
        <v>999</v>
      </c>
      <c r="Y60" s="3">
        <f>VLOOKUP(FISM[[#This Row],[pos0203]],pointstable[],2,FALSE)</f>
        <v>0</v>
      </c>
      <c r="Z60" s="3">
        <f>IFERROR(VLOOKUP(FISM[[#This Row],[FIS Code]],results1003[],3,FALSE),999)</f>
        <v>999</v>
      </c>
      <c r="AA60" s="3">
        <f>VLOOKUP(FISM[[#This Row],[pos1003]],pointstable[],2,FALSE)</f>
        <v>0</v>
      </c>
      <c r="AB60" s="3">
        <f>IFERROR(VLOOKUP(FISM[[#This Row],[FIS Code]],results1103[],3,FALSE),999)</f>
        <v>999</v>
      </c>
      <c r="AC60" s="3">
        <f>VLOOKUP(FISM[[#This Row],[pos1103]],pointstable[],2,FALSE)</f>
        <v>0</v>
      </c>
      <c r="AD60" s="3">
        <f>IFERROR(VLOOKUP(FISM[[#This Row],[FIS Code]],results1203[],3,FALSE),999)</f>
        <v>999</v>
      </c>
      <c r="AE60" s="3">
        <f>VLOOKUP(FISM[[#This Row],[pos1203]],pointstable[],2,FALSE)</f>
        <v>0</v>
      </c>
      <c r="AF60" s="3">
        <f>IFERROR(VLOOKUP(FISM[[#This Row],[FIS Code]],results1303[],3,FALSE),999)</f>
        <v>999</v>
      </c>
      <c r="AG60" s="3">
        <f>VLOOKUP(FISM[[#This Row],[pos1303]],pointstable[],2,FALSE)</f>
        <v>0</v>
      </c>
      <c r="AH60" s="3">
        <f>IFERROR(VLOOKUP(FISM[[#This Row],[FIS Code]],results1503[],3,FALSE),999)</f>
        <v>999</v>
      </c>
      <c r="AI60" s="3">
        <f>VLOOKUP(FISM[[#This Row],[POS1503]],pointstable[],2,FALSE)</f>
        <v>0</v>
      </c>
      <c r="AJ60" s="3">
        <f>IFERROR(VLOOKUP(FISM[[#This Row],[FIS Code]],results1603[],3,FALSE),999)</f>
        <v>999</v>
      </c>
      <c r="AK60" s="3">
        <f>VLOOKUP(FISM[[#This Row],[pos1603]],pointstable[],2,FALSE)</f>
        <v>0</v>
      </c>
    </row>
    <row r="61" spans="1:37" x14ac:dyDescent="0.3">
      <c r="A61">
        <v>6100035</v>
      </c>
      <c r="B61" t="s">
        <v>393</v>
      </c>
      <c r="C61">
        <v>2001</v>
      </c>
      <c r="D61" t="s">
        <v>20</v>
      </c>
      <c r="E61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337</v>
      </c>
      <c r="F61">
        <f>IFERROR(VLOOKUP(FISM[[#This Row],[FIS Code]],results0301[],3,FALSE),999)</f>
        <v>55</v>
      </c>
      <c r="G61">
        <f>VLOOKUP(FISM[[#This Row],[pos0301]],pointstable[],2,FALSE)</f>
        <v>5</v>
      </c>
      <c r="H61">
        <f>IFERROR(VLOOKUP(FISM[[#This Row],[FIS Code]],results0401[],3,FALSE),999)</f>
        <v>999</v>
      </c>
      <c r="I61">
        <f>VLOOKUP(FISM[[#This Row],[pos0401]],pointstable[],2,FALSE)</f>
        <v>0</v>
      </c>
      <c r="J61">
        <f>IFERROR(VLOOKUP(FISM[[#This Row],[FIS Code]],results1501[],3,FALSE),999)</f>
        <v>999</v>
      </c>
      <c r="K61">
        <f>VLOOKUP(FISM[[#This Row],[pos01501]],pointstable[],2,FALSE)</f>
        <v>0</v>
      </c>
      <c r="L61">
        <f>IFERROR(VLOOKUP(FISM[[#This Row],[FIS Code]],results15012[],3,FALSE),999)</f>
        <v>999</v>
      </c>
      <c r="M61">
        <f>VLOOKUP(FISM[[#This Row],[pos01502]],pointstable[],2,FALSE)</f>
        <v>0</v>
      </c>
      <c r="N61" s="3">
        <f>IFERROR(VLOOKUP(FISM[[#This Row],[FIS Code]],results0502[],3,FALSE),999)</f>
        <v>36</v>
      </c>
      <c r="O61" s="3">
        <f>VLOOKUP(FISM[[#This Row],[pos0502]],pointstable[],2,FALSE)</f>
        <v>24</v>
      </c>
      <c r="P61" s="3">
        <f>IFERROR(VLOOKUP(FISM[[#This Row],[FIS Code]],results0602[],3,FALSE),999)</f>
        <v>60</v>
      </c>
      <c r="Q61" s="3">
        <f>VLOOKUP(FISM[[#This Row],[pos0602]],pointstable[],2,FALSE)</f>
        <v>1</v>
      </c>
      <c r="R61" s="3">
        <f>IFERROR(VLOOKUP(FISM[[#This Row],[FIS Code]],results0702[],3,FALSE),999)</f>
        <v>29</v>
      </c>
      <c r="S61" s="3">
        <f>VLOOKUP(FISM[[#This Row],[pos0702]],pointstable[],2,FALSE)</f>
        <v>31</v>
      </c>
      <c r="T61" s="3">
        <f>IFERROR(VLOOKUP(FISM[[#This Row],[FIS Code]],results0802[],3,FALSE),999)</f>
        <v>18</v>
      </c>
      <c r="U61" s="3">
        <f>VLOOKUP(FISM[[#This Row],[pos0802]],pointstable[],2,FALSE)</f>
        <v>65</v>
      </c>
      <c r="V61" s="3">
        <f>IFERROR(VLOOKUP(FISM[[#This Row],[FIS Code]],results0103[],3,FALSE),999)</f>
        <v>22</v>
      </c>
      <c r="W61" s="3">
        <f>VLOOKUP(FISM[[#This Row],[pos0103]],pointstable[],2,FALSE)</f>
        <v>47</v>
      </c>
      <c r="X61" s="3">
        <f>IFERROR(VLOOKUP(FISM[[#This Row],[FIS Code]],results0203[],3,FALSE),999)</f>
        <v>999</v>
      </c>
      <c r="Y61" s="3">
        <f>VLOOKUP(FISM[[#This Row],[pos0203]],pointstable[],2,FALSE)</f>
        <v>0</v>
      </c>
      <c r="Z61" s="3">
        <f>IFERROR(VLOOKUP(FISM[[#This Row],[FIS Code]],results1003[],3,FALSE),999)</f>
        <v>39</v>
      </c>
      <c r="AA61" s="3">
        <f>VLOOKUP(FISM[[#This Row],[pos1003]],pointstable[],2,FALSE)</f>
        <v>21</v>
      </c>
      <c r="AB61" s="3">
        <f>IFERROR(VLOOKUP(FISM[[#This Row],[FIS Code]],results1103[],3,FALSE),999)</f>
        <v>43</v>
      </c>
      <c r="AC61" s="3">
        <f>VLOOKUP(FISM[[#This Row],[pos1103]],pointstable[],2,FALSE)</f>
        <v>17</v>
      </c>
      <c r="AD61" s="3">
        <f>IFERROR(VLOOKUP(FISM[[#This Row],[FIS Code]],results1203[],3,FALSE),999)</f>
        <v>39</v>
      </c>
      <c r="AE61" s="3">
        <f>VLOOKUP(FISM[[#This Row],[pos1203]],pointstable[],2,FALSE)</f>
        <v>21</v>
      </c>
      <c r="AF61" s="3">
        <f>IFERROR(VLOOKUP(FISM[[#This Row],[FIS Code]],results1303[],3,FALSE),999)</f>
        <v>36</v>
      </c>
      <c r="AG61" s="3">
        <f>VLOOKUP(FISM[[#This Row],[pos1303]],pointstable[],2,FALSE)</f>
        <v>24</v>
      </c>
      <c r="AH61" s="3">
        <f>IFERROR(VLOOKUP(FISM[[#This Row],[FIS Code]],results1503[],3,FALSE),999)</f>
        <v>21</v>
      </c>
      <c r="AI61" s="3">
        <f>VLOOKUP(FISM[[#This Row],[POS1503]],pointstable[],2,FALSE)</f>
        <v>51</v>
      </c>
      <c r="AJ61" s="3">
        <f>IFERROR(VLOOKUP(FISM[[#This Row],[FIS Code]],results1603[],3,FALSE),999)</f>
        <v>30</v>
      </c>
      <c r="AK61" s="3">
        <f>VLOOKUP(FISM[[#This Row],[pos1603]],pointstable[],2,FALSE)</f>
        <v>30</v>
      </c>
    </row>
    <row r="62" spans="1:37" x14ac:dyDescent="0.3">
      <c r="A62">
        <v>6100076</v>
      </c>
      <c r="B62" t="s">
        <v>219</v>
      </c>
      <c r="C62">
        <v>2001</v>
      </c>
      <c r="D62" t="s">
        <v>20</v>
      </c>
      <c r="E62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333</v>
      </c>
      <c r="F62">
        <f>IFERROR(VLOOKUP(FISM[[#This Row],[FIS Code]],results0301[],3,FALSE),999)</f>
        <v>29</v>
      </c>
      <c r="G62">
        <f>VLOOKUP(FISM[[#This Row],[pos0301]],pointstable[],2,FALSE)</f>
        <v>31</v>
      </c>
      <c r="H62">
        <f>IFERROR(VLOOKUP(FISM[[#This Row],[FIS Code]],results0401[],3,FALSE),999)</f>
        <v>26</v>
      </c>
      <c r="I62">
        <f>VLOOKUP(FISM[[#This Row],[pos0401]],pointstable[],2,FALSE)</f>
        <v>36</v>
      </c>
      <c r="J62">
        <f>IFERROR(VLOOKUP(FISM[[#This Row],[FIS Code]],results1501[],3,FALSE),999)</f>
        <v>999</v>
      </c>
      <c r="K62">
        <f>VLOOKUP(FISM[[#This Row],[pos01501]],pointstable[],2,FALSE)</f>
        <v>0</v>
      </c>
      <c r="L62">
        <f>IFERROR(VLOOKUP(FISM[[#This Row],[FIS Code]],results15012[],3,FALSE),999)</f>
        <v>999</v>
      </c>
      <c r="M62">
        <f>VLOOKUP(FISM[[#This Row],[pos01502]],pointstable[],2,FALSE)</f>
        <v>0</v>
      </c>
      <c r="N62" s="3">
        <f>IFERROR(VLOOKUP(FISM[[#This Row],[FIS Code]],results0502[],3,FALSE),999)</f>
        <v>31</v>
      </c>
      <c r="O62" s="3">
        <f>VLOOKUP(FISM[[#This Row],[pos0502]],pointstable[],2,FALSE)</f>
        <v>29</v>
      </c>
      <c r="P62" s="3">
        <f>IFERROR(VLOOKUP(FISM[[#This Row],[FIS Code]],results0602[],3,FALSE),999)</f>
        <v>30</v>
      </c>
      <c r="Q62" s="3">
        <f>VLOOKUP(FISM[[#This Row],[pos0602]],pointstable[],2,FALSE)</f>
        <v>30</v>
      </c>
      <c r="R62" s="3">
        <f>IFERROR(VLOOKUP(FISM[[#This Row],[FIS Code]],results0702[],3,FALSE),999)</f>
        <v>16</v>
      </c>
      <c r="S62" s="3">
        <f>VLOOKUP(FISM[[#This Row],[pos0702]],pointstable[],2,FALSE)</f>
        <v>75</v>
      </c>
      <c r="T62" s="3">
        <f>IFERROR(VLOOKUP(FISM[[#This Row],[FIS Code]],results0802[],3,FALSE),999)</f>
        <v>21</v>
      </c>
      <c r="U62" s="3">
        <f>VLOOKUP(FISM[[#This Row],[pos0802]],pointstable[],2,FALSE)</f>
        <v>51</v>
      </c>
      <c r="V62" s="3">
        <f>IFERROR(VLOOKUP(FISM[[#This Row],[FIS Code]],results0103[],3,FALSE),999)</f>
        <v>24</v>
      </c>
      <c r="W62" s="3">
        <f>VLOOKUP(FISM[[#This Row],[pos0103]],pointstable[],2,FALSE)</f>
        <v>41</v>
      </c>
      <c r="X62" s="3">
        <f>IFERROR(VLOOKUP(FISM[[#This Row],[FIS Code]],results0203[],3,FALSE),999)</f>
        <v>999</v>
      </c>
      <c r="Y62" s="3">
        <f>VLOOKUP(FISM[[#This Row],[pos0203]],pointstable[],2,FALSE)</f>
        <v>0</v>
      </c>
      <c r="Z62" s="3">
        <f>IFERROR(VLOOKUP(FISM[[#This Row],[FIS Code]],results1003[],3,FALSE),999)</f>
        <v>999</v>
      </c>
      <c r="AA62" s="3">
        <f>VLOOKUP(FISM[[#This Row],[pos1003]],pointstable[],2,FALSE)</f>
        <v>0</v>
      </c>
      <c r="AB62" s="3">
        <f>IFERROR(VLOOKUP(FISM[[#This Row],[FIS Code]],results1103[],3,FALSE),999)</f>
        <v>44</v>
      </c>
      <c r="AC62" s="3">
        <f>VLOOKUP(FISM[[#This Row],[pos1103]],pointstable[],2,FALSE)</f>
        <v>16</v>
      </c>
      <c r="AD62" s="3">
        <f>IFERROR(VLOOKUP(FISM[[#This Row],[FIS Code]],results1203[],3,FALSE),999)</f>
        <v>36</v>
      </c>
      <c r="AE62" s="3">
        <f>VLOOKUP(FISM[[#This Row],[pos1203]],pointstable[],2,FALSE)</f>
        <v>24</v>
      </c>
      <c r="AF62" s="3">
        <f>IFERROR(VLOOKUP(FISM[[#This Row],[FIS Code]],results1303[],3,FALSE),999)</f>
        <v>999</v>
      </c>
      <c r="AG62" s="3">
        <f>VLOOKUP(FISM[[#This Row],[pos1303]],pointstable[],2,FALSE)</f>
        <v>0</v>
      </c>
      <c r="AH62" s="3">
        <f>IFERROR(VLOOKUP(FISM[[#This Row],[FIS Code]],results1503[],3,FALSE),999)</f>
        <v>999</v>
      </c>
      <c r="AI62" s="3">
        <f>VLOOKUP(FISM[[#This Row],[POS1503]],pointstable[],2,FALSE)</f>
        <v>0</v>
      </c>
      <c r="AJ62" s="3">
        <f>IFERROR(VLOOKUP(FISM[[#This Row],[FIS Code]],results1603[],3,FALSE),999)</f>
        <v>999</v>
      </c>
      <c r="AK62" s="3">
        <f>VLOOKUP(FISM[[#This Row],[pos1603]],pointstable[],2,FALSE)</f>
        <v>0</v>
      </c>
    </row>
    <row r="63" spans="1:37" x14ac:dyDescent="0.3">
      <c r="A63">
        <v>430785</v>
      </c>
      <c r="B63" t="s">
        <v>2753</v>
      </c>
      <c r="C63">
        <v>1998</v>
      </c>
      <c r="D63" t="s">
        <v>2754</v>
      </c>
      <c r="E63" s="3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328</v>
      </c>
      <c r="F63" s="3">
        <f>IFERROR(VLOOKUP(FISM[[#This Row],[FIS Code]],results0301[],3,FALSE),999)</f>
        <v>999</v>
      </c>
      <c r="G63" s="3">
        <f>VLOOKUP(FISM[[#This Row],[pos0301]],pointstable[],2,FALSE)</f>
        <v>0</v>
      </c>
      <c r="H63" s="3">
        <f>IFERROR(VLOOKUP(FISM[[#This Row],[FIS Code]],results0401[],3,FALSE),999)</f>
        <v>999</v>
      </c>
      <c r="I63" s="3">
        <f>VLOOKUP(FISM[[#This Row],[pos0401]],pointstable[],2,FALSE)</f>
        <v>0</v>
      </c>
      <c r="J63" s="3">
        <f>IFERROR(VLOOKUP(FISM[[#This Row],[FIS Code]],results1501[],3,FALSE),999)</f>
        <v>999</v>
      </c>
      <c r="K63" s="3">
        <f>VLOOKUP(FISM[[#This Row],[pos01501]],pointstable[],2,FALSE)</f>
        <v>0</v>
      </c>
      <c r="L63" s="3">
        <f>IFERROR(VLOOKUP(FISM[[#This Row],[FIS Code]],results15012[],3,FALSE),999)</f>
        <v>999</v>
      </c>
      <c r="M63" s="3">
        <f>VLOOKUP(FISM[[#This Row],[pos01502]],pointstable[],2,FALSE)</f>
        <v>0</v>
      </c>
      <c r="N63" s="3">
        <f>IFERROR(VLOOKUP(FISM[[#This Row],[FIS Code]],results0502[],3,FALSE),999)</f>
        <v>999</v>
      </c>
      <c r="O63" s="3">
        <f>VLOOKUP(FISM[[#This Row],[pos0502]],pointstable[],2,FALSE)</f>
        <v>0</v>
      </c>
      <c r="P63" s="3">
        <f>IFERROR(VLOOKUP(FISM[[#This Row],[FIS Code]],results0602[],3,FALSE),999)</f>
        <v>999</v>
      </c>
      <c r="Q63" s="3">
        <f>VLOOKUP(FISM[[#This Row],[pos0602]],pointstable[],2,FALSE)</f>
        <v>0</v>
      </c>
      <c r="R63" s="3">
        <f>IFERROR(VLOOKUP(FISM[[#This Row],[FIS Code]],results0702[],3,FALSE),999)</f>
        <v>999</v>
      </c>
      <c r="S63" s="3">
        <f>VLOOKUP(FISM[[#This Row],[pos0702]],pointstable[],2,FALSE)</f>
        <v>0</v>
      </c>
      <c r="T63" s="3">
        <f>IFERROR(VLOOKUP(FISM[[#This Row],[FIS Code]],results0802[],3,FALSE),999)</f>
        <v>999</v>
      </c>
      <c r="U63" s="3">
        <f>VLOOKUP(FISM[[#This Row],[pos0802]],pointstable[],2,FALSE)</f>
        <v>0</v>
      </c>
      <c r="V63" s="3">
        <f>IFERROR(VLOOKUP(FISM[[#This Row],[FIS Code]],results0103[],3,FALSE),999)</f>
        <v>999</v>
      </c>
      <c r="W63" s="3">
        <f>VLOOKUP(FISM[[#This Row],[pos0103]],pointstable[],2,FALSE)</f>
        <v>0</v>
      </c>
      <c r="X63" s="3">
        <f>IFERROR(VLOOKUP(FISM[[#This Row],[FIS Code]],results0203[],3,FALSE),999)</f>
        <v>999</v>
      </c>
      <c r="Y63" s="3">
        <f>VLOOKUP(FISM[[#This Row],[pos0203]],pointstable[],2,FALSE)</f>
        <v>0</v>
      </c>
      <c r="Z63" s="3">
        <f>IFERROR(VLOOKUP(FISM[[#This Row],[FIS Code]],results1003[],3,FALSE),999)</f>
        <v>999</v>
      </c>
      <c r="AA63" s="3">
        <f>VLOOKUP(FISM[[#This Row],[pos1003]],pointstable[],2,FALSE)</f>
        <v>0</v>
      </c>
      <c r="AB63" s="3">
        <f>IFERROR(VLOOKUP(FISM[[#This Row],[FIS Code]],results1103[],3,FALSE),999)</f>
        <v>28</v>
      </c>
      <c r="AC63" s="3">
        <f>VLOOKUP(FISM[[#This Row],[pos1103]],pointstable[],2,FALSE)</f>
        <v>32</v>
      </c>
      <c r="AD63" s="3">
        <f>IFERROR(VLOOKUP(FISM[[#This Row],[FIS Code]],results1203[],3,FALSE),999)</f>
        <v>999</v>
      </c>
      <c r="AE63" s="3">
        <f>VLOOKUP(FISM[[#This Row],[pos1203]],pointstable[],2,FALSE)</f>
        <v>0</v>
      </c>
      <c r="AF63" s="3">
        <f>IFERROR(VLOOKUP(FISM[[#This Row],[FIS Code]],results1303[],3,FALSE),999)</f>
        <v>29</v>
      </c>
      <c r="AG63" s="3">
        <f>VLOOKUP(FISM[[#This Row],[pos1303]],pointstable[],2,FALSE)</f>
        <v>31</v>
      </c>
      <c r="AH63" s="3">
        <f>IFERROR(VLOOKUP(FISM[[#This Row],[FIS Code]],results1503[],3,FALSE),999)</f>
        <v>9</v>
      </c>
      <c r="AI63" s="3">
        <f>VLOOKUP(FISM[[#This Row],[POS1503]],pointstable[],2,FALSE)</f>
        <v>145</v>
      </c>
      <c r="AJ63" s="3">
        <f>IFERROR(VLOOKUP(FISM[[#This Row],[FIS Code]],results1603[],3,FALSE),999)</f>
        <v>11</v>
      </c>
      <c r="AK63" s="3">
        <f>VLOOKUP(FISM[[#This Row],[pos1603]],pointstable[],2,FALSE)</f>
        <v>120</v>
      </c>
    </row>
    <row r="64" spans="1:37" x14ac:dyDescent="0.3">
      <c r="A64">
        <v>104920</v>
      </c>
      <c r="B64" t="s">
        <v>116</v>
      </c>
      <c r="C64">
        <v>2000</v>
      </c>
      <c r="D64" t="s">
        <v>20</v>
      </c>
      <c r="E64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316</v>
      </c>
      <c r="F64">
        <f>IFERROR(VLOOKUP(FISM[[#This Row],[FIS Code]],results0301[],3,FALSE),999)</f>
        <v>14</v>
      </c>
      <c r="G64">
        <f>VLOOKUP(FISM[[#This Row],[pos0301]],pointstable[],2,FALSE)</f>
        <v>90</v>
      </c>
      <c r="H64">
        <f>IFERROR(VLOOKUP(FISM[[#This Row],[FIS Code]],results0401[],3,FALSE),999)</f>
        <v>14</v>
      </c>
      <c r="I64">
        <f>VLOOKUP(FISM[[#This Row],[pos0401]],pointstable[],2,FALSE)</f>
        <v>90</v>
      </c>
      <c r="J64">
        <f>IFERROR(VLOOKUP(FISM[[#This Row],[FIS Code]],results1501[],3,FALSE),999)</f>
        <v>999</v>
      </c>
      <c r="K64">
        <f>VLOOKUP(FISM[[#This Row],[pos01501]],pointstable[],2,FALSE)</f>
        <v>0</v>
      </c>
      <c r="L64">
        <f>IFERROR(VLOOKUP(FISM[[#This Row],[FIS Code]],results15012[],3,FALSE),999)</f>
        <v>999</v>
      </c>
      <c r="M64">
        <f>VLOOKUP(FISM[[#This Row],[pos01502]],pointstable[],2,FALSE)</f>
        <v>0</v>
      </c>
      <c r="N64" s="3">
        <f>IFERROR(VLOOKUP(FISM[[#This Row],[FIS Code]],results0502[],3,FALSE),999)</f>
        <v>999</v>
      </c>
      <c r="O64" s="3">
        <f>VLOOKUP(FISM[[#This Row],[pos0502]],pointstable[],2,FALSE)</f>
        <v>0</v>
      </c>
      <c r="P64" s="3">
        <f>IFERROR(VLOOKUP(FISM[[#This Row],[FIS Code]],results0602[],3,FALSE),999)</f>
        <v>999</v>
      </c>
      <c r="Q64" s="3">
        <f>VLOOKUP(FISM[[#This Row],[pos0602]],pointstable[],2,FALSE)</f>
        <v>0</v>
      </c>
      <c r="R64" s="3">
        <f>IFERROR(VLOOKUP(FISM[[#This Row],[FIS Code]],results0702[],3,FALSE),999)</f>
        <v>999</v>
      </c>
      <c r="S64" s="3">
        <f>VLOOKUP(FISM[[#This Row],[pos0702]],pointstable[],2,FALSE)</f>
        <v>0</v>
      </c>
      <c r="T64" s="3">
        <f>IFERROR(VLOOKUP(FISM[[#This Row],[FIS Code]],results0802[],3,FALSE),999)</f>
        <v>999</v>
      </c>
      <c r="U64" s="3">
        <f>VLOOKUP(FISM[[#This Row],[pos0802]],pointstable[],2,FALSE)</f>
        <v>0</v>
      </c>
      <c r="V64" s="3">
        <f>IFERROR(VLOOKUP(FISM[[#This Row],[FIS Code]],results0103[],3,FALSE),999)</f>
        <v>999</v>
      </c>
      <c r="W64" s="3">
        <f>VLOOKUP(FISM[[#This Row],[pos0103]],pointstable[],2,FALSE)</f>
        <v>0</v>
      </c>
      <c r="X64" s="3">
        <f>IFERROR(VLOOKUP(FISM[[#This Row],[FIS Code]],results0203[],3,FALSE),999)</f>
        <v>12</v>
      </c>
      <c r="Y64" s="3">
        <f>VLOOKUP(FISM[[#This Row],[pos0203]],pointstable[],2,FALSE)</f>
        <v>110</v>
      </c>
      <c r="Z64" s="3">
        <f>IFERROR(VLOOKUP(FISM[[#This Row],[FIS Code]],results1003[],3,FALSE),999)</f>
        <v>34</v>
      </c>
      <c r="AA64" s="3">
        <f>VLOOKUP(FISM[[#This Row],[pos1003]],pointstable[],2,FALSE)</f>
        <v>26</v>
      </c>
      <c r="AB64" s="3">
        <f>IFERROR(VLOOKUP(FISM[[#This Row],[FIS Code]],results1103[],3,FALSE),999)</f>
        <v>999</v>
      </c>
      <c r="AC64" s="3">
        <f>VLOOKUP(FISM[[#This Row],[pos1103]],pointstable[],2,FALSE)</f>
        <v>0</v>
      </c>
      <c r="AD64" s="3">
        <f>IFERROR(VLOOKUP(FISM[[#This Row],[FIS Code]],results1203[],3,FALSE),999)</f>
        <v>999</v>
      </c>
      <c r="AE64" s="3">
        <f>VLOOKUP(FISM[[#This Row],[pos1203]],pointstable[],2,FALSE)</f>
        <v>0</v>
      </c>
      <c r="AF64" s="3">
        <f>IFERROR(VLOOKUP(FISM[[#This Row],[FIS Code]],results1303[],3,FALSE),999)</f>
        <v>999</v>
      </c>
      <c r="AG64" s="3">
        <f>VLOOKUP(FISM[[#This Row],[pos1303]],pointstable[],2,FALSE)</f>
        <v>0</v>
      </c>
      <c r="AH64" s="3">
        <f>IFERROR(VLOOKUP(FISM[[#This Row],[FIS Code]],results1503[],3,FALSE),999)</f>
        <v>999</v>
      </c>
      <c r="AI64" s="3">
        <f>VLOOKUP(FISM[[#This Row],[POS1503]],pointstable[],2,FALSE)</f>
        <v>0</v>
      </c>
      <c r="AJ64" s="3">
        <f>IFERROR(VLOOKUP(FISM[[#This Row],[FIS Code]],results1603[],3,FALSE),999)</f>
        <v>999</v>
      </c>
      <c r="AK64" s="3">
        <f>VLOOKUP(FISM[[#This Row],[pos1603]],pointstable[],2,FALSE)</f>
        <v>0</v>
      </c>
    </row>
    <row r="65" spans="1:37" x14ac:dyDescent="0.3">
      <c r="A65">
        <v>104632</v>
      </c>
      <c r="B65" t="s">
        <v>102</v>
      </c>
      <c r="C65">
        <v>1998</v>
      </c>
      <c r="D65" t="s">
        <v>20</v>
      </c>
      <c r="E65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310</v>
      </c>
      <c r="F65">
        <f>IFERROR(VLOOKUP(FISM[[#This Row],[FIS Code]],results0301[],3,FALSE),999)</f>
        <v>12</v>
      </c>
      <c r="G65">
        <f>VLOOKUP(FISM[[#This Row],[pos0301]],pointstable[],2,FALSE)</f>
        <v>110</v>
      </c>
      <c r="H65">
        <f>IFERROR(VLOOKUP(FISM[[#This Row],[FIS Code]],results0401[],3,FALSE),999)</f>
        <v>6</v>
      </c>
      <c r="I65">
        <f>VLOOKUP(FISM[[#This Row],[pos0401]],pointstable[],2,FALSE)</f>
        <v>200</v>
      </c>
      <c r="J65">
        <f>IFERROR(VLOOKUP(FISM[[#This Row],[FIS Code]],results1501[],3,FALSE),999)</f>
        <v>999</v>
      </c>
      <c r="K65">
        <f>VLOOKUP(FISM[[#This Row],[pos01501]],pointstable[],2,FALSE)</f>
        <v>0</v>
      </c>
      <c r="L65">
        <f>IFERROR(VLOOKUP(FISM[[#This Row],[FIS Code]],results15012[],3,FALSE),999)</f>
        <v>999</v>
      </c>
      <c r="M65">
        <f>VLOOKUP(FISM[[#This Row],[pos01502]],pointstable[],2,FALSE)</f>
        <v>0</v>
      </c>
      <c r="N65" s="3">
        <f>IFERROR(VLOOKUP(FISM[[#This Row],[FIS Code]],results0502[],3,FALSE),999)</f>
        <v>999</v>
      </c>
      <c r="O65" s="3">
        <f>VLOOKUP(FISM[[#This Row],[pos0502]],pointstable[],2,FALSE)</f>
        <v>0</v>
      </c>
      <c r="P65" s="3">
        <f>IFERROR(VLOOKUP(FISM[[#This Row],[FIS Code]],results0602[],3,FALSE),999)</f>
        <v>999</v>
      </c>
      <c r="Q65" s="3">
        <f>VLOOKUP(FISM[[#This Row],[pos0602]],pointstable[],2,FALSE)</f>
        <v>0</v>
      </c>
      <c r="R65" s="3">
        <f>IFERROR(VLOOKUP(FISM[[#This Row],[FIS Code]],results0702[],3,FALSE),999)</f>
        <v>999</v>
      </c>
      <c r="S65" s="3">
        <f>VLOOKUP(FISM[[#This Row],[pos0702]],pointstable[],2,FALSE)</f>
        <v>0</v>
      </c>
      <c r="T65" s="3">
        <f>IFERROR(VLOOKUP(FISM[[#This Row],[FIS Code]],results0802[],3,FALSE),999)</f>
        <v>999</v>
      </c>
      <c r="U65" s="3">
        <f>VLOOKUP(FISM[[#This Row],[pos0802]],pointstable[],2,FALSE)</f>
        <v>0</v>
      </c>
      <c r="V65" s="3">
        <f>IFERROR(VLOOKUP(FISM[[#This Row],[FIS Code]],results0103[],3,FALSE),999)</f>
        <v>999</v>
      </c>
      <c r="W65" s="3">
        <f>VLOOKUP(FISM[[#This Row],[pos0103]],pointstable[],2,FALSE)</f>
        <v>0</v>
      </c>
      <c r="X65" s="3">
        <f>IFERROR(VLOOKUP(FISM[[#This Row],[FIS Code]],results0203[],3,FALSE),999)</f>
        <v>999</v>
      </c>
      <c r="Y65" s="3">
        <f>VLOOKUP(FISM[[#This Row],[pos0203]],pointstable[],2,FALSE)</f>
        <v>0</v>
      </c>
      <c r="Z65" s="3">
        <f>IFERROR(VLOOKUP(FISM[[#This Row],[FIS Code]],results1003[],3,FALSE),999)</f>
        <v>999</v>
      </c>
      <c r="AA65" s="3">
        <f>VLOOKUP(FISM[[#This Row],[pos1003]],pointstable[],2,FALSE)</f>
        <v>0</v>
      </c>
      <c r="AB65" s="3">
        <f>IFERROR(VLOOKUP(FISM[[#This Row],[FIS Code]],results1103[],3,FALSE),999)</f>
        <v>999</v>
      </c>
      <c r="AC65" s="3">
        <f>VLOOKUP(FISM[[#This Row],[pos1103]],pointstable[],2,FALSE)</f>
        <v>0</v>
      </c>
      <c r="AD65" s="3">
        <f>IFERROR(VLOOKUP(FISM[[#This Row],[FIS Code]],results1203[],3,FALSE),999)</f>
        <v>999</v>
      </c>
      <c r="AE65" s="3">
        <f>VLOOKUP(FISM[[#This Row],[pos1203]],pointstable[],2,FALSE)</f>
        <v>0</v>
      </c>
      <c r="AF65" s="3">
        <f>IFERROR(VLOOKUP(FISM[[#This Row],[FIS Code]],results1303[],3,FALSE),999)</f>
        <v>999</v>
      </c>
      <c r="AG65" s="3">
        <f>VLOOKUP(FISM[[#This Row],[pos1303]],pointstable[],2,FALSE)</f>
        <v>0</v>
      </c>
      <c r="AH65" s="3">
        <f>IFERROR(VLOOKUP(FISM[[#This Row],[FIS Code]],results1503[],3,FALSE),999)</f>
        <v>999</v>
      </c>
      <c r="AI65" s="3">
        <f>VLOOKUP(FISM[[#This Row],[POS1503]],pointstable[],2,FALSE)</f>
        <v>0</v>
      </c>
      <c r="AJ65" s="3">
        <f>IFERROR(VLOOKUP(FISM[[#This Row],[FIS Code]],results1603[],3,FALSE),999)</f>
        <v>999</v>
      </c>
      <c r="AK65" s="3">
        <f>VLOOKUP(FISM[[#This Row],[pos1603]],pointstable[],2,FALSE)</f>
        <v>0</v>
      </c>
    </row>
    <row r="66" spans="1:37" x14ac:dyDescent="0.3">
      <c r="A66">
        <v>6100089</v>
      </c>
      <c r="B66" t="s">
        <v>358</v>
      </c>
      <c r="C66">
        <v>2001</v>
      </c>
      <c r="D66" t="s">
        <v>20</v>
      </c>
      <c r="E66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300</v>
      </c>
      <c r="F66">
        <f>IFERROR(VLOOKUP(FISM[[#This Row],[FIS Code]],results0301[],3,FALSE),999)</f>
        <v>50</v>
      </c>
      <c r="G66">
        <f>VLOOKUP(FISM[[#This Row],[pos0301]],pointstable[],2,FALSE)</f>
        <v>10</v>
      </c>
      <c r="H66">
        <f>IFERROR(VLOOKUP(FISM[[#This Row],[FIS Code]],results0401[],3,FALSE),999)</f>
        <v>33</v>
      </c>
      <c r="I66">
        <f>VLOOKUP(FISM[[#This Row],[pos0401]],pointstable[],2,FALSE)</f>
        <v>27</v>
      </c>
      <c r="J66">
        <f>IFERROR(VLOOKUP(FISM[[#This Row],[FIS Code]],results1501[],3,FALSE),999)</f>
        <v>999</v>
      </c>
      <c r="K66">
        <f>VLOOKUP(FISM[[#This Row],[pos01501]],pointstable[],2,FALSE)</f>
        <v>0</v>
      </c>
      <c r="L66">
        <f>IFERROR(VLOOKUP(FISM[[#This Row],[FIS Code]],results15012[],3,FALSE),999)</f>
        <v>999</v>
      </c>
      <c r="M66">
        <f>VLOOKUP(FISM[[#This Row],[pos01502]],pointstable[],2,FALSE)</f>
        <v>0</v>
      </c>
      <c r="N66" s="3">
        <f>IFERROR(VLOOKUP(FISM[[#This Row],[FIS Code]],results0502[],3,FALSE),999)</f>
        <v>37</v>
      </c>
      <c r="O66" s="3">
        <f>VLOOKUP(FISM[[#This Row],[pos0502]],pointstable[],2,FALSE)</f>
        <v>23</v>
      </c>
      <c r="P66" s="3">
        <f>IFERROR(VLOOKUP(FISM[[#This Row],[FIS Code]],results0602[],3,FALSE),999)</f>
        <v>39</v>
      </c>
      <c r="Q66" s="3">
        <f>VLOOKUP(FISM[[#This Row],[pos0602]],pointstable[],2,FALSE)</f>
        <v>21</v>
      </c>
      <c r="R66" s="3">
        <f>IFERROR(VLOOKUP(FISM[[#This Row],[FIS Code]],results0702[],3,FALSE),999)</f>
        <v>999</v>
      </c>
      <c r="S66" s="3">
        <f>VLOOKUP(FISM[[#This Row],[pos0702]],pointstable[],2,FALSE)</f>
        <v>0</v>
      </c>
      <c r="T66" s="3">
        <f>IFERROR(VLOOKUP(FISM[[#This Row],[FIS Code]],results0802[],3,FALSE),999)</f>
        <v>28</v>
      </c>
      <c r="U66" s="3">
        <f>VLOOKUP(FISM[[#This Row],[pos0802]],pointstable[],2,FALSE)</f>
        <v>32</v>
      </c>
      <c r="V66" s="3">
        <f>IFERROR(VLOOKUP(FISM[[#This Row],[FIS Code]],results0103[],3,FALSE),999)</f>
        <v>33</v>
      </c>
      <c r="W66" s="3">
        <f>VLOOKUP(FISM[[#This Row],[pos0103]],pointstable[],2,FALSE)</f>
        <v>27</v>
      </c>
      <c r="X66" s="3">
        <f>IFERROR(VLOOKUP(FISM[[#This Row],[FIS Code]],results0203[],3,FALSE),999)</f>
        <v>33</v>
      </c>
      <c r="Y66" s="3">
        <f>VLOOKUP(FISM[[#This Row],[pos0203]],pointstable[],2,FALSE)</f>
        <v>27</v>
      </c>
      <c r="Z66" s="3">
        <f>IFERROR(VLOOKUP(FISM[[#This Row],[FIS Code]],results1003[],3,FALSE),999)</f>
        <v>52</v>
      </c>
      <c r="AA66" s="3">
        <f>VLOOKUP(FISM[[#This Row],[pos1003]],pointstable[],2,FALSE)</f>
        <v>8</v>
      </c>
      <c r="AB66" s="3">
        <f>IFERROR(VLOOKUP(FISM[[#This Row],[FIS Code]],results1103[],3,FALSE),999)</f>
        <v>41</v>
      </c>
      <c r="AC66" s="3">
        <f>VLOOKUP(FISM[[#This Row],[pos1103]],pointstable[],2,FALSE)</f>
        <v>19</v>
      </c>
      <c r="AD66" s="3">
        <f>IFERROR(VLOOKUP(FISM[[#This Row],[FIS Code]],results1203[],3,FALSE),999)</f>
        <v>38</v>
      </c>
      <c r="AE66" s="3">
        <f>VLOOKUP(FISM[[#This Row],[pos1203]],pointstable[],2,FALSE)</f>
        <v>22</v>
      </c>
      <c r="AF66" s="3">
        <f>IFERROR(VLOOKUP(FISM[[#This Row],[FIS Code]],results1303[],3,FALSE),999)</f>
        <v>38</v>
      </c>
      <c r="AG66" s="3">
        <f>VLOOKUP(FISM[[#This Row],[pos1303]],pointstable[],2,FALSE)</f>
        <v>22</v>
      </c>
      <c r="AH66" s="3">
        <f>IFERROR(VLOOKUP(FISM[[#This Row],[FIS Code]],results1503[],3,FALSE),999)</f>
        <v>26</v>
      </c>
      <c r="AI66" s="3">
        <f>VLOOKUP(FISM[[#This Row],[POS1503]],pointstable[],2,FALSE)</f>
        <v>36</v>
      </c>
      <c r="AJ66" s="3">
        <f>IFERROR(VLOOKUP(FISM[[#This Row],[FIS Code]],results1603[],3,FALSE),999)</f>
        <v>34</v>
      </c>
      <c r="AK66" s="3">
        <f>VLOOKUP(FISM[[#This Row],[pos1603]],pointstable[],2,FALSE)</f>
        <v>26</v>
      </c>
    </row>
    <row r="67" spans="1:37" x14ac:dyDescent="0.3">
      <c r="A67">
        <v>6532356</v>
      </c>
      <c r="B67" t="s">
        <v>1184</v>
      </c>
      <c r="C67">
        <v>1999</v>
      </c>
      <c r="D67" t="s">
        <v>73</v>
      </c>
      <c r="E67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261</v>
      </c>
      <c r="F67" s="3">
        <f>IFERROR(VLOOKUP(FISM[[#This Row],[FIS Code]],results0301[],3,FALSE),999)</f>
        <v>999</v>
      </c>
      <c r="G67" s="3">
        <f>VLOOKUP(FISM[[#This Row],[pos0301]],pointstable[],2,FALSE)</f>
        <v>0</v>
      </c>
      <c r="H67" s="3">
        <f>IFERROR(VLOOKUP(FISM[[#This Row],[FIS Code]],results0401[],3,FALSE),999)</f>
        <v>999</v>
      </c>
      <c r="I67" s="3">
        <f>VLOOKUP(FISM[[#This Row],[pos0401]],pointstable[],2,FALSE)</f>
        <v>0</v>
      </c>
      <c r="J67" s="3">
        <f>IFERROR(VLOOKUP(FISM[[#This Row],[FIS Code]],results1501[],3,FALSE),999)</f>
        <v>999</v>
      </c>
      <c r="K67" s="3">
        <f>VLOOKUP(FISM[[#This Row],[pos01501]],pointstable[],2,FALSE)</f>
        <v>0</v>
      </c>
      <c r="L67" s="3">
        <f>IFERROR(VLOOKUP(FISM[[#This Row],[FIS Code]],results15012[],3,FALSE),999)</f>
        <v>999</v>
      </c>
      <c r="M67" s="3">
        <f>VLOOKUP(FISM[[#This Row],[pos01502]],pointstable[],2,FALSE)</f>
        <v>0</v>
      </c>
      <c r="N67" s="3">
        <f>IFERROR(VLOOKUP(FISM[[#This Row],[FIS Code]],results0502[],3,FALSE),999)</f>
        <v>49</v>
      </c>
      <c r="O67" s="3">
        <f>VLOOKUP(FISM[[#This Row],[pos0502]],pointstable[],2,FALSE)</f>
        <v>11</v>
      </c>
      <c r="P67" s="3">
        <f>IFERROR(VLOOKUP(FISM[[#This Row],[FIS Code]],results0602[],3,FALSE),999)</f>
        <v>25</v>
      </c>
      <c r="Q67" s="3">
        <f>VLOOKUP(FISM[[#This Row],[pos0602]],pointstable[],2,FALSE)</f>
        <v>38</v>
      </c>
      <c r="R67" s="3">
        <f>IFERROR(VLOOKUP(FISM[[#This Row],[FIS Code]],results0702[],3,FALSE),999)</f>
        <v>999</v>
      </c>
      <c r="S67" s="3">
        <f>VLOOKUP(FISM[[#This Row],[pos0702]],pointstable[],2,FALSE)</f>
        <v>0</v>
      </c>
      <c r="T67" s="3">
        <f>IFERROR(VLOOKUP(FISM[[#This Row],[FIS Code]],results0802[],3,FALSE),999)</f>
        <v>22</v>
      </c>
      <c r="U67" s="3">
        <f>VLOOKUP(FISM[[#This Row],[pos0802]],pointstable[],2,FALSE)</f>
        <v>47</v>
      </c>
      <c r="V67" s="3">
        <f>IFERROR(VLOOKUP(FISM[[#This Row],[FIS Code]],results0103[],3,FALSE),999)</f>
        <v>999</v>
      </c>
      <c r="W67" s="3">
        <f>VLOOKUP(FISM[[#This Row],[pos0103]],pointstable[],2,FALSE)</f>
        <v>0</v>
      </c>
      <c r="X67" s="3">
        <f>IFERROR(VLOOKUP(FISM[[#This Row],[FIS Code]],results0203[],3,FALSE),999)</f>
        <v>999</v>
      </c>
      <c r="Y67" s="3">
        <f>VLOOKUP(FISM[[#This Row],[pos0203]],pointstable[],2,FALSE)</f>
        <v>0</v>
      </c>
      <c r="Z67" s="3">
        <f>IFERROR(VLOOKUP(FISM[[#This Row],[FIS Code]],results1003[],3,FALSE),999)</f>
        <v>999</v>
      </c>
      <c r="AA67" s="3">
        <f>VLOOKUP(FISM[[#This Row],[pos1003]],pointstable[],2,FALSE)</f>
        <v>0</v>
      </c>
      <c r="AB67" s="3">
        <f>IFERROR(VLOOKUP(FISM[[#This Row],[FIS Code]],results1103[],3,FALSE),999)</f>
        <v>33</v>
      </c>
      <c r="AC67" s="3">
        <f>VLOOKUP(FISM[[#This Row],[pos1103]],pointstable[],2,FALSE)</f>
        <v>27</v>
      </c>
      <c r="AD67" s="3">
        <f>IFERROR(VLOOKUP(FISM[[#This Row],[FIS Code]],results1203[],3,FALSE),999)</f>
        <v>40</v>
      </c>
      <c r="AE67" s="3">
        <f>VLOOKUP(FISM[[#This Row],[pos1203]],pointstable[],2,FALSE)</f>
        <v>20</v>
      </c>
      <c r="AF67" s="3">
        <f>IFERROR(VLOOKUP(FISM[[#This Row],[FIS Code]],results1303[],3,FALSE),999)</f>
        <v>53</v>
      </c>
      <c r="AG67" s="3">
        <f>VLOOKUP(FISM[[#This Row],[pos1303]],pointstable[],2,FALSE)</f>
        <v>7</v>
      </c>
      <c r="AH67" s="3">
        <f>IFERROR(VLOOKUP(FISM[[#This Row],[FIS Code]],results1503[],3,FALSE),999)</f>
        <v>17</v>
      </c>
      <c r="AI67" s="3">
        <f>VLOOKUP(FISM[[#This Row],[POS1503]],pointstable[],2,FALSE)</f>
        <v>70</v>
      </c>
      <c r="AJ67" s="3">
        <f>IFERROR(VLOOKUP(FISM[[#This Row],[FIS Code]],results1603[],3,FALSE),999)</f>
        <v>24</v>
      </c>
      <c r="AK67" s="3">
        <f>VLOOKUP(FISM[[#This Row],[pos1603]],pointstable[],2,FALSE)</f>
        <v>41</v>
      </c>
    </row>
    <row r="68" spans="1:37" x14ac:dyDescent="0.3">
      <c r="A68">
        <v>194849</v>
      </c>
      <c r="B68" t="s">
        <v>2505</v>
      </c>
      <c r="C68">
        <v>1994</v>
      </c>
      <c r="D68" t="s">
        <v>1285</v>
      </c>
      <c r="E68" s="3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260</v>
      </c>
      <c r="F68" s="3">
        <f>IFERROR(VLOOKUP(FISM[[#This Row],[FIS Code]],results0301[],3,FALSE),999)</f>
        <v>999</v>
      </c>
      <c r="G68" s="3">
        <f>VLOOKUP(FISM[[#This Row],[pos0301]],pointstable[],2,FALSE)</f>
        <v>0</v>
      </c>
      <c r="H68" s="3">
        <f>IFERROR(VLOOKUP(FISM[[#This Row],[FIS Code]],results0401[],3,FALSE),999)</f>
        <v>999</v>
      </c>
      <c r="I68" s="3">
        <f>VLOOKUP(FISM[[#This Row],[pos0401]],pointstable[],2,FALSE)</f>
        <v>0</v>
      </c>
      <c r="J68" s="3">
        <f>IFERROR(VLOOKUP(FISM[[#This Row],[FIS Code]],results1501[],3,FALSE),999)</f>
        <v>999</v>
      </c>
      <c r="K68" s="3">
        <f>VLOOKUP(FISM[[#This Row],[pos01501]],pointstable[],2,FALSE)</f>
        <v>0</v>
      </c>
      <c r="L68" s="3">
        <f>IFERROR(VLOOKUP(FISM[[#This Row],[FIS Code]],results15012[],3,FALSE),999)</f>
        <v>999</v>
      </c>
      <c r="M68" s="3">
        <f>VLOOKUP(FISM[[#This Row],[pos01502]],pointstable[],2,FALSE)</f>
        <v>0</v>
      </c>
      <c r="N68" s="3">
        <f>IFERROR(VLOOKUP(FISM[[#This Row],[FIS Code]],results0502[],3,FALSE),999)</f>
        <v>999</v>
      </c>
      <c r="O68" s="3">
        <f>VLOOKUP(FISM[[#This Row],[pos0502]],pointstable[],2,FALSE)</f>
        <v>0</v>
      </c>
      <c r="P68" s="3">
        <f>IFERROR(VLOOKUP(FISM[[#This Row],[FIS Code]],results0602[],3,FALSE),999)</f>
        <v>999</v>
      </c>
      <c r="Q68" s="3">
        <f>VLOOKUP(FISM[[#This Row],[pos0602]],pointstable[],2,FALSE)</f>
        <v>0</v>
      </c>
      <c r="R68" s="3">
        <f>IFERROR(VLOOKUP(FISM[[#This Row],[FIS Code]],results0702[],3,FALSE),999)</f>
        <v>999</v>
      </c>
      <c r="S68" s="3">
        <f>VLOOKUP(FISM[[#This Row],[pos0702]],pointstable[],2,FALSE)</f>
        <v>0</v>
      </c>
      <c r="T68" s="3">
        <f>IFERROR(VLOOKUP(FISM[[#This Row],[FIS Code]],results0802[],3,FALSE),999)</f>
        <v>999</v>
      </c>
      <c r="U68" s="3">
        <f>VLOOKUP(FISM[[#This Row],[pos0802]],pointstable[],2,FALSE)</f>
        <v>0</v>
      </c>
      <c r="V68" s="3">
        <f>IFERROR(VLOOKUP(FISM[[#This Row],[FIS Code]],results0103[],3,FALSE),999)</f>
        <v>999</v>
      </c>
      <c r="W68" s="3">
        <f>VLOOKUP(FISM[[#This Row],[pos0103]],pointstable[],2,FALSE)</f>
        <v>0</v>
      </c>
      <c r="X68" s="3">
        <f>IFERROR(VLOOKUP(FISM[[#This Row],[FIS Code]],results0203[],3,FALSE),999)</f>
        <v>999</v>
      </c>
      <c r="Y68" s="3">
        <f>VLOOKUP(FISM[[#This Row],[pos0203]],pointstable[],2,FALSE)</f>
        <v>0</v>
      </c>
      <c r="Z68" s="3">
        <f>IFERROR(VLOOKUP(FISM[[#This Row],[FIS Code]],results1003[],3,FALSE),999)</f>
        <v>15</v>
      </c>
      <c r="AA68" s="3">
        <f>VLOOKUP(FISM[[#This Row],[pos1003]],pointstable[],2,FALSE)</f>
        <v>80</v>
      </c>
      <c r="AB68" s="3">
        <f>IFERROR(VLOOKUP(FISM[[#This Row],[FIS Code]],results1103[],3,FALSE),999)</f>
        <v>7</v>
      </c>
      <c r="AC68" s="3">
        <f>VLOOKUP(FISM[[#This Row],[pos1103]],pointstable[],2,FALSE)</f>
        <v>180</v>
      </c>
      <c r="AD68" s="3">
        <f>IFERROR(VLOOKUP(FISM[[#This Row],[FIS Code]],results1203[],3,FALSE),999)</f>
        <v>999</v>
      </c>
      <c r="AE68" s="3">
        <f>VLOOKUP(FISM[[#This Row],[pos1203]],pointstable[],2,FALSE)</f>
        <v>0</v>
      </c>
      <c r="AF68" s="3">
        <f>IFERROR(VLOOKUP(FISM[[#This Row],[FIS Code]],results1303[],3,FALSE),999)</f>
        <v>999</v>
      </c>
      <c r="AG68" s="3">
        <f>VLOOKUP(FISM[[#This Row],[pos1303]],pointstable[],2,FALSE)</f>
        <v>0</v>
      </c>
      <c r="AH68" s="3">
        <f>IFERROR(VLOOKUP(FISM[[#This Row],[FIS Code]],results1503[],3,FALSE),999)</f>
        <v>999</v>
      </c>
      <c r="AI68" s="3">
        <f>VLOOKUP(FISM[[#This Row],[POS1503]],pointstable[],2,FALSE)</f>
        <v>0</v>
      </c>
      <c r="AJ68" s="3">
        <f>IFERROR(VLOOKUP(FISM[[#This Row],[FIS Code]],results1603[],3,FALSE),999)</f>
        <v>999</v>
      </c>
      <c r="AK68" s="3">
        <f>VLOOKUP(FISM[[#This Row],[pos1603]],pointstable[],2,FALSE)</f>
        <v>0</v>
      </c>
    </row>
    <row r="69" spans="1:37" x14ac:dyDescent="0.3">
      <c r="A69">
        <v>104873</v>
      </c>
      <c r="B69" t="s">
        <v>109</v>
      </c>
      <c r="C69">
        <v>2000</v>
      </c>
      <c r="D69" t="s">
        <v>20</v>
      </c>
      <c r="E69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250</v>
      </c>
      <c r="F69">
        <f>IFERROR(VLOOKUP(FISM[[#This Row],[FIS Code]],results0301[],3,FALSE),999)</f>
        <v>13</v>
      </c>
      <c r="G69">
        <f>VLOOKUP(FISM[[#This Row],[pos0301]],pointstable[],2,FALSE)</f>
        <v>100</v>
      </c>
      <c r="H69">
        <f>IFERROR(VLOOKUP(FISM[[#This Row],[FIS Code]],results0401[],3,FALSE),999)</f>
        <v>15</v>
      </c>
      <c r="I69">
        <f>VLOOKUP(FISM[[#This Row],[pos0401]],pointstable[],2,FALSE)</f>
        <v>80</v>
      </c>
      <c r="J69">
        <f>IFERROR(VLOOKUP(FISM[[#This Row],[FIS Code]],results1501[],3,FALSE),999)</f>
        <v>999</v>
      </c>
      <c r="K69">
        <f>VLOOKUP(FISM[[#This Row],[pos01501]],pointstable[],2,FALSE)</f>
        <v>0</v>
      </c>
      <c r="L69">
        <f>IFERROR(VLOOKUP(FISM[[#This Row],[FIS Code]],results15012[],3,FALSE),999)</f>
        <v>999</v>
      </c>
      <c r="M69">
        <f>VLOOKUP(FISM[[#This Row],[pos01502]],pointstable[],2,FALSE)</f>
        <v>0</v>
      </c>
      <c r="N69" s="3">
        <f>IFERROR(VLOOKUP(FISM[[#This Row],[FIS Code]],results0502[],3,FALSE),999)</f>
        <v>999</v>
      </c>
      <c r="O69" s="3">
        <f>VLOOKUP(FISM[[#This Row],[pos0502]],pointstable[],2,FALSE)</f>
        <v>0</v>
      </c>
      <c r="P69" s="3">
        <f>IFERROR(VLOOKUP(FISM[[#This Row],[FIS Code]],results0602[],3,FALSE),999)</f>
        <v>999</v>
      </c>
      <c r="Q69" s="3">
        <f>VLOOKUP(FISM[[#This Row],[pos0602]],pointstable[],2,FALSE)</f>
        <v>0</v>
      </c>
      <c r="R69" s="3">
        <f>IFERROR(VLOOKUP(FISM[[#This Row],[FIS Code]],results0702[],3,FALSE),999)</f>
        <v>999</v>
      </c>
      <c r="S69" s="3">
        <f>VLOOKUP(FISM[[#This Row],[pos0702]],pointstable[],2,FALSE)</f>
        <v>0</v>
      </c>
      <c r="T69" s="3">
        <f>IFERROR(VLOOKUP(FISM[[#This Row],[FIS Code]],results0802[],3,FALSE),999)</f>
        <v>999</v>
      </c>
      <c r="U69" s="3">
        <f>VLOOKUP(FISM[[#This Row],[pos0802]],pointstable[],2,FALSE)</f>
        <v>0</v>
      </c>
      <c r="V69" s="3">
        <f>IFERROR(VLOOKUP(FISM[[#This Row],[FIS Code]],results0103[],3,FALSE),999)</f>
        <v>999</v>
      </c>
      <c r="W69" s="3">
        <f>VLOOKUP(FISM[[#This Row],[pos0103]],pointstable[],2,FALSE)</f>
        <v>0</v>
      </c>
      <c r="X69" s="3">
        <f>IFERROR(VLOOKUP(FISM[[#This Row],[FIS Code]],results0203[],3,FALSE),999)</f>
        <v>17</v>
      </c>
      <c r="Y69" s="3">
        <f>VLOOKUP(FISM[[#This Row],[pos0203]],pointstable[],2,FALSE)</f>
        <v>70</v>
      </c>
      <c r="Z69" s="3">
        <f>IFERROR(VLOOKUP(FISM[[#This Row],[FIS Code]],results1003[],3,FALSE),999)</f>
        <v>999</v>
      </c>
      <c r="AA69" s="3">
        <f>VLOOKUP(FISM[[#This Row],[pos1003]],pointstable[],2,FALSE)</f>
        <v>0</v>
      </c>
      <c r="AB69" s="3">
        <f>IFERROR(VLOOKUP(FISM[[#This Row],[FIS Code]],results1103[],3,FALSE),999)</f>
        <v>999</v>
      </c>
      <c r="AC69" s="3">
        <f>VLOOKUP(FISM[[#This Row],[pos1103]],pointstable[],2,FALSE)</f>
        <v>0</v>
      </c>
      <c r="AD69" s="3">
        <f>IFERROR(VLOOKUP(FISM[[#This Row],[FIS Code]],results1203[],3,FALSE),999)</f>
        <v>999</v>
      </c>
      <c r="AE69" s="3">
        <f>VLOOKUP(FISM[[#This Row],[pos1203]],pointstable[],2,FALSE)</f>
        <v>0</v>
      </c>
      <c r="AF69" s="3">
        <f>IFERROR(VLOOKUP(FISM[[#This Row],[FIS Code]],results1303[],3,FALSE),999)</f>
        <v>999</v>
      </c>
      <c r="AG69" s="3">
        <f>VLOOKUP(FISM[[#This Row],[pos1303]],pointstable[],2,FALSE)</f>
        <v>0</v>
      </c>
      <c r="AH69" s="3">
        <f>IFERROR(VLOOKUP(FISM[[#This Row],[FIS Code]],results1503[],3,FALSE),999)</f>
        <v>999</v>
      </c>
      <c r="AI69" s="3">
        <f>VLOOKUP(FISM[[#This Row],[POS1503]],pointstable[],2,FALSE)</f>
        <v>0</v>
      </c>
      <c r="AJ69" s="3">
        <f>IFERROR(VLOOKUP(FISM[[#This Row],[FIS Code]],results1603[],3,FALSE),999)</f>
        <v>999</v>
      </c>
      <c r="AK69" s="3">
        <f>VLOOKUP(FISM[[#This Row],[pos1603]],pointstable[],2,FALSE)</f>
        <v>0</v>
      </c>
    </row>
    <row r="70" spans="1:37" x14ac:dyDescent="0.3">
      <c r="A70">
        <v>104577</v>
      </c>
      <c r="B70" t="s">
        <v>2463</v>
      </c>
      <c r="C70">
        <v>1998</v>
      </c>
      <c r="D70" t="s">
        <v>20</v>
      </c>
      <c r="E70" s="3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250</v>
      </c>
      <c r="F70" s="3">
        <f>IFERROR(VLOOKUP(FISM[[#This Row],[FIS Code]],results0301[],3,FALSE),999)</f>
        <v>999</v>
      </c>
      <c r="G70" s="3">
        <f>VLOOKUP(FISM[[#This Row],[pos0301]],pointstable[],2,FALSE)</f>
        <v>0</v>
      </c>
      <c r="H70" s="3">
        <f>IFERROR(VLOOKUP(FISM[[#This Row],[FIS Code]],results0401[],3,FALSE),999)</f>
        <v>999</v>
      </c>
      <c r="I70" s="3">
        <f>VLOOKUP(FISM[[#This Row],[pos0401]],pointstable[],2,FALSE)</f>
        <v>0</v>
      </c>
      <c r="J70" s="3">
        <f>IFERROR(VLOOKUP(FISM[[#This Row],[FIS Code]],results1501[],3,FALSE),999)</f>
        <v>999</v>
      </c>
      <c r="K70" s="3">
        <f>VLOOKUP(FISM[[#This Row],[pos01501]],pointstable[],2,FALSE)</f>
        <v>0</v>
      </c>
      <c r="L70" s="3">
        <f>IFERROR(VLOOKUP(FISM[[#This Row],[FIS Code]],results15012[],3,FALSE),999)</f>
        <v>999</v>
      </c>
      <c r="M70" s="3">
        <f>VLOOKUP(FISM[[#This Row],[pos01502]],pointstable[],2,FALSE)</f>
        <v>0</v>
      </c>
      <c r="N70" s="3">
        <f>IFERROR(VLOOKUP(FISM[[#This Row],[FIS Code]],results0502[],3,FALSE),999)</f>
        <v>999</v>
      </c>
      <c r="O70" s="3">
        <f>VLOOKUP(FISM[[#This Row],[pos0502]],pointstable[],2,FALSE)</f>
        <v>0</v>
      </c>
      <c r="P70" s="3">
        <f>IFERROR(VLOOKUP(FISM[[#This Row],[FIS Code]],results0602[],3,FALSE),999)</f>
        <v>999</v>
      </c>
      <c r="Q70" s="3">
        <f>VLOOKUP(FISM[[#This Row],[pos0602]],pointstable[],2,FALSE)</f>
        <v>0</v>
      </c>
      <c r="R70" s="3">
        <f>IFERROR(VLOOKUP(FISM[[#This Row],[FIS Code]],results0702[],3,FALSE),999)</f>
        <v>999</v>
      </c>
      <c r="S70" s="3">
        <f>VLOOKUP(FISM[[#This Row],[pos0702]],pointstable[],2,FALSE)</f>
        <v>0</v>
      </c>
      <c r="T70" s="3">
        <f>IFERROR(VLOOKUP(FISM[[#This Row],[FIS Code]],results0802[],3,FALSE),999)</f>
        <v>999</v>
      </c>
      <c r="U70" s="3">
        <f>VLOOKUP(FISM[[#This Row],[pos0802]],pointstable[],2,FALSE)</f>
        <v>0</v>
      </c>
      <c r="V70" s="3">
        <f>IFERROR(VLOOKUP(FISM[[#This Row],[FIS Code]],results0103[],3,FALSE),999)</f>
        <v>999</v>
      </c>
      <c r="W70" s="3">
        <f>VLOOKUP(FISM[[#This Row],[pos0103]],pointstable[],2,FALSE)</f>
        <v>0</v>
      </c>
      <c r="X70" s="3">
        <f>IFERROR(VLOOKUP(FISM[[#This Row],[FIS Code]],results0203[],3,FALSE),999)</f>
        <v>999</v>
      </c>
      <c r="Y70" s="3">
        <f>VLOOKUP(FISM[[#This Row],[pos0203]],pointstable[],2,FALSE)</f>
        <v>0</v>
      </c>
      <c r="Z70" s="3">
        <f>IFERROR(VLOOKUP(FISM[[#This Row],[FIS Code]],results1003[],3,FALSE),999)</f>
        <v>4</v>
      </c>
      <c r="AA70" s="3">
        <f>VLOOKUP(FISM[[#This Row],[pos1003]],pointstable[],2,FALSE)</f>
        <v>250</v>
      </c>
      <c r="AB70" s="3">
        <f>IFERROR(VLOOKUP(FISM[[#This Row],[FIS Code]],results1103[],3,FALSE),999)</f>
        <v>999</v>
      </c>
      <c r="AC70" s="3">
        <f>VLOOKUP(FISM[[#This Row],[pos1103]],pointstable[],2,FALSE)</f>
        <v>0</v>
      </c>
      <c r="AD70" s="3">
        <f>IFERROR(VLOOKUP(FISM[[#This Row],[FIS Code]],results1203[],3,FALSE),999)</f>
        <v>999</v>
      </c>
      <c r="AE70" s="3">
        <f>VLOOKUP(FISM[[#This Row],[pos1203]],pointstable[],2,FALSE)</f>
        <v>0</v>
      </c>
      <c r="AF70" s="3">
        <f>IFERROR(VLOOKUP(FISM[[#This Row],[FIS Code]],results1303[],3,FALSE),999)</f>
        <v>999</v>
      </c>
      <c r="AG70" s="3">
        <f>VLOOKUP(FISM[[#This Row],[pos1303]],pointstable[],2,FALSE)</f>
        <v>0</v>
      </c>
      <c r="AH70" s="3">
        <f>IFERROR(VLOOKUP(FISM[[#This Row],[FIS Code]],results1503[],3,FALSE),999)</f>
        <v>999</v>
      </c>
      <c r="AI70" s="3">
        <f>VLOOKUP(FISM[[#This Row],[POS1503]],pointstable[],2,FALSE)</f>
        <v>0</v>
      </c>
      <c r="AJ70" s="3">
        <f>IFERROR(VLOOKUP(FISM[[#This Row],[FIS Code]],results1603[],3,FALSE),999)</f>
        <v>999</v>
      </c>
      <c r="AK70" s="3">
        <f>VLOOKUP(FISM[[#This Row],[pos1603]],pointstable[],2,FALSE)</f>
        <v>0</v>
      </c>
    </row>
    <row r="71" spans="1:37" x14ac:dyDescent="0.3">
      <c r="A71">
        <v>6532107</v>
      </c>
      <c r="B71" t="s">
        <v>2562</v>
      </c>
      <c r="C71">
        <v>1998</v>
      </c>
      <c r="D71" t="s">
        <v>73</v>
      </c>
      <c r="E71" s="3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244</v>
      </c>
      <c r="F71" s="3">
        <f>IFERROR(VLOOKUP(FISM[[#This Row],[FIS Code]],results0301[],3,FALSE),999)</f>
        <v>999</v>
      </c>
      <c r="G71" s="3">
        <f>VLOOKUP(FISM[[#This Row],[pos0301]],pointstable[],2,FALSE)</f>
        <v>0</v>
      </c>
      <c r="H71" s="3">
        <f>IFERROR(VLOOKUP(FISM[[#This Row],[FIS Code]],results0401[],3,FALSE),999)</f>
        <v>999</v>
      </c>
      <c r="I71" s="3">
        <f>VLOOKUP(FISM[[#This Row],[pos0401]],pointstable[],2,FALSE)</f>
        <v>0</v>
      </c>
      <c r="J71" s="3">
        <f>IFERROR(VLOOKUP(FISM[[#This Row],[FIS Code]],results1501[],3,FALSE),999)</f>
        <v>999</v>
      </c>
      <c r="K71" s="3">
        <f>VLOOKUP(FISM[[#This Row],[pos01501]],pointstable[],2,FALSE)</f>
        <v>0</v>
      </c>
      <c r="L71" s="3">
        <f>IFERROR(VLOOKUP(FISM[[#This Row],[FIS Code]],results15012[],3,FALSE),999)</f>
        <v>999</v>
      </c>
      <c r="M71" s="3">
        <f>VLOOKUP(FISM[[#This Row],[pos01502]],pointstable[],2,FALSE)</f>
        <v>0</v>
      </c>
      <c r="N71" s="3">
        <f>IFERROR(VLOOKUP(FISM[[#This Row],[FIS Code]],results0502[],3,FALSE),999)</f>
        <v>999</v>
      </c>
      <c r="O71" s="3">
        <f>VLOOKUP(FISM[[#This Row],[pos0502]],pointstable[],2,FALSE)</f>
        <v>0</v>
      </c>
      <c r="P71" s="3">
        <f>IFERROR(VLOOKUP(FISM[[#This Row],[FIS Code]],results0602[],3,FALSE),999)</f>
        <v>999</v>
      </c>
      <c r="Q71" s="3">
        <f>VLOOKUP(FISM[[#This Row],[pos0602]],pointstable[],2,FALSE)</f>
        <v>0</v>
      </c>
      <c r="R71" s="3">
        <f>IFERROR(VLOOKUP(FISM[[#This Row],[FIS Code]],results0702[],3,FALSE),999)</f>
        <v>999</v>
      </c>
      <c r="S71" s="3">
        <f>VLOOKUP(FISM[[#This Row],[pos0702]],pointstable[],2,FALSE)</f>
        <v>0</v>
      </c>
      <c r="T71" s="3">
        <f>IFERROR(VLOOKUP(FISM[[#This Row],[FIS Code]],results0802[],3,FALSE),999)</f>
        <v>999</v>
      </c>
      <c r="U71" s="3">
        <f>VLOOKUP(FISM[[#This Row],[pos0802]],pointstable[],2,FALSE)</f>
        <v>0</v>
      </c>
      <c r="V71" s="3">
        <f>IFERROR(VLOOKUP(FISM[[#This Row],[FIS Code]],results0103[],3,FALSE),999)</f>
        <v>999</v>
      </c>
      <c r="W71" s="3">
        <f>VLOOKUP(FISM[[#This Row],[pos0103]],pointstable[],2,FALSE)</f>
        <v>0</v>
      </c>
      <c r="X71" s="3">
        <f>IFERROR(VLOOKUP(FISM[[#This Row],[FIS Code]],results0203[],3,FALSE),999)</f>
        <v>999</v>
      </c>
      <c r="Y71" s="3">
        <f>VLOOKUP(FISM[[#This Row],[pos0203]],pointstable[],2,FALSE)</f>
        <v>0</v>
      </c>
      <c r="Z71" s="3">
        <f>IFERROR(VLOOKUP(FISM[[#This Row],[FIS Code]],results1003[],3,FALSE),999)</f>
        <v>31</v>
      </c>
      <c r="AA71" s="3">
        <f>VLOOKUP(FISM[[#This Row],[pos1003]],pointstable[],2,FALSE)</f>
        <v>29</v>
      </c>
      <c r="AB71" s="3">
        <f>IFERROR(VLOOKUP(FISM[[#This Row],[FIS Code]],results1103[],3,FALSE),999)</f>
        <v>999</v>
      </c>
      <c r="AC71" s="3">
        <f>VLOOKUP(FISM[[#This Row],[pos1103]],pointstable[],2,FALSE)</f>
        <v>0</v>
      </c>
      <c r="AD71" s="3">
        <f>IFERROR(VLOOKUP(FISM[[#This Row],[FIS Code]],results1203[],3,FALSE),999)</f>
        <v>20</v>
      </c>
      <c r="AE71" s="3">
        <f>VLOOKUP(FISM[[#This Row],[pos1203]],pointstable[],2,FALSE)</f>
        <v>55</v>
      </c>
      <c r="AF71" s="3">
        <f>IFERROR(VLOOKUP(FISM[[#This Row],[FIS Code]],results1303[],3,FALSE),999)</f>
        <v>22</v>
      </c>
      <c r="AG71" s="3">
        <f>VLOOKUP(FISM[[#This Row],[pos1303]],pointstable[],2,FALSE)</f>
        <v>47</v>
      </c>
      <c r="AH71" s="3">
        <f>IFERROR(VLOOKUP(FISM[[#This Row],[FIS Code]],results1503[],3,FALSE),999)</f>
        <v>25</v>
      </c>
      <c r="AI71" s="3">
        <f>VLOOKUP(FISM[[#This Row],[POS1503]],pointstable[],2,FALSE)</f>
        <v>38</v>
      </c>
      <c r="AJ71" s="3">
        <f>IFERROR(VLOOKUP(FISM[[#This Row],[FIS Code]],results1603[],3,FALSE),999)</f>
        <v>16</v>
      </c>
      <c r="AK71" s="3">
        <f>VLOOKUP(FISM[[#This Row],[pos1603]],pointstable[],2,FALSE)</f>
        <v>75</v>
      </c>
    </row>
    <row r="72" spans="1:37" x14ac:dyDescent="0.3">
      <c r="A72">
        <v>6100057</v>
      </c>
      <c r="B72" t="s">
        <v>1093</v>
      </c>
      <c r="C72">
        <v>2001</v>
      </c>
      <c r="D72" t="s">
        <v>20</v>
      </c>
      <c r="E72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243</v>
      </c>
      <c r="F72" s="3">
        <f>IFERROR(VLOOKUP(FISM[[#This Row],[FIS Code]],results0301[],3,FALSE),999)</f>
        <v>999</v>
      </c>
      <c r="G72" s="3">
        <f>VLOOKUP(FISM[[#This Row],[pos0301]],pointstable[],2,FALSE)</f>
        <v>0</v>
      </c>
      <c r="H72" s="3">
        <f>IFERROR(VLOOKUP(FISM[[#This Row],[FIS Code]],results0401[],3,FALSE),999)</f>
        <v>999</v>
      </c>
      <c r="I72" s="3">
        <f>VLOOKUP(FISM[[#This Row],[pos0401]],pointstable[],2,FALSE)</f>
        <v>0</v>
      </c>
      <c r="J72" s="3">
        <f>IFERROR(VLOOKUP(FISM[[#This Row],[FIS Code]],results1501[],3,FALSE),999)</f>
        <v>999</v>
      </c>
      <c r="K72" s="3">
        <f>VLOOKUP(FISM[[#This Row],[pos01501]],pointstable[],2,FALSE)</f>
        <v>0</v>
      </c>
      <c r="L72" s="3">
        <f>IFERROR(VLOOKUP(FISM[[#This Row],[FIS Code]],results15012[],3,FALSE),999)</f>
        <v>999</v>
      </c>
      <c r="M72" s="3">
        <f>VLOOKUP(FISM[[#This Row],[pos01502]],pointstable[],2,FALSE)</f>
        <v>0</v>
      </c>
      <c r="N72" s="3">
        <f>IFERROR(VLOOKUP(FISM[[#This Row],[FIS Code]],results0502[],3,FALSE),999)</f>
        <v>29</v>
      </c>
      <c r="O72" s="3">
        <f>VLOOKUP(FISM[[#This Row],[pos0502]],pointstable[],2,FALSE)</f>
        <v>31</v>
      </c>
      <c r="P72" s="3">
        <f>IFERROR(VLOOKUP(FISM[[#This Row],[FIS Code]],results0602[],3,FALSE),999)</f>
        <v>999</v>
      </c>
      <c r="Q72" s="3">
        <f>VLOOKUP(FISM[[#This Row],[pos0602]],pointstable[],2,FALSE)</f>
        <v>0</v>
      </c>
      <c r="R72" s="3">
        <f>IFERROR(VLOOKUP(FISM[[#This Row],[FIS Code]],results0702[],3,FALSE),999)</f>
        <v>26</v>
      </c>
      <c r="S72" s="3">
        <f>VLOOKUP(FISM[[#This Row],[pos0702]],pointstable[],2,FALSE)</f>
        <v>36</v>
      </c>
      <c r="T72" s="3">
        <f>IFERROR(VLOOKUP(FISM[[#This Row],[FIS Code]],results0802[],3,FALSE),999)</f>
        <v>12</v>
      </c>
      <c r="U72" s="3">
        <f>VLOOKUP(FISM[[#This Row],[pos0802]],pointstable[],2,FALSE)</f>
        <v>110</v>
      </c>
      <c r="V72" s="3">
        <f>IFERROR(VLOOKUP(FISM[[#This Row],[FIS Code]],results0103[],3,FALSE),999)</f>
        <v>999</v>
      </c>
      <c r="W72" s="3">
        <f>VLOOKUP(FISM[[#This Row],[pos0103]],pointstable[],2,FALSE)</f>
        <v>0</v>
      </c>
      <c r="X72" s="3">
        <f>IFERROR(VLOOKUP(FISM[[#This Row],[FIS Code]],results0203[],3,FALSE),999)</f>
        <v>999</v>
      </c>
      <c r="Y72" s="3">
        <f>VLOOKUP(FISM[[#This Row],[pos0203]],pointstable[],2,FALSE)</f>
        <v>0</v>
      </c>
      <c r="Z72" s="3">
        <f>IFERROR(VLOOKUP(FISM[[#This Row],[FIS Code]],results1003[],3,FALSE),999)</f>
        <v>30</v>
      </c>
      <c r="AA72" s="3">
        <f>VLOOKUP(FISM[[#This Row],[pos1003]],pointstable[],2,FALSE)</f>
        <v>30</v>
      </c>
      <c r="AB72" s="3">
        <f>IFERROR(VLOOKUP(FISM[[#This Row],[FIS Code]],results1103[],3,FALSE),999)</f>
        <v>999</v>
      </c>
      <c r="AC72" s="3">
        <f>VLOOKUP(FISM[[#This Row],[pos1103]],pointstable[],2,FALSE)</f>
        <v>0</v>
      </c>
      <c r="AD72" s="3">
        <f>IFERROR(VLOOKUP(FISM[[#This Row],[FIS Code]],results1203[],3,FALSE),999)</f>
        <v>999</v>
      </c>
      <c r="AE72" s="3">
        <f>VLOOKUP(FISM[[#This Row],[pos1203]],pointstable[],2,FALSE)</f>
        <v>0</v>
      </c>
      <c r="AF72" s="3">
        <f>IFERROR(VLOOKUP(FISM[[#This Row],[FIS Code]],results1303[],3,FALSE),999)</f>
        <v>26</v>
      </c>
      <c r="AG72" s="3">
        <f>VLOOKUP(FISM[[#This Row],[pos1303]],pointstable[],2,FALSE)</f>
        <v>36</v>
      </c>
      <c r="AH72" s="3">
        <f>IFERROR(VLOOKUP(FISM[[#This Row],[FIS Code]],results1503[],3,FALSE),999)</f>
        <v>999</v>
      </c>
      <c r="AI72" s="3">
        <f>VLOOKUP(FISM[[#This Row],[POS1503]],pointstable[],2,FALSE)</f>
        <v>0</v>
      </c>
      <c r="AJ72" s="3">
        <f>IFERROR(VLOOKUP(FISM[[#This Row],[FIS Code]],results1603[],3,FALSE),999)</f>
        <v>999</v>
      </c>
      <c r="AK72" s="3">
        <f>VLOOKUP(FISM[[#This Row],[pos1603]],pointstable[],2,FALSE)</f>
        <v>0</v>
      </c>
    </row>
    <row r="73" spans="1:37" x14ac:dyDescent="0.3">
      <c r="A73">
        <v>6532590</v>
      </c>
      <c r="B73" t="s">
        <v>232</v>
      </c>
      <c r="C73">
        <v>2000</v>
      </c>
      <c r="D73" t="s">
        <v>73</v>
      </c>
      <c r="E73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242</v>
      </c>
      <c r="F73">
        <f>IFERROR(VLOOKUP(FISM[[#This Row],[FIS Code]],results0301[],3,FALSE),999)</f>
        <v>31</v>
      </c>
      <c r="G73">
        <f>VLOOKUP(FISM[[#This Row],[pos0301]],pointstable[],2,FALSE)</f>
        <v>29</v>
      </c>
      <c r="H73">
        <f>IFERROR(VLOOKUP(FISM[[#This Row],[FIS Code]],results0401[],3,FALSE),999)</f>
        <v>19</v>
      </c>
      <c r="I73">
        <f>VLOOKUP(FISM[[#This Row],[pos0401]],pointstable[],2,FALSE)</f>
        <v>60</v>
      </c>
      <c r="J73">
        <f>IFERROR(VLOOKUP(FISM[[#This Row],[FIS Code]],results1501[],3,FALSE),999)</f>
        <v>999</v>
      </c>
      <c r="K73">
        <f>VLOOKUP(FISM[[#This Row],[pos01501]],pointstable[],2,FALSE)</f>
        <v>0</v>
      </c>
      <c r="L73">
        <f>IFERROR(VLOOKUP(FISM[[#This Row],[FIS Code]],results15012[],3,FALSE),999)</f>
        <v>999</v>
      </c>
      <c r="M73">
        <f>VLOOKUP(FISM[[#This Row],[pos01502]],pointstable[],2,FALSE)</f>
        <v>0</v>
      </c>
      <c r="N73" s="3">
        <f>IFERROR(VLOOKUP(FISM[[#This Row],[FIS Code]],results0502[],3,FALSE),999)</f>
        <v>28</v>
      </c>
      <c r="O73" s="3">
        <f>VLOOKUP(FISM[[#This Row],[pos0502]],pointstable[],2,FALSE)</f>
        <v>32</v>
      </c>
      <c r="P73" s="3">
        <f>IFERROR(VLOOKUP(FISM[[#This Row],[FIS Code]],results0602[],3,FALSE),999)</f>
        <v>999</v>
      </c>
      <c r="Q73" s="3">
        <f>VLOOKUP(FISM[[#This Row],[pos0602]],pointstable[],2,FALSE)</f>
        <v>0</v>
      </c>
      <c r="R73" s="3">
        <f>IFERROR(VLOOKUP(FISM[[#This Row],[FIS Code]],results0702[],3,FALSE),999)</f>
        <v>999</v>
      </c>
      <c r="S73" s="3">
        <f>VLOOKUP(FISM[[#This Row],[pos0702]],pointstable[],2,FALSE)</f>
        <v>0</v>
      </c>
      <c r="T73" s="3">
        <f>IFERROR(VLOOKUP(FISM[[#This Row],[FIS Code]],results0802[],3,FALSE),999)</f>
        <v>999</v>
      </c>
      <c r="U73" s="3">
        <f>VLOOKUP(FISM[[#This Row],[pos0802]],pointstable[],2,FALSE)</f>
        <v>0</v>
      </c>
      <c r="V73" s="3">
        <f>IFERROR(VLOOKUP(FISM[[#This Row],[FIS Code]],results0103[],3,FALSE),999)</f>
        <v>999</v>
      </c>
      <c r="W73" s="3">
        <f>VLOOKUP(FISM[[#This Row],[pos0103]],pointstable[],2,FALSE)</f>
        <v>0</v>
      </c>
      <c r="X73" s="3">
        <f>IFERROR(VLOOKUP(FISM[[#This Row],[FIS Code]],results0203[],3,FALSE),999)</f>
        <v>999</v>
      </c>
      <c r="Y73" s="3">
        <f>VLOOKUP(FISM[[#This Row],[pos0203]],pointstable[],2,FALSE)</f>
        <v>0</v>
      </c>
      <c r="Z73" s="3">
        <f>IFERROR(VLOOKUP(FISM[[#This Row],[FIS Code]],results1003[],3,FALSE),999)</f>
        <v>40</v>
      </c>
      <c r="AA73" s="3">
        <f>VLOOKUP(FISM[[#This Row],[pos1003]],pointstable[],2,FALSE)</f>
        <v>20</v>
      </c>
      <c r="AB73" s="3">
        <f>IFERROR(VLOOKUP(FISM[[#This Row],[FIS Code]],results1103[],3,FALSE),999)</f>
        <v>999</v>
      </c>
      <c r="AC73" s="3">
        <f>VLOOKUP(FISM[[#This Row],[pos1103]],pointstable[],2,FALSE)</f>
        <v>0</v>
      </c>
      <c r="AD73" s="3">
        <f>IFERROR(VLOOKUP(FISM[[#This Row],[FIS Code]],results1203[],3,FALSE),999)</f>
        <v>999</v>
      </c>
      <c r="AE73" s="3">
        <f>VLOOKUP(FISM[[#This Row],[pos1203]],pointstable[],2,FALSE)</f>
        <v>0</v>
      </c>
      <c r="AF73" s="3">
        <f>IFERROR(VLOOKUP(FISM[[#This Row],[FIS Code]],results1303[],3,FALSE),999)</f>
        <v>999</v>
      </c>
      <c r="AG73" s="3">
        <f>VLOOKUP(FISM[[#This Row],[pos1303]],pointstable[],2,FALSE)</f>
        <v>0</v>
      </c>
      <c r="AH73" s="3">
        <f>IFERROR(VLOOKUP(FISM[[#This Row],[FIS Code]],results1503[],3,FALSE),999)</f>
        <v>19</v>
      </c>
      <c r="AI73" s="3">
        <f>VLOOKUP(FISM[[#This Row],[POS1503]],pointstable[],2,FALSE)</f>
        <v>60</v>
      </c>
      <c r="AJ73" s="3">
        <f>IFERROR(VLOOKUP(FISM[[#This Row],[FIS Code]],results1603[],3,FALSE),999)</f>
        <v>24</v>
      </c>
      <c r="AK73" s="3">
        <f>VLOOKUP(FISM[[#This Row],[pos1603]],pointstable[],2,FALSE)</f>
        <v>41</v>
      </c>
    </row>
    <row r="74" spans="1:37" x14ac:dyDescent="0.3">
      <c r="A74">
        <v>6532092</v>
      </c>
      <c r="B74" t="s">
        <v>2205</v>
      </c>
      <c r="C74">
        <v>1998</v>
      </c>
      <c r="D74" t="s">
        <v>73</v>
      </c>
      <c r="E74" s="3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241</v>
      </c>
      <c r="F74" s="3">
        <f>IFERROR(VLOOKUP(FISM[[#This Row],[FIS Code]],results0301[],3,FALSE),999)</f>
        <v>999</v>
      </c>
      <c r="G74" s="3">
        <f>VLOOKUP(FISM[[#This Row],[pos0301]],pointstable[],2,FALSE)</f>
        <v>0</v>
      </c>
      <c r="H74" s="3">
        <f>IFERROR(VLOOKUP(FISM[[#This Row],[FIS Code]],results0401[],3,FALSE),999)</f>
        <v>999</v>
      </c>
      <c r="I74" s="3">
        <f>VLOOKUP(FISM[[#This Row],[pos0401]],pointstable[],2,FALSE)</f>
        <v>0</v>
      </c>
      <c r="J74" s="3">
        <f>IFERROR(VLOOKUP(FISM[[#This Row],[FIS Code]],results1501[],3,FALSE),999)</f>
        <v>999</v>
      </c>
      <c r="K74" s="3">
        <f>VLOOKUP(FISM[[#This Row],[pos01501]],pointstable[],2,FALSE)</f>
        <v>0</v>
      </c>
      <c r="L74" s="3">
        <f>IFERROR(VLOOKUP(FISM[[#This Row],[FIS Code]],results15012[],3,FALSE),999)</f>
        <v>999</v>
      </c>
      <c r="M74" s="3">
        <f>VLOOKUP(FISM[[#This Row],[pos01502]],pointstable[],2,FALSE)</f>
        <v>0</v>
      </c>
      <c r="N74" s="3">
        <f>IFERROR(VLOOKUP(FISM[[#This Row],[FIS Code]],results0502[],3,FALSE),999)</f>
        <v>999</v>
      </c>
      <c r="O74" s="3">
        <f>VLOOKUP(FISM[[#This Row],[pos0502]],pointstable[],2,FALSE)</f>
        <v>0</v>
      </c>
      <c r="P74" s="3">
        <f>IFERROR(VLOOKUP(FISM[[#This Row],[FIS Code]],results0602[],3,FALSE),999)</f>
        <v>999</v>
      </c>
      <c r="Q74" s="3">
        <f>VLOOKUP(FISM[[#This Row],[pos0602]],pointstable[],2,FALSE)</f>
        <v>0</v>
      </c>
      <c r="R74" s="3">
        <f>IFERROR(VLOOKUP(FISM[[#This Row],[FIS Code]],results0702[],3,FALSE),999)</f>
        <v>999</v>
      </c>
      <c r="S74" s="3">
        <f>VLOOKUP(FISM[[#This Row],[pos0702]],pointstable[],2,FALSE)</f>
        <v>0</v>
      </c>
      <c r="T74" s="3">
        <f>IFERROR(VLOOKUP(FISM[[#This Row],[FIS Code]],results0802[],3,FALSE),999)</f>
        <v>999</v>
      </c>
      <c r="U74" s="3">
        <f>VLOOKUP(FISM[[#This Row],[pos0802]],pointstable[],2,FALSE)</f>
        <v>0</v>
      </c>
      <c r="V74" s="3">
        <f>IFERROR(VLOOKUP(FISM[[#This Row],[FIS Code]],results0103[],3,FALSE),999)</f>
        <v>999</v>
      </c>
      <c r="W74" s="3">
        <f>VLOOKUP(FISM[[#This Row],[pos0103]],pointstable[],2,FALSE)</f>
        <v>0</v>
      </c>
      <c r="X74" s="3">
        <f>IFERROR(VLOOKUP(FISM[[#This Row],[FIS Code]],results0203[],3,FALSE),999)</f>
        <v>14</v>
      </c>
      <c r="Y74" s="3">
        <f>VLOOKUP(FISM[[#This Row],[pos0203]],pointstable[],2,FALSE)</f>
        <v>90</v>
      </c>
      <c r="Z74" s="3">
        <f>IFERROR(VLOOKUP(FISM[[#This Row],[FIS Code]],results1003[],3,FALSE),999)</f>
        <v>21</v>
      </c>
      <c r="AA74" s="3">
        <f>VLOOKUP(FISM[[#This Row],[pos1003]],pointstable[],2,FALSE)</f>
        <v>51</v>
      </c>
      <c r="AB74" s="3">
        <f>IFERROR(VLOOKUP(FISM[[#This Row],[FIS Code]],results1103[],3,FALSE),999)</f>
        <v>13</v>
      </c>
      <c r="AC74" s="3">
        <f>VLOOKUP(FISM[[#This Row],[pos1103]],pointstable[],2,FALSE)</f>
        <v>100</v>
      </c>
      <c r="AD74" s="3">
        <f>IFERROR(VLOOKUP(FISM[[#This Row],[FIS Code]],results1203[],3,FALSE),999)</f>
        <v>999</v>
      </c>
      <c r="AE74" s="3">
        <f>VLOOKUP(FISM[[#This Row],[pos1203]],pointstable[],2,FALSE)</f>
        <v>0</v>
      </c>
      <c r="AF74" s="3">
        <f>IFERROR(VLOOKUP(FISM[[#This Row],[FIS Code]],results1303[],3,FALSE),999)</f>
        <v>999</v>
      </c>
      <c r="AG74" s="3">
        <f>VLOOKUP(FISM[[#This Row],[pos1303]],pointstable[],2,FALSE)</f>
        <v>0</v>
      </c>
      <c r="AH74" s="3">
        <f>IFERROR(VLOOKUP(FISM[[#This Row],[FIS Code]],results1503[],3,FALSE),999)</f>
        <v>999</v>
      </c>
      <c r="AI74" s="3">
        <f>VLOOKUP(FISM[[#This Row],[POS1503]],pointstable[],2,FALSE)</f>
        <v>0</v>
      </c>
      <c r="AJ74" s="3">
        <f>IFERROR(VLOOKUP(FISM[[#This Row],[FIS Code]],results1603[],3,FALSE),999)</f>
        <v>999</v>
      </c>
      <c r="AK74" s="3">
        <f>VLOOKUP(FISM[[#This Row],[pos1603]],pointstable[],2,FALSE)</f>
        <v>0</v>
      </c>
    </row>
    <row r="75" spans="1:37" x14ac:dyDescent="0.3">
      <c r="A75">
        <v>6530925</v>
      </c>
      <c r="B75" t="s">
        <v>2025</v>
      </c>
      <c r="C75">
        <v>1994</v>
      </c>
      <c r="D75" t="s">
        <v>73</v>
      </c>
      <c r="E75" s="3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230</v>
      </c>
      <c r="F75" s="3">
        <f>IFERROR(VLOOKUP(FISM[[#This Row],[FIS Code]],results0301[],3,FALSE),999)</f>
        <v>999</v>
      </c>
      <c r="G75" s="3">
        <f>VLOOKUP(FISM[[#This Row],[pos0301]],pointstable[],2,FALSE)</f>
        <v>0</v>
      </c>
      <c r="H75" s="3">
        <f>IFERROR(VLOOKUP(FISM[[#This Row],[FIS Code]],results0401[],3,FALSE),999)</f>
        <v>999</v>
      </c>
      <c r="I75" s="3">
        <f>VLOOKUP(FISM[[#This Row],[pos0401]],pointstable[],2,FALSE)</f>
        <v>0</v>
      </c>
      <c r="J75" s="3">
        <f>IFERROR(VLOOKUP(FISM[[#This Row],[FIS Code]],results1501[],3,FALSE),999)</f>
        <v>999</v>
      </c>
      <c r="K75" s="3">
        <f>VLOOKUP(FISM[[#This Row],[pos01501]],pointstable[],2,FALSE)</f>
        <v>0</v>
      </c>
      <c r="L75" s="3">
        <f>IFERROR(VLOOKUP(FISM[[#This Row],[FIS Code]],results15012[],3,FALSE),999)</f>
        <v>999</v>
      </c>
      <c r="M75" s="3">
        <f>VLOOKUP(FISM[[#This Row],[pos01502]],pointstable[],2,FALSE)</f>
        <v>0</v>
      </c>
      <c r="N75" s="3">
        <f>IFERROR(VLOOKUP(FISM[[#This Row],[FIS Code]],results0502[],3,FALSE),999)</f>
        <v>999</v>
      </c>
      <c r="O75" s="3">
        <f>VLOOKUP(FISM[[#This Row],[pos0502]],pointstable[],2,FALSE)</f>
        <v>0</v>
      </c>
      <c r="P75" s="3">
        <f>IFERROR(VLOOKUP(FISM[[#This Row],[FIS Code]],results0602[],3,FALSE),999)</f>
        <v>999</v>
      </c>
      <c r="Q75" s="3">
        <f>VLOOKUP(FISM[[#This Row],[pos0602]],pointstable[],2,FALSE)</f>
        <v>0</v>
      </c>
      <c r="R75" s="3">
        <f>IFERROR(VLOOKUP(FISM[[#This Row],[FIS Code]],results0702[],3,FALSE),999)</f>
        <v>999</v>
      </c>
      <c r="S75" s="3">
        <f>VLOOKUP(FISM[[#This Row],[pos0702]],pointstable[],2,FALSE)</f>
        <v>0</v>
      </c>
      <c r="T75" s="3">
        <f>IFERROR(VLOOKUP(FISM[[#This Row],[FIS Code]],results0802[],3,FALSE),999)</f>
        <v>999</v>
      </c>
      <c r="U75" s="3">
        <f>VLOOKUP(FISM[[#This Row],[pos0802]],pointstable[],2,FALSE)</f>
        <v>0</v>
      </c>
      <c r="V75" s="3">
        <f>IFERROR(VLOOKUP(FISM[[#This Row],[FIS Code]],results0103[],3,FALSE),999)</f>
        <v>12</v>
      </c>
      <c r="W75" s="3">
        <f>VLOOKUP(FISM[[#This Row],[pos0103]],pointstable[],2,FALSE)</f>
        <v>110</v>
      </c>
      <c r="X75" s="3">
        <f>IFERROR(VLOOKUP(FISM[[#This Row],[FIS Code]],results0203[],3,FALSE),999)</f>
        <v>999</v>
      </c>
      <c r="Y75" s="3">
        <f>VLOOKUP(FISM[[#This Row],[pos0203]],pointstable[],2,FALSE)</f>
        <v>0</v>
      </c>
      <c r="Z75" s="3">
        <f>IFERROR(VLOOKUP(FISM[[#This Row],[FIS Code]],results1003[],3,FALSE),999)</f>
        <v>11</v>
      </c>
      <c r="AA75" s="3">
        <f>VLOOKUP(FISM[[#This Row],[pos1003]],pointstable[],2,FALSE)</f>
        <v>120</v>
      </c>
      <c r="AB75" s="3">
        <f>IFERROR(VLOOKUP(FISM[[#This Row],[FIS Code]],results1103[],3,FALSE),999)</f>
        <v>999</v>
      </c>
      <c r="AC75" s="3">
        <f>VLOOKUP(FISM[[#This Row],[pos1103]],pointstable[],2,FALSE)</f>
        <v>0</v>
      </c>
      <c r="AD75" s="3">
        <f>IFERROR(VLOOKUP(FISM[[#This Row],[FIS Code]],results1203[],3,FALSE),999)</f>
        <v>999</v>
      </c>
      <c r="AE75" s="3">
        <f>VLOOKUP(FISM[[#This Row],[pos1203]],pointstable[],2,FALSE)</f>
        <v>0</v>
      </c>
      <c r="AF75" s="3">
        <f>IFERROR(VLOOKUP(FISM[[#This Row],[FIS Code]],results1303[],3,FALSE),999)</f>
        <v>999</v>
      </c>
      <c r="AG75" s="3">
        <f>VLOOKUP(FISM[[#This Row],[pos1303]],pointstable[],2,FALSE)</f>
        <v>0</v>
      </c>
      <c r="AH75" s="3">
        <f>IFERROR(VLOOKUP(FISM[[#This Row],[FIS Code]],results1503[],3,FALSE),999)</f>
        <v>999</v>
      </c>
      <c r="AI75" s="3">
        <f>VLOOKUP(FISM[[#This Row],[POS1503]],pointstable[],2,FALSE)</f>
        <v>0</v>
      </c>
      <c r="AJ75" s="3">
        <f>IFERROR(VLOOKUP(FISM[[#This Row],[FIS Code]],results1603[],3,FALSE),999)</f>
        <v>999</v>
      </c>
      <c r="AK75" s="3">
        <f>VLOOKUP(FISM[[#This Row],[pos1603]],pointstable[],2,FALSE)</f>
        <v>0</v>
      </c>
    </row>
    <row r="76" spans="1:37" x14ac:dyDescent="0.3">
      <c r="A76">
        <v>6532117</v>
      </c>
      <c r="B76" t="s">
        <v>2031</v>
      </c>
      <c r="C76">
        <v>1998</v>
      </c>
      <c r="D76" t="s">
        <v>73</v>
      </c>
      <c r="E76" s="3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221</v>
      </c>
      <c r="F76" s="3">
        <f>IFERROR(VLOOKUP(FISM[[#This Row],[FIS Code]],results0301[],3,FALSE),999)</f>
        <v>999</v>
      </c>
      <c r="G76" s="3">
        <f>VLOOKUP(FISM[[#This Row],[pos0301]],pointstable[],2,FALSE)</f>
        <v>0</v>
      </c>
      <c r="H76" s="3">
        <f>IFERROR(VLOOKUP(FISM[[#This Row],[FIS Code]],results0401[],3,FALSE),999)</f>
        <v>999</v>
      </c>
      <c r="I76" s="3">
        <f>VLOOKUP(FISM[[#This Row],[pos0401]],pointstable[],2,FALSE)</f>
        <v>0</v>
      </c>
      <c r="J76" s="3">
        <f>IFERROR(VLOOKUP(FISM[[#This Row],[FIS Code]],results1501[],3,FALSE),999)</f>
        <v>999</v>
      </c>
      <c r="K76" s="3">
        <f>VLOOKUP(FISM[[#This Row],[pos01501]],pointstable[],2,FALSE)</f>
        <v>0</v>
      </c>
      <c r="L76" s="3">
        <f>IFERROR(VLOOKUP(FISM[[#This Row],[FIS Code]],results15012[],3,FALSE),999)</f>
        <v>999</v>
      </c>
      <c r="M76" s="3">
        <f>VLOOKUP(FISM[[#This Row],[pos01502]],pointstable[],2,FALSE)</f>
        <v>0</v>
      </c>
      <c r="N76" s="3">
        <f>IFERROR(VLOOKUP(FISM[[#This Row],[FIS Code]],results0502[],3,FALSE),999)</f>
        <v>999</v>
      </c>
      <c r="O76" s="3">
        <f>VLOOKUP(FISM[[#This Row],[pos0502]],pointstable[],2,FALSE)</f>
        <v>0</v>
      </c>
      <c r="P76" s="3">
        <f>IFERROR(VLOOKUP(FISM[[#This Row],[FIS Code]],results0602[],3,FALSE),999)</f>
        <v>999</v>
      </c>
      <c r="Q76" s="3">
        <f>VLOOKUP(FISM[[#This Row],[pos0602]],pointstable[],2,FALSE)</f>
        <v>0</v>
      </c>
      <c r="R76" s="3">
        <f>IFERROR(VLOOKUP(FISM[[#This Row],[FIS Code]],results0702[],3,FALSE),999)</f>
        <v>999</v>
      </c>
      <c r="S76" s="3">
        <f>VLOOKUP(FISM[[#This Row],[pos0702]],pointstable[],2,FALSE)</f>
        <v>0</v>
      </c>
      <c r="T76" s="3">
        <f>IFERROR(VLOOKUP(FISM[[#This Row],[FIS Code]],results0802[],3,FALSE),999)</f>
        <v>999</v>
      </c>
      <c r="U76" s="3">
        <f>VLOOKUP(FISM[[#This Row],[pos0802]],pointstable[],2,FALSE)</f>
        <v>0</v>
      </c>
      <c r="V76" s="3">
        <f>IFERROR(VLOOKUP(FISM[[#This Row],[FIS Code]],results0103[],3,FALSE),999)</f>
        <v>13</v>
      </c>
      <c r="W76" s="3">
        <f>VLOOKUP(FISM[[#This Row],[pos0103]],pointstable[],2,FALSE)</f>
        <v>100</v>
      </c>
      <c r="X76" s="3">
        <f>IFERROR(VLOOKUP(FISM[[#This Row],[FIS Code]],results0203[],3,FALSE),999)</f>
        <v>999</v>
      </c>
      <c r="Y76" s="3">
        <f>VLOOKUP(FISM[[#This Row],[pos0203]],pointstable[],2,FALSE)</f>
        <v>0</v>
      </c>
      <c r="Z76" s="3">
        <f>IFERROR(VLOOKUP(FISM[[#This Row],[FIS Code]],results1003[],3,FALSE),999)</f>
        <v>59</v>
      </c>
      <c r="AA76" s="3">
        <f>VLOOKUP(FISM[[#This Row],[pos1003]],pointstable[],2,FALSE)</f>
        <v>1</v>
      </c>
      <c r="AB76" s="3">
        <f>IFERROR(VLOOKUP(FISM[[#This Row],[FIS Code]],results1103[],3,FALSE),999)</f>
        <v>999</v>
      </c>
      <c r="AC76" s="3">
        <f>VLOOKUP(FISM[[#This Row],[pos1103]],pointstable[],2,FALSE)</f>
        <v>0</v>
      </c>
      <c r="AD76" s="3">
        <f>IFERROR(VLOOKUP(FISM[[#This Row],[FIS Code]],results1203[],3,FALSE),999)</f>
        <v>18</v>
      </c>
      <c r="AE76" s="3">
        <f>VLOOKUP(FISM[[#This Row],[pos1203]],pointstable[],2,FALSE)</f>
        <v>65</v>
      </c>
      <c r="AF76" s="3">
        <f>IFERROR(VLOOKUP(FISM[[#This Row],[FIS Code]],results1303[],3,FALSE),999)</f>
        <v>20</v>
      </c>
      <c r="AG76" s="3">
        <f>VLOOKUP(FISM[[#This Row],[pos1303]],pointstable[],2,FALSE)</f>
        <v>55</v>
      </c>
      <c r="AH76" s="3">
        <f>IFERROR(VLOOKUP(FISM[[#This Row],[FIS Code]],results1503[],3,FALSE),999)</f>
        <v>999</v>
      </c>
      <c r="AI76" s="3">
        <f>VLOOKUP(FISM[[#This Row],[POS1503]],pointstable[],2,FALSE)</f>
        <v>0</v>
      </c>
      <c r="AJ76" s="3">
        <f>IFERROR(VLOOKUP(FISM[[#This Row],[FIS Code]],results1603[],3,FALSE),999)</f>
        <v>999</v>
      </c>
      <c r="AK76" s="3">
        <f>VLOOKUP(FISM[[#This Row],[pos1603]],pointstable[],2,FALSE)</f>
        <v>0</v>
      </c>
    </row>
    <row r="77" spans="1:37" x14ac:dyDescent="0.3">
      <c r="A77">
        <v>104624</v>
      </c>
      <c r="B77" t="s">
        <v>267</v>
      </c>
      <c r="C77">
        <v>1998</v>
      </c>
      <c r="D77" t="s">
        <v>20</v>
      </c>
      <c r="E77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208</v>
      </c>
      <c r="F77">
        <f>IFERROR(VLOOKUP(FISM[[#This Row],[FIS Code]],results0301[],3,FALSE),999)</f>
        <v>36</v>
      </c>
      <c r="G77">
        <f>VLOOKUP(FISM[[#This Row],[pos0301]],pointstable[],2,FALSE)</f>
        <v>24</v>
      </c>
      <c r="H77">
        <f>IFERROR(VLOOKUP(FISM[[#This Row],[FIS Code]],results0401[],3,FALSE),999)</f>
        <v>999</v>
      </c>
      <c r="I77">
        <f>VLOOKUP(FISM[[#This Row],[pos0401]],pointstable[],2,FALSE)</f>
        <v>0</v>
      </c>
      <c r="J77">
        <f>IFERROR(VLOOKUP(FISM[[#This Row],[FIS Code]],results1501[],3,FALSE),999)</f>
        <v>999</v>
      </c>
      <c r="K77">
        <f>VLOOKUP(FISM[[#This Row],[pos01501]],pointstable[],2,FALSE)</f>
        <v>0</v>
      </c>
      <c r="L77">
        <f>IFERROR(VLOOKUP(FISM[[#This Row],[FIS Code]],results15012[],3,FALSE),999)</f>
        <v>999</v>
      </c>
      <c r="M77">
        <f>VLOOKUP(FISM[[#This Row],[pos01502]],pointstable[],2,FALSE)</f>
        <v>0</v>
      </c>
      <c r="N77" s="3">
        <f>IFERROR(VLOOKUP(FISM[[#This Row],[FIS Code]],results0502[],3,FALSE),999)</f>
        <v>24</v>
      </c>
      <c r="O77" s="3">
        <f>VLOOKUP(FISM[[#This Row],[pos0502]],pointstable[],2,FALSE)</f>
        <v>41</v>
      </c>
      <c r="P77" s="3">
        <f>IFERROR(VLOOKUP(FISM[[#This Row],[FIS Code]],results0602[],3,FALSE),999)</f>
        <v>999</v>
      </c>
      <c r="Q77" s="3">
        <f>VLOOKUP(FISM[[#This Row],[pos0602]],pointstable[],2,FALSE)</f>
        <v>0</v>
      </c>
      <c r="R77" s="3">
        <f>IFERROR(VLOOKUP(FISM[[#This Row],[FIS Code]],results0702[],3,FALSE),999)</f>
        <v>999</v>
      </c>
      <c r="S77" s="3">
        <f>VLOOKUP(FISM[[#This Row],[pos0702]],pointstable[],2,FALSE)</f>
        <v>0</v>
      </c>
      <c r="T77" s="3">
        <f>IFERROR(VLOOKUP(FISM[[#This Row],[FIS Code]],results0802[],3,FALSE),999)</f>
        <v>999</v>
      </c>
      <c r="U77" s="3">
        <f>VLOOKUP(FISM[[#This Row],[pos0802]],pointstable[],2,FALSE)</f>
        <v>0</v>
      </c>
      <c r="V77" s="3">
        <f>IFERROR(VLOOKUP(FISM[[#This Row],[FIS Code]],results0103[],3,FALSE),999)</f>
        <v>11</v>
      </c>
      <c r="W77" s="3">
        <f>VLOOKUP(FISM[[#This Row],[pos0103]],pointstable[],2,FALSE)</f>
        <v>120</v>
      </c>
      <c r="X77" s="3">
        <f>IFERROR(VLOOKUP(FISM[[#This Row],[FIS Code]],results0203[],3,FALSE),999)</f>
        <v>999</v>
      </c>
      <c r="Y77" s="3">
        <f>VLOOKUP(FISM[[#This Row],[pos0203]],pointstable[],2,FALSE)</f>
        <v>0</v>
      </c>
      <c r="Z77" s="3">
        <f>IFERROR(VLOOKUP(FISM[[#This Row],[FIS Code]],results1003[],3,FALSE),999)</f>
        <v>37</v>
      </c>
      <c r="AA77" s="3">
        <f>VLOOKUP(FISM[[#This Row],[pos1003]],pointstable[],2,FALSE)</f>
        <v>23</v>
      </c>
      <c r="AB77" s="3">
        <f>IFERROR(VLOOKUP(FISM[[#This Row],[FIS Code]],results1103[],3,FALSE),999)</f>
        <v>999</v>
      </c>
      <c r="AC77" s="3">
        <f>VLOOKUP(FISM[[#This Row],[pos1103]],pointstable[],2,FALSE)</f>
        <v>0</v>
      </c>
      <c r="AD77" s="3">
        <f>IFERROR(VLOOKUP(FISM[[#This Row],[FIS Code]],results1203[],3,FALSE),999)</f>
        <v>999</v>
      </c>
      <c r="AE77" s="3">
        <f>VLOOKUP(FISM[[#This Row],[pos1203]],pointstable[],2,FALSE)</f>
        <v>0</v>
      </c>
      <c r="AF77" s="3">
        <f>IFERROR(VLOOKUP(FISM[[#This Row],[FIS Code]],results1303[],3,FALSE),999)</f>
        <v>999</v>
      </c>
      <c r="AG77" s="3">
        <f>VLOOKUP(FISM[[#This Row],[pos1303]],pointstable[],2,FALSE)</f>
        <v>0</v>
      </c>
      <c r="AH77" s="3">
        <f>IFERROR(VLOOKUP(FISM[[#This Row],[FIS Code]],results1503[],3,FALSE),999)</f>
        <v>999</v>
      </c>
      <c r="AI77" s="3">
        <f>VLOOKUP(FISM[[#This Row],[POS1503]],pointstable[],2,FALSE)</f>
        <v>0</v>
      </c>
      <c r="AJ77" s="3">
        <f>IFERROR(VLOOKUP(FISM[[#This Row],[FIS Code]],results1603[],3,FALSE),999)</f>
        <v>999</v>
      </c>
      <c r="AK77" s="3">
        <f>VLOOKUP(FISM[[#This Row],[pos1603]],pointstable[],2,FALSE)</f>
        <v>0</v>
      </c>
    </row>
    <row r="78" spans="1:37" x14ac:dyDescent="0.3">
      <c r="A78">
        <v>6532399</v>
      </c>
      <c r="B78" t="s">
        <v>318</v>
      </c>
      <c r="C78">
        <v>1999</v>
      </c>
      <c r="D78" t="s">
        <v>73</v>
      </c>
      <c r="E78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206</v>
      </c>
      <c r="F78">
        <f>IFERROR(VLOOKUP(FISM[[#This Row],[FIS Code]],results0301[],3,FALSE),999)</f>
        <v>44</v>
      </c>
      <c r="G78">
        <f>VLOOKUP(FISM[[#This Row],[pos0301]],pointstable[],2,FALSE)</f>
        <v>16</v>
      </c>
      <c r="H78">
        <f>IFERROR(VLOOKUP(FISM[[#This Row],[FIS Code]],results0401[],3,FALSE),999)</f>
        <v>32</v>
      </c>
      <c r="I78">
        <f>VLOOKUP(FISM[[#This Row],[pos0401]],pointstable[],2,FALSE)</f>
        <v>28</v>
      </c>
      <c r="J78">
        <f>IFERROR(VLOOKUP(FISM[[#This Row],[FIS Code]],results1501[],3,FALSE),999)</f>
        <v>999</v>
      </c>
      <c r="K78">
        <f>VLOOKUP(FISM[[#This Row],[pos01501]],pointstable[],2,FALSE)</f>
        <v>0</v>
      </c>
      <c r="L78">
        <f>IFERROR(VLOOKUP(FISM[[#This Row],[FIS Code]],results15012[],3,FALSE),999)</f>
        <v>999</v>
      </c>
      <c r="M78">
        <f>VLOOKUP(FISM[[#This Row],[pos01502]],pointstable[],2,FALSE)</f>
        <v>0</v>
      </c>
      <c r="N78" s="3">
        <f>IFERROR(VLOOKUP(FISM[[#This Row],[FIS Code]],results0502[],3,FALSE),999)</f>
        <v>999</v>
      </c>
      <c r="O78" s="3">
        <f>VLOOKUP(FISM[[#This Row],[pos0502]],pointstable[],2,FALSE)</f>
        <v>0</v>
      </c>
      <c r="P78" s="3">
        <f>IFERROR(VLOOKUP(FISM[[#This Row],[FIS Code]],results0602[],3,FALSE),999)</f>
        <v>34</v>
      </c>
      <c r="Q78" s="3">
        <f>VLOOKUP(FISM[[#This Row],[pos0602]],pointstable[],2,FALSE)</f>
        <v>26</v>
      </c>
      <c r="R78" s="3">
        <f>IFERROR(VLOOKUP(FISM[[#This Row],[FIS Code]],results0702[],3,FALSE),999)</f>
        <v>999</v>
      </c>
      <c r="S78" s="3">
        <f>VLOOKUP(FISM[[#This Row],[pos0702]],pointstable[],2,FALSE)</f>
        <v>0</v>
      </c>
      <c r="T78" s="3">
        <f>IFERROR(VLOOKUP(FISM[[#This Row],[FIS Code]],results0802[],3,FALSE),999)</f>
        <v>20</v>
      </c>
      <c r="U78" s="3">
        <f>VLOOKUP(FISM[[#This Row],[pos0802]],pointstable[],2,FALSE)</f>
        <v>55</v>
      </c>
      <c r="V78" s="3">
        <f>IFERROR(VLOOKUP(FISM[[#This Row],[FIS Code]],results0103[],3,FALSE),999)</f>
        <v>21</v>
      </c>
      <c r="W78" s="3">
        <f>VLOOKUP(FISM[[#This Row],[pos0103]],pointstable[],2,FALSE)</f>
        <v>51</v>
      </c>
      <c r="X78" s="3">
        <f>IFERROR(VLOOKUP(FISM[[#This Row],[FIS Code]],results0203[],3,FALSE),999)</f>
        <v>999</v>
      </c>
      <c r="Y78" s="3">
        <f>VLOOKUP(FISM[[#This Row],[pos0203]],pointstable[],2,FALSE)</f>
        <v>0</v>
      </c>
      <c r="Z78" s="3">
        <f>IFERROR(VLOOKUP(FISM[[#This Row],[FIS Code]],results1003[],3,FALSE),999)</f>
        <v>999</v>
      </c>
      <c r="AA78" s="3">
        <f>VLOOKUP(FISM[[#This Row],[pos1003]],pointstable[],2,FALSE)</f>
        <v>0</v>
      </c>
      <c r="AB78" s="3">
        <f>IFERROR(VLOOKUP(FISM[[#This Row],[FIS Code]],results1103[],3,FALSE),999)</f>
        <v>999</v>
      </c>
      <c r="AC78" s="3">
        <f>VLOOKUP(FISM[[#This Row],[pos1103]],pointstable[],2,FALSE)</f>
        <v>0</v>
      </c>
      <c r="AD78" s="3">
        <f>IFERROR(VLOOKUP(FISM[[#This Row],[FIS Code]],results1203[],3,FALSE),999)</f>
        <v>30</v>
      </c>
      <c r="AE78" s="3">
        <f>VLOOKUP(FISM[[#This Row],[pos1203]],pointstable[],2,FALSE)</f>
        <v>30</v>
      </c>
      <c r="AF78" s="3">
        <f>IFERROR(VLOOKUP(FISM[[#This Row],[FIS Code]],results1303[],3,FALSE),999)</f>
        <v>999</v>
      </c>
      <c r="AG78" s="3">
        <f>VLOOKUP(FISM[[#This Row],[pos1303]],pointstable[],2,FALSE)</f>
        <v>0</v>
      </c>
      <c r="AH78" s="3">
        <f>IFERROR(VLOOKUP(FISM[[#This Row],[FIS Code]],results1503[],3,FALSE),999)</f>
        <v>999</v>
      </c>
      <c r="AI78" s="3">
        <f>VLOOKUP(FISM[[#This Row],[POS1503]],pointstable[],2,FALSE)</f>
        <v>0</v>
      </c>
      <c r="AJ78" s="3">
        <f>IFERROR(VLOOKUP(FISM[[#This Row],[FIS Code]],results1603[],3,FALSE),999)</f>
        <v>999</v>
      </c>
      <c r="AK78" s="3">
        <f>VLOOKUP(FISM[[#This Row],[pos1603]],pointstable[],2,FALSE)</f>
        <v>0</v>
      </c>
    </row>
    <row r="79" spans="1:37" x14ac:dyDescent="0.3">
      <c r="A79">
        <v>104727</v>
      </c>
      <c r="B79" t="s">
        <v>57</v>
      </c>
      <c r="C79">
        <v>1999</v>
      </c>
      <c r="D79" t="s">
        <v>20</v>
      </c>
      <c r="E79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200</v>
      </c>
      <c r="F79">
        <f>IFERROR(VLOOKUP(FISM[[#This Row],[FIS Code]],results0301[],3,FALSE),999)</f>
        <v>6</v>
      </c>
      <c r="G79">
        <f>VLOOKUP(FISM[[#This Row],[pos0301]],pointstable[],2,FALSE)</f>
        <v>200</v>
      </c>
      <c r="H79">
        <f>IFERROR(VLOOKUP(FISM[[#This Row],[FIS Code]],results0401[],3,FALSE),999)</f>
        <v>999</v>
      </c>
      <c r="I79">
        <f>VLOOKUP(FISM[[#This Row],[pos0401]],pointstable[],2,FALSE)</f>
        <v>0</v>
      </c>
      <c r="J79">
        <f>IFERROR(VLOOKUP(FISM[[#This Row],[FIS Code]],results1501[],3,FALSE),999)</f>
        <v>999</v>
      </c>
      <c r="K79">
        <f>VLOOKUP(FISM[[#This Row],[pos01501]],pointstable[],2,FALSE)</f>
        <v>0</v>
      </c>
      <c r="L79">
        <f>IFERROR(VLOOKUP(FISM[[#This Row],[FIS Code]],results15012[],3,FALSE),999)</f>
        <v>999</v>
      </c>
      <c r="M79">
        <f>VLOOKUP(FISM[[#This Row],[pos01502]],pointstable[],2,FALSE)</f>
        <v>0</v>
      </c>
      <c r="N79" s="3">
        <f>IFERROR(VLOOKUP(FISM[[#This Row],[FIS Code]],results0502[],3,FALSE),999)</f>
        <v>999</v>
      </c>
      <c r="O79" s="3">
        <f>VLOOKUP(FISM[[#This Row],[pos0502]],pointstable[],2,FALSE)</f>
        <v>0</v>
      </c>
      <c r="P79" s="3">
        <f>IFERROR(VLOOKUP(FISM[[#This Row],[FIS Code]],results0602[],3,FALSE),999)</f>
        <v>999</v>
      </c>
      <c r="Q79" s="3">
        <f>VLOOKUP(FISM[[#This Row],[pos0602]],pointstable[],2,FALSE)</f>
        <v>0</v>
      </c>
      <c r="R79" s="3">
        <f>IFERROR(VLOOKUP(FISM[[#This Row],[FIS Code]],results0702[],3,FALSE),999)</f>
        <v>999</v>
      </c>
      <c r="S79" s="3">
        <f>VLOOKUP(FISM[[#This Row],[pos0702]],pointstable[],2,FALSE)</f>
        <v>0</v>
      </c>
      <c r="T79" s="3">
        <f>IFERROR(VLOOKUP(FISM[[#This Row],[FIS Code]],results0802[],3,FALSE),999)</f>
        <v>999</v>
      </c>
      <c r="U79" s="3">
        <f>VLOOKUP(FISM[[#This Row],[pos0802]],pointstable[],2,FALSE)</f>
        <v>0</v>
      </c>
      <c r="V79" s="3">
        <f>IFERROR(VLOOKUP(FISM[[#This Row],[FIS Code]],results0103[],3,FALSE),999)</f>
        <v>999</v>
      </c>
      <c r="W79" s="3">
        <f>VLOOKUP(FISM[[#This Row],[pos0103]],pointstable[],2,FALSE)</f>
        <v>0</v>
      </c>
      <c r="X79" s="3">
        <f>IFERROR(VLOOKUP(FISM[[#This Row],[FIS Code]],results0203[],3,FALSE),999)</f>
        <v>999</v>
      </c>
      <c r="Y79" s="3">
        <f>VLOOKUP(FISM[[#This Row],[pos0203]],pointstable[],2,FALSE)</f>
        <v>0</v>
      </c>
      <c r="Z79" s="3">
        <f>IFERROR(VLOOKUP(FISM[[#This Row],[FIS Code]],results1003[],3,FALSE),999)</f>
        <v>999</v>
      </c>
      <c r="AA79" s="3">
        <f>VLOOKUP(FISM[[#This Row],[pos1003]],pointstable[],2,FALSE)</f>
        <v>0</v>
      </c>
      <c r="AB79" s="3">
        <f>IFERROR(VLOOKUP(FISM[[#This Row],[FIS Code]],results1103[],3,FALSE),999)</f>
        <v>999</v>
      </c>
      <c r="AC79" s="3">
        <f>VLOOKUP(FISM[[#This Row],[pos1103]],pointstable[],2,FALSE)</f>
        <v>0</v>
      </c>
      <c r="AD79" s="3">
        <f>IFERROR(VLOOKUP(FISM[[#This Row],[FIS Code]],results1203[],3,FALSE),999)</f>
        <v>999</v>
      </c>
      <c r="AE79" s="3">
        <f>VLOOKUP(FISM[[#This Row],[pos1203]],pointstable[],2,FALSE)</f>
        <v>0</v>
      </c>
      <c r="AF79" s="3">
        <f>IFERROR(VLOOKUP(FISM[[#This Row],[FIS Code]],results1303[],3,FALSE),999)</f>
        <v>999</v>
      </c>
      <c r="AG79" s="3">
        <f>VLOOKUP(FISM[[#This Row],[pos1303]],pointstable[],2,FALSE)</f>
        <v>0</v>
      </c>
      <c r="AH79" s="3">
        <f>IFERROR(VLOOKUP(FISM[[#This Row],[FIS Code]],results1503[],3,FALSE),999)</f>
        <v>999</v>
      </c>
      <c r="AI79" s="3">
        <f>VLOOKUP(FISM[[#This Row],[POS1503]],pointstable[],2,FALSE)</f>
        <v>0</v>
      </c>
      <c r="AJ79" s="3">
        <f>IFERROR(VLOOKUP(FISM[[#This Row],[FIS Code]],results1603[],3,FALSE),999)</f>
        <v>999</v>
      </c>
      <c r="AK79" s="3">
        <f>VLOOKUP(FISM[[#This Row],[pos1603]],pointstable[],2,FALSE)</f>
        <v>0</v>
      </c>
    </row>
    <row r="80" spans="1:37" x14ac:dyDescent="0.3">
      <c r="A80">
        <v>104879</v>
      </c>
      <c r="B80" t="s">
        <v>2123</v>
      </c>
      <c r="C80">
        <v>2000</v>
      </c>
      <c r="D80" t="s">
        <v>20</v>
      </c>
      <c r="E80" s="3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200</v>
      </c>
      <c r="F80" s="3">
        <f>IFERROR(VLOOKUP(FISM[[#This Row],[FIS Code]],results0301[],3,FALSE),999)</f>
        <v>999</v>
      </c>
      <c r="G80" s="3">
        <f>VLOOKUP(FISM[[#This Row],[pos0301]],pointstable[],2,FALSE)</f>
        <v>0</v>
      </c>
      <c r="H80" s="3">
        <f>IFERROR(VLOOKUP(FISM[[#This Row],[FIS Code]],results0401[],3,FALSE),999)</f>
        <v>999</v>
      </c>
      <c r="I80" s="3">
        <f>VLOOKUP(FISM[[#This Row],[pos0401]],pointstable[],2,FALSE)</f>
        <v>0</v>
      </c>
      <c r="J80" s="3">
        <f>IFERROR(VLOOKUP(FISM[[#This Row],[FIS Code]],results1501[],3,FALSE),999)</f>
        <v>999</v>
      </c>
      <c r="K80" s="3">
        <f>VLOOKUP(FISM[[#This Row],[pos01501]],pointstable[],2,FALSE)</f>
        <v>0</v>
      </c>
      <c r="L80" s="3">
        <f>IFERROR(VLOOKUP(FISM[[#This Row],[FIS Code]],results15012[],3,FALSE),999)</f>
        <v>999</v>
      </c>
      <c r="M80" s="3">
        <f>VLOOKUP(FISM[[#This Row],[pos01502]],pointstable[],2,FALSE)</f>
        <v>0</v>
      </c>
      <c r="N80" s="3">
        <f>IFERROR(VLOOKUP(FISM[[#This Row],[FIS Code]],results0502[],3,FALSE),999)</f>
        <v>999</v>
      </c>
      <c r="O80" s="3">
        <f>VLOOKUP(FISM[[#This Row],[pos0502]],pointstable[],2,FALSE)</f>
        <v>0</v>
      </c>
      <c r="P80" s="3">
        <f>IFERROR(VLOOKUP(FISM[[#This Row],[FIS Code]],results0602[],3,FALSE),999)</f>
        <v>999</v>
      </c>
      <c r="Q80" s="3">
        <f>VLOOKUP(FISM[[#This Row],[pos0602]],pointstable[],2,FALSE)</f>
        <v>0</v>
      </c>
      <c r="R80" s="3">
        <f>IFERROR(VLOOKUP(FISM[[#This Row],[FIS Code]],results0702[],3,FALSE),999)</f>
        <v>999</v>
      </c>
      <c r="S80" s="3">
        <f>VLOOKUP(FISM[[#This Row],[pos0702]],pointstable[],2,FALSE)</f>
        <v>0</v>
      </c>
      <c r="T80" s="3">
        <f>IFERROR(VLOOKUP(FISM[[#This Row],[FIS Code]],results0802[],3,FALSE),999)</f>
        <v>999</v>
      </c>
      <c r="U80" s="3">
        <f>VLOOKUP(FISM[[#This Row],[pos0802]],pointstable[],2,FALSE)</f>
        <v>0</v>
      </c>
      <c r="V80" s="3">
        <f>IFERROR(VLOOKUP(FISM[[#This Row],[FIS Code]],results0103[],3,FALSE),999)</f>
        <v>35</v>
      </c>
      <c r="W80" s="3">
        <f>VLOOKUP(FISM[[#This Row],[pos0103]],pointstable[],2,FALSE)</f>
        <v>25</v>
      </c>
      <c r="X80" s="3">
        <f>IFERROR(VLOOKUP(FISM[[#This Row],[FIS Code]],results0203[],3,FALSE),999)</f>
        <v>24</v>
      </c>
      <c r="Y80" s="3">
        <f>VLOOKUP(FISM[[#This Row],[pos0203]],pointstable[],2,FALSE)</f>
        <v>41</v>
      </c>
      <c r="Z80" s="3">
        <f>IFERROR(VLOOKUP(FISM[[#This Row],[FIS Code]],results1003[],3,FALSE),999)</f>
        <v>44</v>
      </c>
      <c r="AA80" s="3">
        <f>VLOOKUP(FISM[[#This Row],[pos1003]],pointstable[],2,FALSE)</f>
        <v>16</v>
      </c>
      <c r="AB80" s="3">
        <f>IFERROR(VLOOKUP(FISM[[#This Row],[FIS Code]],results1103[],3,FALSE),999)</f>
        <v>51</v>
      </c>
      <c r="AC80" s="3">
        <f>VLOOKUP(FISM[[#This Row],[pos1103]],pointstable[],2,FALSE)</f>
        <v>9</v>
      </c>
      <c r="AD80" s="3">
        <f>IFERROR(VLOOKUP(FISM[[#This Row],[FIS Code]],results1203[],3,FALSE),999)</f>
        <v>25</v>
      </c>
      <c r="AE80" s="3">
        <f>VLOOKUP(FISM[[#This Row],[pos1203]],pointstable[],2,FALSE)</f>
        <v>38</v>
      </c>
      <c r="AF80" s="3">
        <f>IFERROR(VLOOKUP(FISM[[#This Row],[FIS Code]],results1303[],3,FALSE),999)</f>
        <v>39</v>
      </c>
      <c r="AG80" s="3">
        <f>VLOOKUP(FISM[[#This Row],[pos1303]],pointstable[],2,FALSE)</f>
        <v>21</v>
      </c>
      <c r="AH80" s="3">
        <f>IFERROR(VLOOKUP(FISM[[#This Row],[FIS Code]],results1503[],3,FALSE),999)</f>
        <v>34</v>
      </c>
      <c r="AI80" s="3">
        <f>VLOOKUP(FISM[[#This Row],[POS1503]],pointstable[],2,FALSE)</f>
        <v>26</v>
      </c>
      <c r="AJ80" s="3">
        <f>IFERROR(VLOOKUP(FISM[[#This Row],[FIS Code]],results1603[],3,FALSE),999)</f>
        <v>36</v>
      </c>
      <c r="AK80" s="3">
        <f>VLOOKUP(FISM[[#This Row],[pos1603]],pointstable[],2,FALSE)</f>
        <v>24</v>
      </c>
    </row>
    <row r="81" spans="1:37" x14ac:dyDescent="0.3">
      <c r="A81">
        <v>6100088</v>
      </c>
      <c r="B81" t="s">
        <v>253</v>
      </c>
      <c r="C81">
        <v>2001</v>
      </c>
      <c r="D81" t="s">
        <v>20</v>
      </c>
      <c r="E81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199</v>
      </c>
      <c r="F81">
        <f>IFERROR(VLOOKUP(FISM[[#This Row],[FIS Code]],results0301[],3,FALSE),999)</f>
        <v>34</v>
      </c>
      <c r="G81">
        <f>VLOOKUP(FISM[[#This Row],[pos0301]],pointstable[],2,FALSE)</f>
        <v>26</v>
      </c>
      <c r="H81">
        <f>IFERROR(VLOOKUP(FISM[[#This Row],[FIS Code]],results0401[],3,FALSE),999)</f>
        <v>35</v>
      </c>
      <c r="I81">
        <f>VLOOKUP(FISM[[#This Row],[pos0401]],pointstable[],2,FALSE)</f>
        <v>25</v>
      </c>
      <c r="J81">
        <f>IFERROR(VLOOKUP(FISM[[#This Row],[FIS Code]],results1501[],3,FALSE),999)</f>
        <v>999</v>
      </c>
      <c r="K81">
        <f>VLOOKUP(FISM[[#This Row],[pos01501]],pointstable[],2,FALSE)</f>
        <v>0</v>
      </c>
      <c r="L81">
        <f>IFERROR(VLOOKUP(FISM[[#This Row],[FIS Code]],results15012[],3,FALSE),999)</f>
        <v>999</v>
      </c>
      <c r="M81">
        <f>VLOOKUP(FISM[[#This Row],[pos01502]],pointstable[],2,FALSE)</f>
        <v>0</v>
      </c>
      <c r="N81" s="3">
        <f>IFERROR(VLOOKUP(FISM[[#This Row],[FIS Code]],results0502[],3,FALSE),999)</f>
        <v>32</v>
      </c>
      <c r="O81" s="3">
        <f>VLOOKUP(FISM[[#This Row],[pos0502]],pointstable[],2,FALSE)</f>
        <v>28</v>
      </c>
      <c r="P81" s="3">
        <f>IFERROR(VLOOKUP(FISM[[#This Row],[FIS Code]],results0602[],3,FALSE),999)</f>
        <v>999</v>
      </c>
      <c r="Q81" s="3">
        <f>VLOOKUP(FISM[[#This Row],[pos0602]],pointstable[],2,FALSE)</f>
        <v>0</v>
      </c>
      <c r="R81" s="3">
        <f>IFERROR(VLOOKUP(FISM[[#This Row],[FIS Code]],results0702[],3,FALSE),999)</f>
        <v>999</v>
      </c>
      <c r="S81" s="3">
        <f>VLOOKUP(FISM[[#This Row],[pos0702]],pointstable[],2,FALSE)</f>
        <v>0</v>
      </c>
      <c r="T81" s="3">
        <f>IFERROR(VLOOKUP(FISM[[#This Row],[FIS Code]],results0802[],3,FALSE),999)</f>
        <v>999</v>
      </c>
      <c r="U81" s="3">
        <f>VLOOKUP(FISM[[#This Row],[pos0802]],pointstable[],2,FALSE)</f>
        <v>0</v>
      </c>
      <c r="V81" s="3">
        <f>IFERROR(VLOOKUP(FISM[[#This Row],[FIS Code]],results0103[],3,FALSE),999)</f>
        <v>23</v>
      </c>
      <c r="W81" s="3">
        <f>VLOOKUP(FISM[[#This Row],[pos0103]],pointstable[],2,FALSE)</f>
        <v>44</v>
      </c>
      <c r="X81" s="3">
        <f>IFERROR(VLOOKUP(FISM[[#This Row],[FIS Code]],results0203[],3,FALSE),999)</f>
        <v>999</v>
      </c>
      <c r="Y81" s="3">
        <f>VLOOKUP(FISM[[#This Row],[pos0203]],pointstable[],2,FALSE)</f>
        <v>0</v>
      </c>
      <c r="Z81" s="3">
        <f>IFERROR(VLOOKUP(FISM[[#This Row],[FIS Code]],results1003[],3,FALSE),999)</f>
        <v>999</v>
      </c>
      <c r="AA81" s="3">
        <f>VLOOKUP(FISM[[#This Row],[pos1003]],pointstable[],2,FALSE)</f>
        <v>0</v>
      </c>
      <c r="AB81" s="3">
        <f>IFERROR(VLOOKUP(FISM[[#This Row],[FIS Code]],results1103[],3,FALSE),999)</f>
        <v>32</v>
      </c>
      <c r="AC81" s="3">
        <f>VLOOKUP(FISM[[#This Row],[pos1103]],pointstable[],2,FALSE)</f>
        <v>28</v>
      </c>
      <c r="AD81" s="3">
        <f>IFERROR(VLOOKUP(FISM[[#This Row],[FIS Code]],results1203[],3,FALSE),999)</f>
        <v>49</v>
      </c>
      <c r="AE81" s="3">
        <f>VLOOKUP(FISM[[#This Row],[pos1203]],pointstable[],2,FALSE)</f>
        <v>11</v>
      </c>
      <c r="AF81" s="3">
        <f>IFERROR(VLOOKUP(FISM[[#This Row],[FIS Code]],results1303[],3,FALSE),999)</f>
        <v>52</v>
      </c>
      <c r="AG81" s="3">
        <f>VLOOKUP(FISM[[#This Row],[pos1303]],pointstable[],2,FALSE)</f>
        <v>8</v>
      </c>
      <c r="AH81" s="3">
        <f>IFERROR(VLOOKUP(FISM[[#This Row],[FIS Code]],results1503[],3,FALSE),999)</f>
        <v>999</v>
      </c>
      <c r="AI81" s="3">
        <f>VLOOKUP(FISM[[#This Row],[POS1503]],pointstable[],2,FALSE)</f>
        <v>0</v>
      </c>
      <c r="AJ81" s="3">
        <f>IFERROR(VLOOKUP(FISM[[#This Row],[FIS Code]],results1603[],3,FALSE),999)</f>
        <v>31</v>
      </c>
      <c r="AK81" s="3">
        <f>VLOOKUP(FISM[[#This Row],[pos1603]],pointstable[],2,FALSE)</f>
        <v>29</v>
      </c>
    </row>
    <row r="82" spans="1:37" x14ac:dyDescent="0.3">
      <c r="A82">
        <v>6100027</v>
      </c>
      <c r="B82" t="s">
        <v>2566</v>
      </c>
      <c r="C82">
        <v>2001</v>
      </c>
      <c r="D82" t="s">
        <v>20</v>
      </c>
      <c r="E82" s="3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198</v>
      </c>
      <c r="F82" s="3">
        <f>IFERROR(VLOOKUP(FISM[[#This Row],[FIS Code]],results0301[],3,FALSE),999)</f>
        <v>999</v>
      </c>
      <c r="G82" s="3">
        <f>VLOOKUP(FISM[[#This Row],[pos0301]],pointstable[],2,FALSE)</f>
        <v>0</v>
      </c>
      <c r="H82" s="3">
        <f>IFERROR(VLOOKUP(FISM[[#This Row],[FIS Code]],results0401[],3,FALSE),999)</f>
        <v>999</v>
      </c>
      <c r="I82" s="3">
        <f>VLOOKUP(FISM[[#This Row],[pos0401]],pointstable[],2,FALSE)</f>
        <v>0</v>
      </c>
      <c r="J82" s="3">
        <f>IFERROR(VLOOKUP(FISM[[#This Row],[FIS Code]],results1501[],3,FALSE),999)</f>
        <v>999</v>
      </c>
      <c r="K82" s="3">
        <f>VLOOKUP(FISM[[#This Row],[pos01501]],pointstable[],2,FALSE)</f>
        <v>0</v>
      </c>
      <c r="L82" s="3">
        <f>IFERROR(VLOOKUP(FISM[[#This Row],[FIS Code]],results15012[],3,FALSE),999)</f>
        <v>999</v>
      </c>
      <c r="M82" s="3">
        <f>VLOOKUP(FISM[[#This Row],[pos01502]],pointstable[],2,FALSE)</f>
        <v>0</v>
      </c>
      <c r="N82" s="3">
        <f>IFERROR(VLOOKUP(FISM[[#This Row],[FIS Code]],results0502[],3,FALSE),999)</f>
        <v>999</v>
      </c>
      <c r="O82" s="3">
        <f>VLOOKUP(FISM[[#This Row],[pos0502]],pointstable[],2,FALSE)</f>
        <v>0</v>
      </c>
      <c r="P82" s="3">
        <f>IFERROR(VLOOKUP(FISM[[#This Row],[FIS Code]],results0602[],3,FALSE),999)</f>
        <v>999</v>
      </c>
      <c r="Q82" s="3">
        <f>VLOOKUP(FISM[[#This Row],[pos0602]],pointstable[],2,FALSE)</f>
        <v>0</v>
      </c>
      <c r="R82" s="3">
        <f>IFERROR(VLOOKUP(FISM[[#This Row],[FIS Code]],results0702[],3,FALSE),999)</f>
        <v>999</v>
      </c>
      <c r="S82" s="3">
        <f>VLOOKUP(FISM[[#This Row],[pos0702]],pointstable[],2,FALSE)</f>
        <v>0</v>
      </c>
      <c r="T82" s="3">
        <f>IFERROR(VLOOKUP(FISM[[#This Row],[FIS Code]],results0802[],3,FALSE),999)</f>
        <v>999</v>
      </c>
      <c r="U82" s="3">
        <f>VLOOKUP(FISM[[#This Row],[pos0802]],pointstable[],2,FALSE)</f>
        <v>0</v>
      </c>
      <c r="V82" s="3">
        <f>IFERROR(VLOOKUP(FISM[[#This Row],[FIS Code]],results0103[],3,FALSE),999)</f>
        <v>999</v>
      </c>
      <c r="W82" s="3">
        <f>VLOOKUP(FISM[[#This Row],[pos0103]],pointstable[],2,FALSE)</f>
        <v>0</v>
      </c>
      <c r="X82" s="3">
        <f>IFERROR(VLOOKUP(FISM[[#This Row],[FIS Code]],results0203[],3,FALSE),999)</f>
        <v>999</v>
      </c>
      <c r="Y82" s="3">
        <f>VLOOKUP(FISM[[#This Row],[pos0203]],pointstable[],2,FALSE)</f>
        <v>0</v>
      </c>
      <c r="Z82" s="3">
        <f>IFERROR(VLOOKUP(FISM[[#This Row],[FIS Code]],results1003[],3,FALSE),999)</f>
        <v>32</v>
      </c>
      <c r="AA82" s="3">
        <f>VLOOKUP(FISM[[#This Row],[pos1003]],pointstable[],2,FALSE)</f>
        <v>28</v>
      </c>
      <c r="AB82" s="3">
        <f>IFERROR(VLOOKUP(FISM[[#This Row],[FIS Code]],results1103[],3,FALSE),999)</f>
        <v>29</v>
      </c>
      <c r="AC82" s="3">
        <f>VLOOKUP(FISM[[#This Row],[pos1103]],pointstable[],2,FALSE)</f>
        <v>31</v>
      </c>
      <c r="AD82" s="3">
        <f>IFERROR(VLOOKUP(FISM[[#This Row],[FIS Code]],results1203[],3,FALSE),999)</f>
        <v>35</v>
      </c>
      <c r="AE82" s="3">
        <f>VLOOKUP(FISM[[#This Row],[pos1203]],pointstable[],2,FALSE)</f>
        <v>25</v>
      </c>
      <c r="AF82" s="3">
        <f>IFERROR(VLOOKUP(FISM[[#This Row],[FIS Code]],results1303[],3,FALSE),999)</f>
        <v>45</v>
      </c>
      <c r="AG82" s="3">
        <f>VLOOKUP(FISM[[#This Row],[pos1303]],pointstable[],2,FALSE)</f>
        <v>15</v>
      </c>
      <c r="AH82" s="3">
        <f>IFERROR(VLOOKUP(FISM[[#This Row],[FIS Code]],results1503[],3,FALSE),999)</f>
        <v>23</v>
      </c>
      <c r="AI82" s="3">
        <f>VLOOKUP(FISM[[#This Row],[POS1503]],pointstable[],2,FALSE)</f>
        <v>44</v>
      </c>
      <c r="AJ82" s="3">
        <f>IFERROR(VLOOKUP(FISM[[#This Row],[FIS Code]],results1603[],3,FALSE),999)</f>
        <v>20</v>
      </c>
      <c r="AK82" s="3">
        <f>VLOOKUP(FISM[[#This Row],[pos1603]],pointstable[],2,FALSE)</f>
        <v>55</v>
      </c>
    </row>
    <row r="83" spans="1:37" x14ac:dyDescent="0.3">
      <c r="A83">
        <v>6100069</v>
      </c>
      <c r="B83" t="s">
        <v>632</v>
      </c>
      <c r="C83">
        <v>2001</v>
      </c>
      <c r="D83" t="s">
        <v>20</v>
      </c>
      <c r="E83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197</v>
      </c>
      <c r="F83">
        <f>IFERROR(VLOOKUP(FISM[[#This Row],[FIS Code]],results0301[],3,FALSE),999)</f>
        <v>999</v>
      </c>
      <c r="G83">
        <f>VLOOKUP(FISM[[#This Row],[pos0301]],pointstable[],2,FALSE)</f>
        <v>0</v>
      </c>
      <c r="H83">
        <f>IFERROR(VLOOKUP(FISM[[#This Row],[FIS Code]],results0401[],3,FALSE),999)</f>
        <v>29</v>
      </c>
      <c r="I83">
        <f>VLOOKUP(FISM[[#This Row],[pos0401]],pointstable[],2,FALSE)</f>
        <v>31</v>
      </c>
      <c r="J83">
        <f>IFERROR(VLOOKUP(FISM[[#This Row],[FIS Code]],results1501[],3,FALSE),999)</f>
        <v>999</v>
      </c>
      <c r="K83">
        <f>VLOOKUP(FISM[[#This Row],[pos01501]],pointstable[],2,FALSE)</f>
        <v>0</v>
      </c>
      <c r="L83">
        <f>IFERROR(VLOOKUP(FISM[[#This Row],[FIS Code]],results15012[],3,FALSE),999)</f>
        <v>999</v>
      </c>
      <c r="M83">
        <f>VLOOKUP(FISM[[#This Row],[pos01502]],pointstable[],2,FALSE)</f>
        <v>0</v>
      </c>
      <c r="N83" s="3">
        <f>IFERROR(VLOOKUP(FISM[[#This Row],[FIS Code]],results0502[],3,FALSE),999)</f>
        <v>44</v>
      </c>
      <c r="O83" s="3">
        <f>VLOOKUP(FISM[[#This Row],[pos0502]],pointstable[],2,FALSE)</f>
        <v>16</v>
      </c>
      <c r="P83" s="3">
        <f>IFERROR(VLOOKUP(FISM[[#This Row],[FIS Code]],results0602[],3,FALSE),999)</f>
        <v>45</v>
      </c>
      <c r="Q83" s="3">
        <f>VLOOKUP(FISM[[#This Row],[pos0602]],pointstable[],2,FALSE)</f>
        <v>15</v>
      </c>
      <c r="R83" s="3">
        <f>IFERROR(VLOOKUP(FISM[[#This Row],[FIS Code]],results0702[],3,FALSE),999)</f>
        <v>24</v>
      </c>
      <c r="S83" s="3">
        <f>VLOOKUP(FISM[[#This Row],[pos0702]],pointstable[],2,FALSE)</f>
        <v>41</v>
      </c>
      <c r="T83" s="3">
        <f>IFERROR(VLOOKUP(FISM[[#This Row],[FIS Code]],results0802[],3,FALSE),999)</f>
        <v>27</v>
      </c>
      <c r="U83" s="3">
        <f>VLOOKUP(FISM[[#This Row],[pos0802]],pointstable[],2,FALSE)</f>
        <v>34</v>
      </c>
      <c r="V83" s="3">
        <f>IFERROR(VLOOKUP(FISM[[#This Row],[FIS Code]],results0103[],3,FALSE),999)</f>
        <v>999</v>
      </c>
      <c r="W83" s="3">
        <f>VLOOKUP(FISM[[#This Row],[pos0103]],pointstable[],2,FALSE)</f>
        <v>0</v>
      </c>
      <c r="X83" s="3">
        <f>IFERROR(VLOOKUP(FISM[[#This Row],[FIS Code]],results0203[],3,FALSE),999)</f>
        <v>999</v>
      </c>
      <c r="Y83" s="3">
        <f>VLOOKUP(FISM[[#This Row],[pos0203]],pointstable[],2,FALSE)</f>
        <v>0</v>
      </c>
      <c r="Z83" s="3">
        <f>IFERROR(VLOOKUP(FISM[[#This Row],[FIS Code]],results1003[],3,FALSE),999)</f>
        <v>999</v>
      </c>
      <c r="AA83" s="3">
        <f>VLOOKUP(FISM[[#This Row],[pos1003]],pointstable[],2,FALSE)</f>
        <v>0</v>
      </c>
      <c r="AB83" s="3">
        <f>IFERROR(VLOOKUP(FISM[[#This Row],[FIS Code]],results1103[],3,FALSE),999)</f>
        <v>50</v>
      </c>
      <c r="AC83" s="3">
        <f>VLOOKUP(FISM[[#This Row],[pos1103]],pointstable[],2,FALSE)</f>
        <v>10</v>
      </c>
      <c r="AD83" s="3">
        <f>IFERROR(VLOOKUP(FISM[[#This Row],[FIS Code]],results1203[],3,FALSE),999)</f>
        <v>54</v>
      </c>
      <c r="AE83" s="3">
        <f>VLOOKUP(FISM[[#This Row],[pos1203]],pointstable[],2,FALSE)</f>
        <v>6</v>
      </c>
      <c r="AF83" s="3">
        <f>IFERROR(VLOOKUP(FISM[[#This Row],[FIS Code]],results1303[],3,FALSE),999)</f>
        <v>42</v>
      </c>
      <c r="AG83" s="3">
        <f>VLOOKUP(FISM[[#This Row],[pos1303]],pointstable[],2,FALSE)</f>
        <v>18</v>
      </c>
      <c r="AH83" s="3">
        <f>IFERROR(VLOOKUP(FISM[[#This Row],[FIS Code]],results1503[],3,FALSE),999)</f>
        <v>34</v>
      </c>
      <c r="AI83" s="3">
        <f>VLOOKUP(FISM[[#This Row],[POS1503]],pointstable[],2,FALSE)</f>
        <v>26</v>
      </c>
      <c r="AJ83" s="3">
        <f>IFERROR(VLOOKUP(FISM[[#This Row],[FIS Code]],results1603[],3,FALSE),999)</f>
        <v>999</v>
      </c>
      <c r="AK83" s="3">
        <f>VLOOKUP(FISM[[#This Row],[pos1603]],pointstable[],2,FALSE)</f>
        <v>0</v>
      </c>
    </row>
    <row r="84" spans="1:37" x14ac:dyDescent="0.3">
      <c r="A84">
        <v>6532604</v>
      </c>
      <c r="B84" t="s">
        <v>331</v>
      </c>
      <c r="C84">
        <v>2000</v>
      </c>
      <c r="D84" t="s">
        <v>73</v>
      </c>
      <c r="E84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197</v>
      </c>
      <c r="F84">
        <f>IFERROR(VLOOKUP(FISM[[#This Row],[FIS Code]],results0301[],3,FALSE),999)</f>
        <v>46</v>
      </c>
      <c r="G84">
        <f>VLOOKUP(FISM[[#This Row],[pos0301]],pointstable[],2,FALSE)</f>
        <v>14</v>
      </c>
      <c r="H84">
        <f>IFERROR(VLOOKUP(FISM[[#This Row],[FIS Code]],results0401[],3,FALSE),999)</f>
        <v>999</v>
      </c>
      <c r="I84">
        <f>VLOOKUP(FISM[[#This Row],[pos0401]],pointstable[],2,FALSE)</f>
        <v>0</v>
      </c>
      <c r="J84">
        <f>IFERROR(VLOOKUP(FISM[[#This Row],[FIS Code]],results1501[],3,FALSE),999)</f>
        <v>999</v>
      </c>
      <c r="K84">
        <f>VLOOKUP(FISM[[#This Row],[pos01501]],pointstable[],2,FALSE)</f>
        <v>0</v>
      </c>
      <c r="L84">
        <f>IFERROR(VLOOKUP(FISM[[#This Row],[FIS Code]],results15012[],3,FALSE),999)</f>
        <v>999</v>
      </c>
      <c r="M84">
        <f>VLOOKUP(FISM[[#This Row],[pos01502]],pointstable[],2,FALSE)</f>
        <v>0</v>
      </c>
      <c r="N84" s="3">
        <f>IFERROR(VLOOKUP(FISM[[#This Row],[FIS Code]],results0502[],3,FALSE),999)</f>
        <v>999</v>
      </c>
      <c r="O84" s="3">
        <f>VLOOKUP(FISM[[#This Row],[pos0502]],pointstable[],2,FALSE)</f>
        <v>0</v>
      </c>
      <c r="P84" s="3">
        <f>IFERROR(VLOOKUP(FISM[[#This Row],[FIS Code]],results0602[],3,FALSE),999)</f>
        <v>999</v>
      </c>
      <c r="Q84" s="3">
        <f>VLOOKUP(FISM[[#This Row],[pos0602]],pointstable[],2,FALSE)</f>
        <v>0</v>
      </c>
      <c r="R84" s="3">
        <f>IFERROR(VLOOKUP(FISM[[#This Row],[FIS Code]],results0702[],3,FALSE),999)</f>
        <v>999</v>
      </c>
      <c r="S84" s="3">
        <f>VLOOKUP(FISM[[#This Row],[pos0702]],pointstable[],2,FALSE)</f>
        <v>0</v>
      </c>
      <c r="T84" s="3">
        <f>IFERROR(VLOOKUP(FISM[[#This Row],[FIS Code]],results0802[],3,FALSE),999)</f>
        <v>999</v>
      </c>
      <c r="U84" s="3">
        <f>VLOOKUP(FISM[[#This Row],[pos0802]],pointstable[],2,FALSE)</f>
        <v>0</v>
      </c>
      <c r="V84" s="3">
        <f>IFERROR(VLOOKUP(FISM[[#This Row],[FIS Code]],results0103[],3,FALSE),999)</f>
        <v>999</v>
      </c>
      <c r="W84" s="3">
        <f>VLOOKUP(FISM[[#This Row],[pos0103]],pointstable[],2,FALSE)</f>
        <v>0</v>
      </c>
      <c r="X84" s="3">
        <f>IFERROR(VLOOKUP(FISM[[#This Row],[FIS Code]],results0203[],3,FALSE),999)</f>
        <v>999</v>
      </c>
      <c r="Y84" s="3">
        <f>VLOOKUP(FISM[[#This Row],[pos0203]],pointstable[],2,FALSE)</f>
        <v>0</v>
      </c>
      <c r="Z84" s="3">
        <f>IFERROR(VLOOKUP(FISM[[#This Row],[FIS Code]],results1003[],3,FALSE),999)</f>
        <v>27</v>
      </c>
      <c r="AA84" s="3">
        <f>VLOOKUP(FISM[[#This Row],[pos1003]],pointstable[],2,FALSE)</f>
        <v>34</v>
      </c>
      <c r="AB84" s="3">
        <f>IFERROR(VLOOKUP(FISM[[#This Row],[FIS Code]],results1103[],3,FALSE),999)</f>
        <v>999</v>
      </c>
      <c r="AC84" s="3">
        <f>VLOOKUP(FISM[[#This Row],[pos1103]],pointstable[],2,FALSE)</f>
        <v>0</v>
      </c>
      <c r="AD84" s="3">
        <f>IFERROR(VLOOKUP(FISM[[#This Row],[FIS Code]],results1203[],3,FALSE),999)</f>
        <v>16</v>
      </c>
      <c r="AE84" s="3">
        <f>VLOOKUP(FISM[[#This Row],[pos1203]],pointstable[],2,FALSE)</f>
        <v>75</v>
      </c>
      <c r="AF84" s="3">
        <f>IFERROR(VLOOKUP(FISM[[#This Row],[FIS Code]],results1303[],3,FALSE),999)</f>
        <v>49</v>
      </c>
      <c r="AG84" s="3">
        <f>VLOOKUP(FISM[[#This Row],[pos1303]],pointstable[],2,FALSE)</f>
        <v>11</v>
      </c>
      <c r="AH84" s="3">
        <f>IFERROR(VLOOKUP(FISM[[#This Row],[FIS Code]],results1503[],3,FALSE),999)</f>
        <v>28</v>
      </c>
      <c r="AI84" s="3">
        <f>VLOOKUP(FISM[[#This Row],[POS1503]],pointstable[],2,FALSE)</f>
        <v>32</v>
      </c>
      <c r="AJ84" s="3">
        <f>IFERROR(VLOOKUP(FISM[[#This Row],[FIS Code]],results1603[],3,FALSE),999)</f>
        <v>29</v>
      </c>
      <c r="AK84" s="3">
        <f>VLOOKUP(FISM[[#This Row],[pos1603]],pointstable[],2,FALSE)</f>
        <v>31</v>
      </c>
    </row>
    <row r="85" spans="1:37" x14ac:dyDescent="0.3">
      <c r="A85">
        <v>104874</v>
      </c>
      <c r="B85" t="s">
        <v>399</v>
      </c>
      <c r="C85">
        <v>2000</v>
      </c>
      <c r="D85" t="s">
        <v>20</v>
      </c>
      <c r="E85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194</v>
      </c>
      <c r="F85">
        <f>IFERROR(VLOOKUP(FISM[[#This Row],[FIS Code]],results0301[],3,FALSE),999)</f>
        <v>56</v>
      </c>
      <c r="G85">
        <f>VLOOKUP(FISM[[#This Row],[pos0301]],pointstable[],2,FALSE)</f>
        <v>4</v>
      </c>
      <c r="H85">
        <f>IFERROR(VLOOKUP(FISM[[#This Row],[FIS Code]],results0401[],3,FALSE),999)</f>
        <v>999</v>
      </c>
      <c r="I85">
        <f>VLOOKUP(FISM[[#This Row],[pos0401]],pointstable[],2,FALSE)</f>
        <v>0</v>
      </c>
      <c r="J85">
        <f>IFERROR(VLOOKUP(FISM[[#This Row],[FIS Code]],results1501[],3,FALSE),999)</f>
        <v>999</v>
      </c>
      <c r="K85">
        <f>VLOOKUP(FISM[[#This Row],[pos01501]],pointstable[],2,FALSE)</f>
        <v>0</v>
      </c>
      <c r="L85">
        <f>IFERROR(VLOOKUP(FISM[[#This Row],[FIS Code]],results15012[],3,FALSE),999)</f>
        <v>999</v>
      </c>
      <c r="M85">
        <f>VLOOKUP(FISM[[#This Row],[pos01502]],pointstable[],2,FALSE)</f>
        <v>0</v>
      </c>
      <c r="N85" s="3">
        <f>IFERROR(VLOOKUP(FISM[[#This Row],[FIS Code]],results0502[],3,FALSE),999)</f>
        <v>999</v>
      </c>
      <c r="O85" s="3">
        <f>VLOOKUP(FISM[[#This Row],[pos0502]],pointstable[],2,FALSE)</f>
        <v>0</v>
      </c>
      <c r="P85" s="3">
        <f>IFERROR(VLOOKUP(FISM[[#This Row],[FIS Code]],results0602[],3,FALSE),999)</f>
        <v>999</v>
      </c>
      <c r="Q85" s="3">
        <f>VLOOKUP(FISM[[#This Row],[pos0602]],pointstable[],2,FALSE)</f>
        <v>0</v>
      </c>
      <c r="R85" s="3">
        <f>IFERROR(VLOOKUP(FISM[[#This Row],[FIS Code]],results0702[],3,FALSE),999)</f>
        <v>21</v>
      </c>
      <c r="S85" s="3">
        <f>VLOOKUP(FISM[[#This Row],[pos0702]],pointstable[],2,FALSE)</f>
        <v>51</v>
      </c>
      <c r="T85" s="3">
        <f>IFERROR(VLOOKUP(FISM[[#This Row],[FIS Code]],results0802[],3,FALSE),999)</f>
        <v>999</v>
      </c>
      <c r="U85" s="3">
        <f>VLOOKUP(FISM[[#This Row],[pos0802]],pointstable[],2,FALSE)</f>
        <v>0</v>
      </c>
      <c r="V85" s="3">
        <f>IFERROR(VLOOKUP(FISM[[#This Row],[FIS Code]],results0103[],3,FALSE),999)</f>
        <v>31</v>
      </c>
      <c r="W85" s="3">
        <f>VLOOKUP(FISM[[#This Row],[pos0103]],pointstable[],2,FALSE)</f>
        <v>29</v>
      </c>
      <c r="X85" s="3">
        <f>IFERROR(VLOOKUP(FISM[[#This Row],[FIS Code]],results0203[],3,FALSE),999)</f>
        <v>32</v>
      </c>
      <c r="Y85" s="3">
        <f>VLOOKUP(FISM[[#This Row],[pos0203]],pointstable[],2,FALSE)</f>
        <v>28</v>
      </c>
      <c r="Z85" s="3">
        <f>IFERROR(VLOOKUP(FISM[[#This Row],[FIS Code]],results1003[],3,FALSE),999)</f>
        <v>38</v>
      </c>
      <c r="AA85" s="3">
        <f>VLOOKUP(FISM[[#This Row],[pos1003]],pointstable[],2,FALSE)</f>
        <v>22</v>
      </c>
      <c r="AB85" s="3">
        <f>IFERROR(VLOOKUP(FISM[[#This Row],[FIS Code]],results1103[],3,FALSE),999)</f>
        <v>62</v>
      </c>
      <c r="AC85" s="3">
        <f>VLOOKUP(FISM[[#This Row],[pos1103]],pointstable[],2,FALSE)</f>
        <v>0</v>
      </c>
      <c r="AD85" s="3">
        <f>IFERROR(VLOOKUP(FISM[[#This Row],[FIS Code]],results1203[],3,FALSE),999)</f>
        <v>45</v>
      </c>
      <c r="AE85" s="3">
        <f>VLOOKUP(FISM[[#This Row],[pos1203]],pointstable[],2,FALSE)</f>
        <v>15</v>
      </c>
      <c r="AF85" s="3">
        <f>IFERROR(VLOOKUP(FISM[[#This Row],[FIS Code]],results1303[],3,FALSE),999)</f>
        <v>43</v>
      </c>
      <c r="AG85" s="3">
        <f>VLOOKUP(FISM[[#This Row],[pos1303]],pointstable[],2,FALSE)</f>
        <v>17</v>
      </c>
      <c r="AH85" s="3">
        <f>IFERROR(VLOOKUP(FISM[[#This Row],[FIS Code]],results1503[],3,FALSE),999)</f>
        <v>32</v>
      </c>
      <c r="AI85" s="3">
        <f>VLOOKUP(FISM[[#This Row],[POS1503]],pointstable[],2,FALSE)</f>
        <v>28</v>
      </c>
      <c r="AJ85" s="3">
        <f>IFERROR(VLOOKUP(FISM[[#This Row],[FIS Code]],results1603[],3,FALSE),999)</f>
        <v>999</v>
      </c>
      <c r="AK85" s="3">
        <f>VLOOKUP(FISM[[#This Row],[pos1603]],pointstable[],2,FALSE)</f>
        <v>0</v>
      </c>
    </row>
    <row r="86" spans="1:37" x14ac:dyDescent="0.3">
      <c r="A86">
        <v>6532585</v>
      </c>
      <c r="B86" t="s">
        <v>1279</v>
      </c>
      <c r="C86">
        <v>2000</v>
      </c>
      <c r="D86" t="s">
        <v>73</v>
      </c>
      <c r="E86" s="3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191</v>
      </c>
      <c r="F86" s="3">
        <f>IFERROR(VLOOKUP(FISM[[#This Row],[FIS Code]],results0301[],3,FALSE),999)</f>
        <v>999</v>
      </c>
      <c r="G86" s="3">
        <f>VLOOKUP(FISM[[#This Row],[pos0301]],pointstable[],2,FALSE)</f>
        <v>0</v>
      </c>
      <c r="H86" s="3">
        <f>IFERROR(VLOOKUP(FISM[[#This Row],[FIS Code]],results0401[],3,FALSE),999)</f>
        <v>999</v>
      </c>
      <c r="I86" s="3">
        <f>VLOOKUP(FISM[[#This Row],[pos0401]],pointstable[],2,FALSE)</f>
        <v>0</v>
      </c>
      <c r="J86" s="3">
        <f>IFERROR(VLOOKUP(FISM[[#This Row],[FIS Code]],results1501[],3,FALSE),999)</f>
        <v>999</v>
      </c>
      <c r="K86" s="3">
        <f>VLOOKUP(FISM[[#This Row],[pos01501]],pointstable[],2,FALSE)</f>
        <v>0</v>
      </c>
      <c r="L86" s="3">
        <f>IFERROR(VLOOKUP(FISM[[#This Row],[FIS Code]],results15012[],3,FALSE),999)</f>
        <v>999</v>
      </c>
      <c r="M86" s="3">
        <f>VLOOKUP(FISM[[#This Row],[pos01502]],pointstable[],2,FALSE)</f>
        <v>0</v>
      </c>
      <c r="N86" s="3">
        <f>IFERROR(VLOOKUP(FISM[[#This Row],[FIS Code]],results0502[],3,FALSE),999)</f>
        <v>999</v>
      </c>
      <c r="O86" s="3">
        <f>VLOOKUP(FISM[[#This Row],[pos0502]],pointstable[],2,FALSE)</f>
        <v>0</v>
      </c>
      <c r="P86" s="3">
        <f>IFERROR(VLOOKUP(FISM[[#This Row],[FIS Code]],results0602[],3,FALSE),999)</f>
        <v>24</v>
      </c>
      <c r="Q86" s="3">
        <f>VLOOKUP(FISM[[#This Row],[pos0602]],pointstable[],2,FALSE)</f>
        <v>41</v>
      </c>
      <c r="R86" s="3">
        <f>IFERROR(VLOOKUP(FISM[[#This Row],[FIS Code]],results0702[],3,FALSE),999)</f>
        <v>17</v>
      </c>
      <c r="S86" s="3">
        <f>VLOOKUP(FISM[[#This Row],[pos0702]],pointstable[],2,FALSE)</f>
        <v>70</v>
      </c>
      <c r="T86" s="3">
        <f>IFERROR(VLOOKUP(FISM[[#This Row],[FIS Code]],results0802[],3,FALSE),999)</f>
        <v>15</v>
      </c>
      <c r="U86" s="3">
        <f>VLOOKUP(FISM[[#This Row],[pos0802]],pointstable[],2,FALSE)</f>
        <v>80</v>
      </c>
      <c r="V86" s="3">
        <f>IFERROR(VLOOKUP(FISM[[#This Row],[FIS Code]],results0103[],3,FALSE),999)</f>
        <v>999</v>
      </c>
      <c r="W86" s="3">
        <f>VLOOKUP(FISM[[#This Row],[pos0103]],pointstable[],2,FALSE)</f>
        <v>0</v>
      </c>
      <c r="X86" s="3">
        <f>IFERROR(VLOOKUP(FISM[[#This Row],[FIS Code]],results0203[],3,FALSE),999)</f>
        <v>999</v>
      </c>
      <c r="Y86" s="3">
        <f>VLOOKUP(FISM[[#This Row],[pos0203]],pointstable[],2,FALSE)</f>
        <v>0</v>
      </c>
      <c r="Z86" s="3">
        <f>IFERROR(VLOOKUP(FISM[[#This Row],[FIS Code]],results1003[],3,FALSE),999)</f>
        <v>999</v>
      </c>
      <c r="AA86" s="3">
        <f>VLOOKUP(FISM[[#This Row],[pos1003]],pointstable[],2,FALSE)</f>
        <v>0</v>
      </c>
      <c r="AB86" s="3">
        <f>IFERROR(VLOOKUP(FISM[[#This Row],[FIS Code]],results1103[],3,FALSE),999)</f>
        <v>999</v>
      </c>
      <c r="AC86" s="3">
        <f>VLOOKUP(FISM[[#This Row],[pos1103]],pointstable[],2,FALSE)</f>
        <v>0</v>
      </c>
      <c r="AD86" s="3">
        <f>IFERROR(VLOOKUP(FISM[[#This Row],[FIS Code]],results1203[],3,FALSE),999)</f>
        <v>999</v>
      </c>
      <c r="AE86" s="3">
        <f>VLOOKUP(FISM[[#This Row],[pos1203]],pointstable[],2,FALSE)</f>
        <v>0</v>
      </c>
      <c r="AF86" s="3">
        <f>IFERROR(VLOOKUP(FISM[[#This Row],[FIS Code]],results1303[],3,FALSE),999)</f>
        <v>999</v>
      </c>
      <c r="AG86" s="3">
        <f>VLOOKUP(FISM[[#This Row],[pos1303]],pointstable[],2,FALSE)</f>
        <v>0</v>
      </c>
      <c r="AH86" s="3">
        <f>IFERROR(VLOOKUP(FISM[[#This Row],[FIS Code]],results1503[],3,FALSE),999)</f>
        <v>999</v>
      </c>
      <c r="AI86" s="3">
        <f>VLOOKUP(FISM[[#This Row],[POS1503]],pointstable[],2,FALSE)</f>
        <v>0</v>
      </c>
      <c r="AJ86" s="3">
        <f>IFERROR(VLOOKUP(FISM[[#This Row],[FIS Code]],results1603[],3,FALSE),999)</f>
        <v>999</v>
      </c>
      <c r="AK86" s="3">
        <f>VLOOKUP(FISM[[#This Row],[pos1603]],pointstable[],2,FALSE)</f>
        <v>0</v>
      </c>
    </row>
    <row r="87" spans="1:37" x14ac:dyDescent="0.3">
      <c r="A87">
        <v>104752</v>
      </c>
      <c r="B87" t="s">
        <v>2036</v>
      </c>
      <c r="C87">
        <v>1999</v>
      </c>
      <c r="D87" t="s">
        <v>20</v>
      </c>
      <c r="E87" s="3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190</v>
      </c>
      <c r="F87" s="3">
        <f>IFERROR(VLOOKUP(FISM[[#This Row],[FIS Code]],results0301[],3,FALSE),999)</f>
        <v>999</v>
      </c>
      <c r="G87" s="3">
        <f>VLOOKUP(FISM[[#This Row],[pos0301]],pointstable[],2,FALSE)</f>
        <v>0</v>
      </c>
      <c r="H87" s="3">
        <f>IFERROR(VLOOKUP(FISM[[#This Row],[FIS Code]],results0401[],3,FALSE),999)</f>
        <v>999</v>
      </c>
      <c r="I87" s="3">
        <f>VLOOKUP(FISM[[#This Row],[pos0401]],pointstable[],2,FALSE)</f>
        <v>0</v>
      </c>
      <c r="J87" s="3">
        <f>IFERROR(VLOOKUP(FISM[[#This Row],[FIS Code]],results1501[],3,FALSE),999)</f>
        <v>999</v>
      </c>
      <c r="K87" s="3">
        <f>VLOOKUP(FISM[[#This Row],[pos01501]],pointstable[],2,FALSE)</f>
        <v>0</v>
      </c>
      <c r="L87" s="3">
        <f>IFERROR(VLOOKUP(FISM[[#This Row],[FIS Code]],results15012[],3,FALSE),999)</f>
        <v>999</v>
      </c>
      <c r="M87" s="3">
        <f>VLOOKUP(FISM[[#This Row],[pos01502]],pointstable[],2,FALSE)</f>
        <v>0</v>
      </c>
      <c r="N87" s="3">
        <f>IFERROR(VLOOKUP(FISM[[#This Row],[FIS Code]],results0502[],3,FALSE),999)</f>
        <v>999</v>
      </c>
      <c r="O87" s="3">
        <f>VLOOKUP(FISM[[#This Row],[pos0502]],pointstable[],2,FALSE)</f>
        <v>0</v>
      </c>
      <c r="P87" s="3">
        <f>IFERROR(VLOOKUP(FISM[[#This Row],[FIS Code]],results0602[],3,FALSE),999)</f>
        <v>999</v>
      </c>
      <c r="Q87" s="3">
        <f>VLOOKUP(FISM[[#This Row],[pos0602]],pointstable[],2,FALSE)</f>
        <v>0</v>
      </c>
      <c r="R87" s="3">
        <f>IFERROR(VLOOKUP(FISM[[#This Row],[FIS Code]],results0702[],3,FALSE),999)</f>
        <v>999</v>
      </c>
      <c r="S87" s="3">
        <f>VLOOKUP(FISM[[#This Row],[pos0702]],pointstable[],2,FALSE)</f>
        <v>0</v>
      </c>
      <c r="T87" s="3">
        <f>IFERROR(VLOOKUP(FISM[[#This Row],[FIS Code]],results0802[],3,FALSE),999)</f>
        <v>999</v>
      </c>
      <c r="U87" s="3">
        <f>VLOOKUP(FISM[[#This Row],[pos0802]],pointstable[],2,FALSE)</f>
        <v>0</v>
      </c>
      <c r="V87" s="3">
        <f>IFERROR(VLOOKUP(FISM[[#This Row],[FIS Code]],results0103[],3,FALSE),999)</f>
        <v>14</v>
      </c>
      <c r="W87" s="3">
        <f>VLOOKUP(FISM[[#This Row],[pos0103]],pointstable[],2,FALSE)</f>
        <v>90</v>
      </c>
      <c r="X87" s="3">
        <f>IFERROR(VLOOKUP(FISM[[#This Row],[FIS Code]],results0203[],3,FALSE),999)</f>
        <v>13</v>
      </c>
      <c r="Y87" s="3">
        <f>VLOOKUP(FISM[[#This Row],[pos0203]],pointstable[],2,FALSE)</f>
        <v>100</v>
      </c>
      <c r="Z87" s="3">
        <f>IFERROR(VLOOKUP(FISM[[#This Row],[FIS Code]],results1003[],3,FALSE),999)</f>
        <v>999</v>
      </c>
      <c r="AA87" s="3">
        <f>VLOOKUP(FISM[[#This Row],[pos1003]],pointstable[],2,FALSE)</f>
        <v>0</v>
      </c>
      <c r="AB87" s="3">
        <f>IFERROR(VLOOKUP(FISM[[#This Row],[FIS Code]],results1103[],3,FALSE),999)</f>
        <v>999</v>
      </c>
      <c r="AC87" s="3">
        <f>VLOOKUP(FISM[[#This Row],[pos1103]],pointstable[],2,FALSE)</f>
        <v>0</v>
      </c>
      <c r="AD87" s="3">
        <f>IFERROR(VLOOKUP(FISM[[#This Row],[FIS Code]],results1203[],3,FALSE),999)</f>
        <v>999</v>
      </c>
      <c r="AE87" s="3">
        <f>VLOOKUP(FISM[[#This Row],[pos1203]],pointstable[],2,FALSE)</f>
        <v>0</v>
      </c>
      <c r="AF87" s="3">
        <f>IFERROR(VLOOKUP(FISM[[#This Row],[FIS Code]],results1303[],3,FALSE),999)</f>
        <v>999</v>
      </c>
      <c r="AG87" s="3">
        <f>VLOOKUP(FISM[[#This Row],[pos1303]],pointstable[],2,FALSE)</f>
        <v>0</v>
      </c>
      <c r="AH87" s="3">
        <f>IFERROR(VLOOKUP(FISM[[#This Row],[FIS Code]],results1503[],3,FALSE),999)</f>
        <v>999</v>
      </c>
      <c r="AI87" s="3">
        <f>VLOOKUP(FISM[[#This Row],[POS1503]],pointstable[],2,FALSE)</f>
        <v>0</v>
      </c>
      <c r="AJ87" s="3">
        <f>IFERROR(VLOOKUP(FISM[[#This Row],[FIS Code]],results1603[],3,FALSE),999)</f>
        <v>999</v>
      </c>
      <c r="AK87" s="3">
        <f>VLOOKUP(FISM[[#This Row],[pos1603]],pointstable[],2,FALSE)</f>
        <v>0</v>
      </c>
    </row>
    <row r="88" spans="1:37" x14ac:dyDescent="0.3">
      <c r="A88">
        <v>6532491</v>
      </c>
      <c r="B88" t="s">
        <v>2483</v>
      </c>
      <c r="C88">
        <v>1999</v>
      </c>
      <c r="D88" t="s">
        <v>73</v>
      </c>
      <c r="E88" s="3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190</v>
      </c>
      <c r="F88" s="3">
        <f>IFERROR(VLOOKUP(FISM[[#This Row],[FIS Code]],results0301[],3,FALSE),999)</f>
        <v>999</v>
      </c>
      <c r="G88" s="3">
        <f>VLOOKUP(FISM[[#This Row],[pos0301]],pointstable[],2,FALSE)</f>
        <v>0</v>
      </c>
      <c r="H88" s="3">
        <f>IFERROR(VLOOKUP(FISM[[#This Row],[FIS Code]],results0401[],3,FALSE),999)</f>
        <v>999</v>
      </c>
      <c r="I88" s="3">
        <f>VLOOKUP(FISM[[#This Row],[pos0401]],pointstable[],2,FALSE)</f>
        <v>0</v>
      </c>
      <c r="J88" s="3">
        <f>IFERROR(VLOOKUP(FISM[[#This Row],[FIS Code]],results1501[],3,FALSE),999)</f>
        <v>999</v>
      </c>
      <c r="K88" s="3">
        <f>VLOOKUP(FISM[[#This Row],[pos01501]],pointstable[],2,FALSE)</f>
        <v>0</v>
      </c>
      <c r="L88" s="3">
        <f>IFERROR(VLOOKUP(FISM[[#This Row],[FIS Code]],results15012[],3,FALSE),999)</f>
        <v>999</v>
      </c>
      <c r="M88" s="3">
        <f>VLOOKUP(FISM[[#This Row],[pos01502]],pointstable[],2,FALSE)</f>
        <v>0</v>
      </c>
      <c r="N88" s="3">
        <f>IFERROR(VLOOKUP(FISM[[#This Row],[FIS Code]],results0502[],3,FALSE),999)</f>
        <v>999</v>
      </c>
      <c r="O88" s="3">
        <f>VLOOKUP(FISM[[#This Row],[pos0502]],pointstable[],2,FALSE)</f>
        <v>0</v>
      </c>
      <c r="P88" s="3">
        <f>IFERROR(VLOOKUP(FISM[[#This Row],[FIS Code]],results0602[],3,FALSE),999)</f>
        <v>999</v>
      </c>
      <c r="Q88" s="3">
        <f>VLOOKUP(FISM[[#This Row],[pos0602]],pointstable[],2,FALSE)</f>
        <v>0</v>
      </c>
      <c r="R88" s="3">
        <f>IFERROR(VLOOKUP(FISM[[#This Row],[FIS Code]],results0702[],3,FALSE),999)</f>
        <v>999</v>
      </c>
      <c r="S88" s="3">
        <f>VLOOKUP(FISM[[#This Row],[pos0702]],pointstable[],2,FALSE)</f>
        <v>0</v>
      </c>
      <c r="T88" s="3">
        <f>IFERROR(VLOOKUP(FISM[[#This Row],[FIS Code]],results0802[],3,FALSE),999)</f>
        <v>999</v>
      </c>
      <c r="U88" s="3">
        <f>VLOOKUP(FISM[[#This Row],[pos0802]],pointstable[],2,FALSE)</f>
        <v>0</v>
      </c>
      <c r="V88" s="3">
        <f>IFERROR(VLOOKUP(FISM[[#This Row],[FIS Code]],results0103[],3,FALSE),999)</f>
        <v>999</v>
      </c>
      <c r="W88" s="3">
        <f>VLOOKUP(FISM[[#This Row],[pos0103]],pointstable[],2,FALSE)</f>
        <v>0</v>
      </c>
      <c r="X88" s="3">
        <f>IFERROR(VLOOKUP(FISM[[#This Row],[FIS Code]],results0203[],3,FALSE),999)</f>
        <v>999</v>
      </c>
      <c r="Y88" s="3">
        <f>VLOOKUP(FISM[[#This Row],[pos0203]],pointstable[],2,FALSE)</f>
        <v>0</v>
      </c>
      <c r="Z88" s="3">
        <f>IFERROR(VLOOKUP(FISM[[#This Row],[FIS Code]],results1003[],3,FALSE),999)</f>
        <v>8</v>
      </c>
      <c r="AA88" s="3">
        <f>VLOOKUP(FISM[[#This Row],[pos1003]],pointstable[],2,FALSE)</f>
        <v>160</v>
      </c>
      <c r="AB88" s="3">
        <f>IFERROR(VLOOKUP(FISM[[#This Row],[FIS Code]],results1103[],3,FALSE),999)</f>
        <v>999</v>
      </c>
      <c r="AC88" s="3">
        <f>VLOOKUP(FISM[[#This Row],[pos1103]],pointstable[],2,FALSE)</f>
        <v>0</v>
      </c>
      <c r="AD88" s="3">
        <f>IFERROR(VLOOKUP(FISM[[#This Row],[FIS Code]],results1203[],3,FALSE),999)</f>
        <v>999</v>
      </c>
      <c r="AE88" s="3">
        <f>VLOOKUP(FISM[[#This Row],[pos1203]],pointstable[],2,FALSE)</f>
        <v>0</v>
      </c>
      <c r="AF88" s="3">
        <f>IFERROR(VLOOKUP(FISM[[#This Row],[FIS Code]],results1303[],3,FALSE),999)</f>
        <v>30</v>
      </c>
      <c r="AG88" s="3">
        <f>VLOOKUP(FISM[[#This Row],[pos1303]],pointstable[],2,FALSE)</f>
        <v>30</v>
      </c>
      <c r="AH88" s="3">
        <f>IFERROR(VLOOKUP(FISM[[#This Row],[FIS Code]],results1503[],3,FALSE),999)</f>
        <v>999</v>
      </c>
      <c r="AI88" s="3">
        <f>VLOOKUP(FISM[[#This Row],[POS1503]],pointstable[],2,FALSE)</f>
        <v>0</v>
      </c>
      <c r="AJ88" s="3">
        <f>IFERROR(VLOOKUP(FISM[[#This Row],[FIS Code]],results1603[],3,FALSE),999)</f>
        <v>999</v>
      </c>
      <c r="AK88" s="3">
        <f>VLOOKUP(FISM[[#This Row],[pos1603]],pointstable[],2,FALSE)</f>
        <v>0</v>
      </c>
    </row>
    <row r="89" spans="1:37" x14ac:dyDescent="0.3">
      <c r="A89">
        <v>103890</v>
      </c>
      <c r="B89" t="s">
        <v>130</v>
      </c>
      <c r="C89">
        <v>1992</v>
      </c>
      <c r="D89" t="s">
        <v>20</v>
      </c>
      <c r="E89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185</v>
      </c>
      <c r="F89">
        <f>IFERROR(VLOOKUP(FISM[[#This Row],[FIS Code]],results0301[],3,FALSE),999)</f>
        <v>16</v>
      </c>
      <c r="G89">
        <f>VLOOKUP(FISM[[#This Row],[pos0301]],pointstable[],2,FALSE)</f>
        <v>75</v>
      </c>
      <c r="H89">
        <f>IFERROR(VLOOKUP(FISM[[#This Row],[FIS Code]],results0401[],3,FALSE),999)</f>
        <v>12</v>
      </c>
      <c r="I89">
        <f>VLOOKUP(FISM[[#This Row],[pos0401]],pointstable[],2,FALSE)</f>
        <v>110</v>
      </c>
      <c r="J89">
        <f>IFERROR(VLOOKUP(FISM[[#This Row],[FIS Code]],results1501[],3,FALSE),999)</f>
        <v>999</v>
      </c>
      <c r="K89">
        <f>VLOOKUP(FISM[[#This Row],[pos01501]],pointstable[],2,FALSE)</f>
        <v>0</v>
      </c>
      <c r="L89">
        <f>IFERROR(VLOOKUP(FISM[[#This Row],[FIS Code]],results15012[],3,FALSE),999)</f>
        <v>999</v>
      </c>
      <c r="M89">
        <f>VLOOKUP(FISM[[#This Row],[pos01502]],pointstable[],2,FALSE)</f>
        <v>0</v>
      </c>
      <c r="N89" s="3">
        <f>IFERROR(VLOOKUP(FISM[[#This Row],[FIS Code]],results0502[],3,FALSE),999)</f>
        <v>999</v>
      </c>
      <c r="O89" s="3">
        <f>VLOOKUP(FISM[[#This Row],[pos0502]],pointstable[],2,FALSE)</f>
        <v>0</v>
      </c>
      <c r="P89" s="3">
        <f>IFERROR(VLOOKUP(FISM[[#This Row],[FIS Code]],results0602[],3,FALSE),999)</f>
        <v>999</v>
      </c>
      <c r="Q89" s="3">
        <f>VLOOKUP(FISM[[#This Row],[pos0602]],pointstable[],2,FALSE)</f>
        <v>0</v>
      </c>
      <c r="R89" s="3">
        <f>IFERROR(VLOOKUP(FISM[[#This Row],[FIS Code]],results0702[],3,FALSE),999)</f>
        <v>999</v>
      </c>
      <c r="S89" s="3">
        <f>VLOOKUP(FISM[[#This Row],[pos0702]],pointstable[],2,FALSE)</f>
        <v>0</v>
      </c>
      <c r="T89" s="3">
        <f>IFERROR(VLOOKUP(FISM[[#This Row],[FIS Code]],results0802[],3,FALSE),999)</f>
        <v>999</v>
      </c>
      <c r="U89" s="3">
        <f>VLOOKUP(FISM[[#This Row],[pos0802]],pointstable[],2,FALSE)</f>
        <v>0</v>
      </c>
      <c r="V89" s="3">
        <f>IFERROR(VLOOKUP(FISM[[#This Row],[FIS Code]],results0103[],3,FALSE),999)</f>
        <v>999</v>
      </c>
      <c r="W89" s="3">
        <f>VLOOKUP(FISM[[#This Row],[pos0103]],pointstable[],2,FALSE)</f>
        <v>0</v>
      </c>
      <c r="X89" s="3">
        <f>IFERROR(VLOOKUP(FISM[[#This Row],[FIS Code]],results0203[],3,FALSE),999)</f>
        <v>999</v>
      </c>
      <c r="Y89" s="3">
        <f>VLOOKUP(FISM[[#This Row],[pos0203]],pointstable[],2,FALSE)</f>
        <v>0</v>
      </c>
      <c r="Z89" s="3">
        <f>IFERROR(VLOOKUP(FISM[[#This Row],[FIS Code]],results1003[],3,FALSE),999)</f>
        <v>999</v>
      </c>
      <c r="AA89" s="3">
        <f>VLOOKUP(FISM[[#This Row],[pos1003]],pointstable[],2,FALSE)</f>
        <v>0</v>
      </c>
      <c r="AB89" s="3">
        <f>IFERROR(VLOOKUP(FISM[[#This Row],[FIS Code]],results1103[],3,FALSE),999)</f>
        <v>999</v>
      </c>
      <c r="AC89" s="3">
        <f>VLOOKUP(FISM[[#This Row],[pos1103]],pointstable[],2,FALSE)</f>
        <v>0</v>
      </c>
      <c r="AD89" s="3">
        <f>IFERROR(VLOOKUP(FISM[[#This Row],[FIS Code]],results1203[],3,FALSE),999)</f>
        <v>999</v>
      </c>
      <c r="AE89" s="3">
        <f>VLOOKUP(FISM[[#This Row],[pos1203]],pointstable[],2,FALSE)</f>
        <v>0</v>
      </c>
      <c r="AF89" s="3">
        <f>IFERROR(VLOOKUP(FISM[[#This Row],[FIS Code]],results1303[],3,FALSE),999)</f>
        <v>999</v>
      </c>
      <c r="AG89" s="3">
        <f>VLOOKUP(FISM[[#This Row],[pos1303]],pointstable[],2,FALSE)</f>
        <v>0</v>
      </c>
      <c r="AH89" s="3">
        <f>IFERROR(VLOOKUP(FISM[[#This Row],[FIS Code]],results1503[],3,FALSE),999)</f>
        <v>999</v>
      </c>
      <c r="AI89" s="3">
        <f>VLOOKUP(FISM[[#This Row],[POS1503]],pointstable[],2,FALSE)</f>
        <v>0</v>
      </c>
      <c r="AJ89" s="3">
        <f>IFERROR(VLOOKUP(FISM[[#This Row],[FIS Code]],results1603[],3,FALSE),999)</f>
        <v>999</v>
      </c>
      <c r="AK89" s="3">
        <f>VLOOKUP(FISM[[#This Row],[pos1603]],pointstable[],2,FALSE)</f>
        <v>0</v>
      </c>
    </row>
    <row r="90" spans="1:37" x14ac:dyDescent="0.3">
      <c r="A90">
        <v>6532098</v>
      </c>
      <c r="B90" t="s">
        <v>2008</v>
      </c>
      <c r="C90">
        <v>1998</v>
      </c>
      <c r="D90" t="s">
        <v>73</v>
      </c>
      <c r="E90" s="3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180</v>
      </c>
      <c r="F90" s="3">
        <f>IFERROR(VLOOKUP(FISM[[#This Row],[FIS Code]],results0301[],3,FALSE),999)</f>
        <v>999</v>
      </c>
      <c r="G90" s="3">
        <f>VLOOKUP(FISM[[#This Row],[pos0301]],pointstable[],2,FALSE)</f>
        <v>0</v>
      </c>
      <c r="H90" s="3">
        <f>IFERROR(VLOOKUP(FISM[[#This Row],[FIS Code]],results0401[],3,FALSE),999)</f>
        <v>999</v>
      </c>
      <c r="I90" s="3">
        <f>VLOOKUP(FISM[[#This Row],[pos0401]],pointstable[],2,FALSE)</f>
        <v>0</v>
      </c>
      <c r="J90" s="3">
        <f>IFERROR(VLOOKUP(FISM[[#This Row],[FIS Code]],results1501[],3,FALSE),999)</f>
        <v>999</v>
      </c>
      <c r="K90" s="3">
        <f>VLOOKUP(FISM[[#This Row],[pos01501]],pointstable[],2,FALSE)</f>
        <v>0</v>
      </c>
      <c r="L90" s="3">
        <f>IFERROR(VLOOKUP(FISM[[#This Row],[FIS Code]],results15012[],3,FALSE),999)</f>
        <v>999</v>
      </c>
      <c r="M90" s="3">
        <f>VLOOKUP(FISM[[#This Row],[pos01502]],pointstable[],2,FALSE)</f>
        <v>0</v>
      </c>
      <c r="N90" s="3">
        <f>IFERROR(VLOOKUP(FISM[[#This Row],[FIS Code]],results0502[],3,FALSE),999)</f>
        <v>999</v>
      </c>
      <c r="O90" s="3">
        <f>VLOOKUP(FISM[[#This Row],[pos0502]],pointstable[],2,FALSE)</f>
        <v>0</v>
      </c>
      <c r="P90" s="3">
        <f>IFERROR(VLOOKUP(FISM[[#This Row],[FIS Code]],results0602[],3,FALSE),999)</f>
        <v>999</v>
      </c>
      <c r="Q90" s="3">
        <f>VLOOKUP(FISM[[#This Row],[pos0602]],pointstable[],2,FALSE)</f>
        <v>0</v>
      </c>
      <c r="R90" s="3">
        <f>IFERROR(VLOOKUP(FISM[[#This Row],[FIS Code]],results0702[],3,FALSE),999)</f>
        <v>999</v>
      </c>
      <c r="S90" s="3">
        <f>VLOOKUP(FISM[[#This Row],[pos0702]],pointstable[],2,FALSE)</f>
        <v>0</v>
      </c>
      <c r="T90" s="3">
        <f>IFERROR(VLOOKUP(FISM[[#This Row],[FIS Code]],results0802[],3,FALSE),999)</f>
        <v>999</v>
      </c>
      <c r="U90" s="3">
        <f>VLOOKUP(FISM[[#This Row],[pos0802]],pointstable[],2,FALSE)</f>
        <v>0</v>
      </c>
      <c r="V90" s="3">
        <f>IFERROR(VLOOKUP(FISM[[#This Row],[FIS Code]],results0103[],3,FALSE),999)</f>
        <v>7</v>
      </c>
      <c r="W90" s="3">
        <f>VLOOKUP(FISM[[#This Row],[pos0103]],pointstable[],2,FALSE)</f>
        <v>180</v>
      </c>
      <c r="X90" s="3">
        <f>IFERROR(VLOOKUP(FISM[[#This Row],[FIS Code]],results0203[],3,FALSE),999)</f>
        <v>999</v>
      </c>
      <c r="Y90" s="3">
        <f>VLOOKUP(FISM[[#This Row],[pos0203]],pointstable[],2,FALSE)</f>
        <v>0</v>
      </c>
      <c r="Z90" s="3">
        <f>IFERROR(VLOOKUP(FISM[[#This Row],[FIS Code]],results1003[],3,FALSE),999)</f>
        <v>999</v>
      </c>
      <c r="AA90" s="3">
        <f>VLOOKUP(FISM[[#This Row],[pos1003]],pointstable[],2,FALSE)</f>
        <v>0</v>
      </c>
      <c r="AB90" s="3">
        <f>IFERROR(VLOOKUP(FISM[[#This Row],[FIS Code]],results1103[],3,FALSE),999)</f>
        <v>999</v>
      </c>
      <c r="AC90" s="3">
        <f>VLOOKUP(FISM[[#This Row],[pos1103]],pointstable[],2,FALSE)</f>
        <v>0</v>
      </c>
      <c r="AD90" s="3">
        <f>IFERROR(VLOOKUP(FISM[[#This Row],[FIS Code]],results1203[],3,FALSE),999)</f>
        <v>999</v>
      </c>
      <c r="AE90" s="3">
        <f>VLOOKUP(FISM[[#This Row],[pos1203]],pointstable[],2,FALSE)</f>
        <v>0</v>
      </c>
      <c r="AF90" s="3">
        <f>IFERROR(VLOOKUP(FISM[[#This Row],[FIS Code]],results1303[],3,FALSE),999)</f>
        <v>999</v>
      </c>
      <c r="AG90" s="3">
        <f>VLOOKUP(FISM[[#This Row],[pos1303]],pointstable[],2,FALSE)</f>
        <v>0</v>
      </c>
      <c r="AH90" s="3">
        <f>IFERROR(VLOOKUP(FISM[[#This Row],[FIS Code]],results1503[],3,FALSE),999)</f>
        <v>999</v>
      </c>
      <c r="AI90" s="3">
        <f>VLOOKUP(FISM[[#This Row],[POS1503]],pointstable[],2,FALSE)</f>
        <v>0</v>
      </c>
      <c r="AJ90" s="3">
        <f>IFERROR(VLOOKUP(FISM[[#This Row],[FIS Code]],results1603[],3,FALSE),999)</f>
        <v>999</v>
      </c>
      <c r="AK90" s="3">
        <f>VLOOKUP(FISM[[#This Row],[pos1603]],pointstable[],2,FALSE)</f>
        <v>0</v>
      </c>
    </row>
    <row r="91" spans="1:37" x14ac:dyDescent="0.3">
      <c r="A91">
        <v>104492</v>
      </c>
      <c r="B91" t="s">
        <v>2189</v>
      </c>
      <c r="C91">
        <v>1997</v>
      </c>
      <c r="D91" t="s">
        <v>20</v>
      </c>
      <c r="E91" s="3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180</v>
      </c>
      <c r="F91" s="3">
        <f>IFERROR(VLOOKUP(FISM[[#This Row],[FIS Code]],results0301[],3,FALSE),999)</f>
        <v>999</v>
      </c>
      <c r="G91" s="3">
        <f>VLOOKUP(FISM[[#This Row],[pos0301]],pointstable[],2,FALSE)</f>
        <v>0</v>
      </c>
      <c r="H91" s="3">
        <f>IFERROR(VLOOKUP(FISM[[#This Row],[FIS Code]],results0401[],3,FALSE),999)</f>
        <v>999</v>
      </c>
      <c r="I91" s="3">
        <f>VLOOKUP(FISM[[#This Row],[pos0401]],pointstable[],2,FALSE)</f>
        <v>0</v>
      </c>
      <c r="J91" s="3">
        <f>IFERROR(VLOOKUP(FISM[[#This Row],[FIS Code]],results1501[],3,FALSE),999)</f>
        <v>999</v>
      </c>
      <c r="K91" s="3">
        <f>VLOOKUP(FISM[[#This Row],[pos01501]],pointstable[],2,FALSE)</f>
        <v>0</v>
      </c>
      <c r="L91" s="3">
        <f>IFERROR(VLOOKUP(FISM[[#This Row],[FIS Code]],results15012[],3,FALSE),999)</f>
        <v>999</v>
      </c>
      <c r="M91" s="3">
        <f>VLOOKUP(FISM[[#This Row],[pos01502]],pointstable[],2,FALSE)</f>
        <v>0</v>
      </c>
      <c r="N91" s="3">
        <f>IFERROR(VLOOKUP(FISM[[#This Row],[FIS Code]],results0502[],3,FALSE),999)</f>
        <v>999</v>
      </c>
      <c r="O91" s="3">
        <f>VLOOKUP(FISM[[#This Row],[pos0502]],pointstable[],2,FALSE)</f>
        <v>0</v>
      </c>
      <c r="P91" s="3">
        <f>IFERROR(VLOOKUP(FISM[[#This Row],[FIS Code]],results0602[],3,FALSE),999)</f>
        <v>999</v>
      </c>
      <c r="Q91" s="3">
        <f>VLOOKUP(FISM[[#This Row],[pos0602]],pointstable[],2,FALSE)</f>
        <v>0</v>
      </c>
      <c r="R91" s="3">
        <f>IFERROR(VLOOKUP(FISM[[#This Row],[FIS Code]],results0702[],3,FALSE),999)</f>
        <v>999</v>
      </c>
      <c r="S91" s="3">
        <f>VLOOKUP(FISM[[#This Row],[pos0702]],pointstable[],2,FALSE)</f>
        <v>0</v>
      </c>
      <c r="T91" s="3">
        <f>IFERROR(VLOOKUP(FISM[[#This Row],[FIS Code]],results0802[],3,FALSE),999)</f>
        <v>999</v>
      </c>
      <c r="U91" s="3">
        <f>VLOOKUP(FISM[[#This Row],[pos0802]],pointstable[],2,FALSE)</f>
        <v>0</v>
      </c>
      <c r="V91" s="3">
        <f>IFERROR(VLOOKUP(FISM[[#This Row],[FIS Code]],results0103[],3,FALSE),999)</f>
        <v>999</v>
      </c>
      <c r="W91" s="3">
        <f>VLOOKUP(FISM[[#This Row],[pos0103]],pointstable[],2,FALSE)</f>
        <v>0</v>
      </c>
      <c r="X91" s="3">
        <f>IFERROR(VLOOKUP(FISM[[#This Row],[FIS Code]],results0203[],3,FALSE),999)</f>
        <v>7</v>
      </c>
      <c r="Y91" s="3">
        <f>VLOOKUP(FISM[[#This Row],[pos0203]],pointstable[],2,FALSE)</f>
        <v>180</v>
      </c>
      <c r="Z91" s="3">
        <f>IFERROR(VLOOKUP(FISM[[#This Row],[FIS Code]],results1003[],3,FALSE),999)</f>
        <v>999</v>
      </c>
      <c r="AA91" s="3">
        <f>VLOOKUP(FISM[[#This Row],[pos1003]],pointstable[],2,FALSE)</f>
        <v>0</v>
      </c>
      <c r="AB91" s="3">
        <f>IFERROR(VLOOKUP(FISM[[#This Row],[FIS Code]],results1103[],3,FALSE),999)</f>
        <v>999</v>
      </c>
      <c r="AC91" s="3">
        <f>VLOOKUP(FISM[[#This Row],[pos1103]],pointstable[],2,FALSE)</f>
        <v>0</v>
      </c>
      <c r="AD91" s="3">
        <f>IFERROR(VLOOKUP(FISM[[#This Row],[FIS Code]],results1203[],3,FALSE),999)</f>
        <v>999</v>
      </c>
      <c r="AE91" s="3">
        <f>VLOOKUP(FISM[[#This Row],[pos1203]],pointstable[],2,FALSE)</f>
        <v>0</v>
      </c>
      <c r="AF91" s="3">
        <f>IFERROR(VLOOKUP(FISM[[#This Row],[FIS Code]],results1303[],3,FALSE),999)</f>
        <v>999</v>
      </c>
      <c r="AG91" s="3">
        <f>VLOOKUP(FISM[[#This Row],[pos1303]],pointstable[],2,FALSE)</f>
        <v>0</v>
      </c>
      <c r="AH91" s="3">
        <f>IFERROR(VLOOKUP(FISM[[#This Row],[FIS Code]],results1503[],3,FALSE),999)</f>
        <v>999</v>
      </c>
      <c r="AI91" s="3">
        <f>VLOOKUP(FISM[[#This Row],[POS1503]],pointstable[],2,FALSE)</f>
        <v>0</v>
      </c>
      <c r="AJ91" s="3">
        <f>IFERROR(VLOOKUP(FISM[[#This Row],[FIS Code]],results1603[],3,FALSE),999)</f>
        <v>999</v>
      </c>
      <c r="AK91" s="3">
        <f>VLOOKUP(FISM[[#This Row],[pos1603]],pointstable[],2,FALSE)</f>
        <v>0</v>
      </c>
    </row>
    <row r="92" spans="1:37" x14ac:dyDescent="0.3">
      <c r="A92">
        <v>6100083</v>
      </c>
      <c r="B92" t="s">
        <v>239</v>
      </c>
      <c r="C92">
        <v>2001</v>
      </c>
      <c r="D92" t="s">
        <v>20</v>
      </c>
      <c r="E92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176</v>
      </c>
      <c r="F92">
        <f>IFERROR(VLOOKUP(FISM[[#This Row],[FIS Code]],results0301[],3,FALSE),999)</f>
        <v>32</v>
      </c>
      <c r="G92">
        <f>VLOOKUP(FISM[[#This Row],[pos0301]],pointstable[],2,FALSE)</f>
        <v>28</v>
      </c>
      <c r="H92">
        <f>IFERROR(VLOOKUP(FISM[[#This Row],[FIS Code]],results0401[],3,FALSE),999)</f>
        <v>21</v>
      </c>
      <c r="I92">
        <f>VLOOKUP(FISM[[#This Row],[pos0401]],pointstable[],2,FALSE)</f>
        <v>51</v>
      </c>
      <c r="J92">
        <f>IFERROR(VLOOKUP(FISM[[#This Row],[FIS Code]],results1501[],3,FALSE),999)</f>
        <v>999</v>
      </c>
      <c r="K92">
        <f>VLOOKUP(FISM[[#This Row],[pos01501]],pointstable[],2,FALSE)</f>
        <v>0</v>
      </c>
      <c r="L92">
        <f>IFERROR(VLOOKUP(FISM[[#This Row],[FIS Code]],results15012[],3,FALSE),999)</f>
        <v>999</v>
      </c>
      <c r="M92">
        <f>VLOOKUP(FISM[[#This Row],[pos01502]],pointstable[],2,FALSE)</f>
        <v>0</v>
      </c>
      <c r="N92" s="3">
        <f>IFERROR(VLOOKUP(FISM[[#This Row],[FIS Code]],results0502[],3,FALSE),999)</f>
        <v>999</v>
      </c>
      <c r="O92" s="3">
        <f>VLOOKUP(FISM[[#This Row],[pos0502]],pointstable[],2,FALSE)</f>
        <v>0</v>
      </c>
      <c r="P92" s="3">
        <f>IFERROR(VLOOKUP(FISM[[#This Row],[FIS Code]],results0602[],3,FALSE),999)</f>
        <v>41</v>
      </c>
      <c r="Q92" s="3">
        <f>VLOOKUP(FISM[[#This Row],[pos0602]],pointstable[],2,FALSE)</f>
        <v>19</v>
      </c>
      <c r="R92" s="3">
        <f>IFERROR(VLOOKUP(FISM[[#This Row],[FIS Code]],results0702[],3,FALSE),999)</f>
        <v>999</v>
      </c>
      <c r="S92" s="3">
        <f>VLOOKUP(FISM[[#This Row],[pos0702]],pointstable[],2,FALSE)</f>
        <v>0</v>
      </c>
      <c r="T92" s="3">
        <f>IFERROR(VLOOKUP(FISM[[#This Row],[FIS Code]],results0802[],3,FALSE),999)</f>
        <v>999</v>
      </c>
      <c r="U92" s="3">
        <f>VLOOKUP(FISM[[#This Row],[pos0802]],pointstable[],2,FALSE)</f>
        <v>0</v>
      </c>
      <c r="V92" s="3">
        <f>IFERROR(VLOOKUP(FISM[[#This Row],[FIS Code]],results0103[],3,FALSE),999)</f>
        <v>999</v>
      </c>
      <c r="W92" s="3">
        <f>VLOOKUP(FISM[[#This Row],[pos0103]],pointstable[],2,FALSE)</f>
        <v>0</v>
      </c>
      <c r="X92" s="3">
        <f>IFERROR(VLOOKUP(FISM[[#This Row],[FIS Code]],results0203[],3,FALSE),999)</f>
        <v>999</v>
      </c>
      <c r="Y92" s="3">
        <f>VLOOKUP(FISM[[#This Row],[pos0203]],pointstable[],2,FALSE)</f>
        <v>0</v>
      </c>
      <c r="Z92" s="3">
        <f>IFERROR(VLOOKUP(FISM[[#This Row],[FIS Code]],results1003[],3,FALSE),999)</f>
        <v>68</v>
      </c>
      <c r="AA92" s="3">
        <f>VLOOKUP(FISM[[#This Row],[pos1003]],pointstable[],2,FALSE)</f>
        <v>0</v>
      </c>
      <c r="AB92" s="3">
        <f>IFERROR(VLOOKUP(FISM[[#This Row],[FIS Code]],results1103[],3,FALSE),999)</f>
        <v>999</v>
      </c>
      <c r="AC92" s="3">
        <f>VLOOKUP(FISM[[#This Row],[pos1103]],pointstable[],2,FALSE)</f>
        <v>0</v>
      </c>
      <c r="AD92" s="3">
        <f>IFERROR(VLOOKUP(FISM[[#This Row],[FIS Code]],results1203[],3,FALSE),999)</f>
        <v>41</v>
      </c>
      <c r="AE92" s="3">
        <f>VLOOKUP(FISM[[#This Row],[pos1203]],pointstable[],2,FALSE)</f>
        <v>19</v>
      </c>
      <c r="AF92" s="3">
        <f>IFERROR(VLOOKUP(FISM[[#This Row],[FIS Code]],results1303[],3,FALSE),999)</f>
        <v>35</v>
      </c>
      <c r="AG92" s="3">
        <f>VLOOKUP(FISM[[#This Row],[pos1303]],pointstable[],2,FALSE)</f>
        <v>25</v>
      </c>
      <c r="AH92" s="3">
        <f>IFERROR(VLOOKUP(FISM[[#This Row],[FIS Code]],results1503[],3,FALSE),999)</f>
        <v>27</v>
      </c>
      <c r="AI92" s="3">
        <f>VLOOKUP(FISM[[#This Row],[POS1503]],pointstable[],2,FALSE)</f>
        <v>34</v>
      </c>
      <c r="AJ92" s="3">
        <f>IFERROR(VLOOKUP(FISM[[#This Row],[FIS Code]],results1603[],3,FALSE),999)</f>
        <v>999</v>
      </c>
      <c r="AK92" s="3">
        <f>VLOOKUP(FISM[[#This Row],[pos1603]],pointstable[],2,FALSE)</f>
        <v>0</v>
      </c>
    </row>
    <row r="93" spans="1:37" x14ac:dyDescent="0.3">
      <c r="A93">
        <v>104578</v>
      </c>
      <c r="B93" t="s">
        <v>199</v>
      </c>
      <c r="C93">
        <v>1998</v>
      </c>
      <c r="D93" t="s">
        <v>20</v>
      </c>
      <c r="E93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171</v>
      </c>
      <c r="F93">
        <f>IFERROR(VLOOKUP(FISM[[#This Row],[FIS Code]],results0301[],3,FALSE),999)</f>
        <v>26</v>
      </c>
      <c r="G93">
        <f>VLOOKUP(FISM[[#This Row],[pos0301]],pointstable[],2,FALSE)</f>
        <v>36</v>
      </c>
      <c r="H93">
        <f>IFERROR(VLOOKUP(FISM[[#This Row],[FIS Code]],results0401[],3,FALSE),999)</f>
        <v>24</v>
      </c>
      <c r="I93">
        <f>VLOOKUP(FISM[[#This Row],[pos0401]],pointstable[],2,FALSE)</f>
        <v>41</v>
      </c>
      <c r="J93">
        <f>IFERROR(VLOOKUP(FISM[[#This Row],[FIS Code]],results1501[],3,FALSE),999)</f>
        <v>999</v>
      </c>
      <c r="K93">
        <f>VLOOKUP(FISM[[#This Row],[pos01501]],pointstable[],2,FALSE)</f>
        <v>0</v>
      </c>
      <c r="L93">
        <f>IFERROR(VLOOKUP(FISM[[#This Row],[FIS Code]],results15012[],3,FALSE),999)</f>
        <v>999</v>
      </c>
      <c r="M93">
        <f>VLOOKUP(FISM[[#This Row],[pos01502]],pointstable[],2,FALSE)</f>
        <v>0</v>
      </c>
      <c r="N93" s="3">
        <f>IFERROR(VLOOKUP(FISM[[#This Row],[FIS Code]],results0502[],3,FALSE),999)</f>
        <v>19</v>
      </c>
      <c r="O93" s="3">
        <f>VLOOKUP(FISM[[#This Row],[pos0502]],pointstable[],2,FALSE)</f>
        <v>60</v>
      </c>
      <c r="P93" s="3">
        <f>IFERROR(VLOOKUP(FISM[[#This Row],[FIS Code]],results0602[],3,FALSE),999)</f>
        <v>27</v>
      </c>
      <c r="Q93" s="3">
        <f>VLOOKUP(FISM[[#This Row],[pos0602]],pointstable[],2,FALSE)</f>
        <v>34</v>
      </c>
      <c r="R93" s="3">
        <f>IFERROR(VLOOKUP(FISM[[#This Row],[FIS Code]],results0702[],3,FALSE),999)</f>
        <v>999</v>
      </c>
      <c r="S93" s="3">
        <f>VLOOKUP(FISM[[#This Row],[pos0702]],pointstable[],2,FALSE)</f>
        <v>0</v>
      </c>
      <c r="T93" s="3">
        <f>IFERROR(VLOOKUP(FISM[[#This Row],[FIS Code]],results0802[],3,FALSE),999)</f>
        <v>999</v>
      </c>
      <c r="U93" s="3">
        <f>VLOOKUP(FISM[[#This Row],[pos0802]],pointstable[],2,FALSE)</f>
        <v>0</v>
      </c>
      <c r="V93" s="3">
        <f>IFERROR(VLOOKUP(FISM[[#This Row],[FIS Code]],results0103[],3,FALSE),999)</f>
        <v>999</v>
      </c>
      <c r="W93" s="3">
        <f>VLOOKUP(FISM[[#This Row],[pos0103]],pointstable[],2,FALSE)</f>
        <v>0</v>
      </c>
      <c r="X93" s="3">
        <f>IFERROR(VLOOKUP(FISM[[#This Row],[FIS Code]],results0203[],3,FALSE),999)</f>
        <v>999</v>
      </c>
      <c r="Y93" s="3">
        <f>VLOOKUP(FISM[[#This Row],[pos0203]],pointstable[],2,FALSE)</f>
        <v>0</v>
      </c>
      <c r="Z93" s="3">
        <f>IFERROR(VLOOKUP(FISM[[#This Row],[FIS Code]],results1003[],3,FALSE),999)</f>
        <v>999</v>
      </c>
      <c r="AA93" s="3">
        <f>VLOOKUP(FISM[[#This Row],[pos1003]],pointstable[],2,FALSE)</f>
        <v>0</v>
      </c>
      <c r="AB93" s="3">
        <f>IFERROR(VLOOKUP(FISM[[#This Row],[FIS Code]],results1103[],3,FALSE),999)</f>
        <v>999</v>
      </c>
      <c r="AC93" s="3">
        <f>VLOOKUP(FISM[[#This Row],[pos1103]],pointstable[],2,FALSE)</f>
        <v>0</v>
      </c>
      <c r="AD93" s="3">
        <f>IFERROR(VLOOKUP(FISM[[#This Row],[FIS Code]],results1203[],3,FALSE),999)</f>
        <v>999</v>
      </c>
      <c r="AE93" s="3">
        <f>VLOOKUP(FISM[[#This Row],[pos1203]],pointstable[],2,FALSE)</f>
        <v>0</v>
      </c>
      <c r="AF93" s="3">
        <f>IFERROR(VLOOKUP(FISM[[#This Row],[FIS Code]],results1303[],3,FALSE),999)</f>
        <v>999</v>
      </c>
      <c r="AG93" s="3">
        <f>VLOOKUP(FISM[[#This Row],[pos1303]],pointstable[],2,FALSE)</f>
        <v>0</v>
      </c>
      <c r="AH93" s="3">
        <f>IFERROR(VLOOKUP(FISM[[#This Row],[FIS Code]],results1503[],3,FALSE),999)</f>
        <v>999</v>
      </c>
      <c r="AI93" s="3">
        <f>VLOOKUP(FISM[[#This Row],[POS1503]],pointstable[],2,FALSE)</f>
        <v>0</v>
      </c>
      <c r="AJ93" s="3">
        <f>IFERROR(VLOOKUP(FISM[[#This Row],[FIS Code]],results1603[],3,FALSE),999)</f>
        <v>999</v>
      </c>
      <c r="AK93" s="3">
        <f>VLOOKUP(FISM[[#This Row],[pos1603]],pointstable[],2,FALSE)</f>
        <v>0</v>
      </c>
    </row>
    <row r="94" spans="1:37" x14ac:dyDescent="0.3">
      <c r="A94">
        <v>6100075</v>
      </c>
      <c r="B94" t="s">
        <v>628</v>
      </c>
      <c r="C94">
        <v>2001</v>
      </c>
      <c r="D94" t="s">
        <v>20</v>
      </c>
      <c r="E94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171</v>
      </c>
      <c r="F94">
        <f>IFERROR(VLOOKUP(FISM[[#This Row],[FIS Code]],results0301[],3,FALSE),999)</f>
        <v>999</v>
      </c>
      <c r="G94">
        <f>VLOOKUP(FISM[[#This Row],[pos0301]],pointstable[],2,FALSE)</f>
        <v>0</v>
      </c>
      <c r="H94">
        <f>IFERROR(VLOOKUP(FISM[[#This Row],[FIS Code]],results0401[],3,FALSE),999)</f>
        <v>48</v>
      </c>
      <c r="I94">
        <f>VLOOKUP(FISM[[#This Row],[pos0401]],pointstable[],2,FALSE)</f>
        <v>12</v>
      </c>
      <c r="J94">
        <f>IFERROR(VLOOKUP(FISM[[#This Row],[FIS Code]],results1501[],3,FALSE),999)</f>
        <v>999</v>
      </c>
      <c r="K94">
        <f>VLOOKUP(FISM[[#This Row],[pos01501]],pointstable[],2,FALSE)</f>
        <v>0</v>
      </c>
      <c r="L94">
        <f>IFERROR(VLOOKUP(FISM[[#This Row],[FIS Code]],results15012[],3,FALSE),999)</f>
        <v>999</v>
      </c>
      <c r="M94">
        <f>VLOOKUP(FISM[[#This Row],[pos01502]],pointstable[],2,FALSE)</f>
        <v>0</v>
      </c>
      <c r="N94" s="3">
        <f>IFERROR(VLOOKUP(FISM[[#This Row],[FIS Code]],results0502[],3,FALSE),999)</f>
        <v>54</v>
      </c>
      <c r="O94" s="3">
        <f>VLOOKUP(FISM[[#This Row],[pos0502]],pointstable[],2,FALSE)</f>
        <v>6</v>
      </c>
      <c r="P94" s="3">
        <f>IFERROR(VLOOKUP(FISM[[#This Row],[FIS Code]],results0602[],3,FALSE),999)</f>
        <v>51</v>
      </c>
      <c r="Q94" s="3">
        <f>VLOOKUP(FISM[[#This Row],[pos0602]],pointstable[],2,FALSE)</f>
        <v>9</v>
      </c>
      <c r="R94" s="3">
        <f>IFERROR(VLOOKUP(FISM[[#This Row],[FIS Code]],results0702[],3,FALSE),999)</f>
        <v>28</v>
      </c>
      <c r="S94" s="3">
        <f>VLOOKUP(FISM[[#This Row],[pos0702]],pointstable[],2,FALSE)</f>
        <v>32</v>
      </c>
      <c r="T94" s="3">
        <f>IFERROR(VLOOKUP(FISM[[#This Row],[FIS Code]],results0802[],3,FALSE),999)</f>
        <v>37</v>
      </c>
      <c r="U94" s="3">
        <f>VLOOKUP(FISM[[#This Row],[pos0802]],pointstable[],2,FALSE)</f>
        <v>23</v>
      </c>
      <c r="V94" s="3">
        <f>IFERROR(VLOOKUP(FISM[[#This Row],[FIS Code]],results0103[],3,FALSE),999)</f>
        <v>39</v>
      </c>
      <c r="W94" s="3">
        <f>VLOOKUP(FISM[[#This Row],[pos0103]],pointstable[],2,FALSE)</f>
        <v>21</v>
      </c>
      <c r="X94" s="3">
        <f>IFERROR(VLOOKUP(FISM[[#This Row],[FIS Code]],results0203[],3,FALSE),999)</f>
        <v>999</v>
      </c>
      <c r="Y94" s="3">
        <f>VLOOKUP(FISM[[#This Row],[pos0203]],pointstable[],2,FALSE)</f>
        <v>0</v>
      </c>
      <c r="Z94" s="3">
        <f>IFERROR(VLOOKUP(FISM[[#This Row],[FIS Code]],results1003[],3,FALSE),999)</f>
        <v>999</v>
      </c>
      <c r="AA94" s="3">
        <f>VLOOKUP(FISM[[#This Row],[pos1003]],pointstable[],2,FALSE)</f>
        <v>0</v>
      </c>
      <c r="AB94" s="3">
        <f>IFERROR(VLOOKUP(FISM[[#This Row],[FIS Code]],results1103[],3,FALSE),999)</f>
        <v>66</v>
      </c>
      <c r="AC94" s="3">
        <f>VLOOKUP(FISM[[#This Row],[pos1103]],pointstable[],2,FALSE)</f>
        <v>0</v>
      </c>
      <c r="AD94" s="3">
        <f>IFERROR(VLOOKUP(FISM[[#This Row],[FIS Code]],results1203[],3,FALSE),999)</f>
        <v>999</v>
      </c>
      <c r="AE94" s="3">
        <f>VLOOKUP(FISM[[#This Row],[pos1203]],pointstable[],2,FALSE)</f>
        <v>0</v>
      </c>
      <c r="AF94" s="3">
        <f>IFERROR(VLOOKUP(FISM[[#This Row],[FIS Code]],results1303[],3,FALSE),999)</f>
        <v>47</v>
      </c>
      <c r="AG94" s="3">
        <f>VLOOKUP(FISM[[#This Row],[pos1303]],pointstable[],2,FALSE)</f>
        <v>13</v>
      </c>
      <c r="AH94" s="3">
        <f>IFERROR(VLOOKUP(FISM[[#This Row],[FIS Code]],results1503[],3,FALSE),999)</f>
        <v>30</v>
      </c>
      <c r="AI94" s="3">
        <f>VLOOKUP(FISM[[#This Row],[POS1503]],pointstable[],2,FALSE)</f>
        <v>30</v>
      </c>
      <c r="AJ94" s="3">
        <f>IFERROR(VLOOKUP(FISM[[#This Row],[FIS Code]],results1603[],3,FALSE),999)</f>
        <v>35</v>
      </c>
      <c r="AK94" s="3">
        <f>VLOOKUP(FISM[[#This Row],[pos1603]],pointstable[],2,FALSE)</f>
        <v>25</v>
      </c>
    </row>
    <row r="95" spans="1:37" x14ac:dyDescent="0.3">
      <c r="A95">
        <v>104900</v>
      </c>
      <c r="B95" t="s">
        <v>280</v>
      </c>
      <c r="C95">
        <v>2000</v>
      </c>
      <c r="D95" t="s">
        <v>20</v>
      </c>
      <c r="E95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170</v>
      </c>
      <c r="F95">
        <f>IFERROR(VLOOKUP(FISM[[#This Row],[FIS Code]],results0301[],3,FALSE),999)</f>
        <v>38</v>
      </c>
      <c r="G95">
        <f>VLOOKUP(FISM[[#This Row],[pos0301]],pointstable[],2,FALSE)</f>
        <v>22</v>
      </c>
      <c r="H95">
        <f>IFERROR(VLOOKUP(FISM[[#This Row],[FIS Code]],results0401[],3,FALSE),999)</f>
        <v>21</v>
      </c>
      <c r="I95">
        <f>VLOOKUP(FISM[[#This Row],[pos0401]],pointstable[],2,FALSE)</f>
        <v>51</v>
      </c>
      <c r="J95">
        <f>IFERROR(VLOOKUP(FISM[[#This Row],[FIS Code]],results1501[],3,FALSE),999)</f>
        <v>999</v>
      </c>
      <c r="K95">
        <f>VLOOKUP(FISM[[#This Row],[pos01501]],pointstable[],2,FALSE)</f>
        <v>0</v>
      </c>
      <c r="L95">
        <f>IFERROR(VLOOKUP(FISM[[#This Row],[FIS Code]],results15012[],3,FALSE),999)</f>
        <v>999</v>
      </c>
      <c r="M95">
        <f>VLOOKUP(FISM[[#This Row],[pos01502]],pointstable[],2,FALSE)</f>
        <v>0</v>
      </c>
      <c r="N95" s="3">
        <f>IFERROR(VLOOKUP(FISM[[#This Row],[FIS Code]],results0502[],3,FALSE),999)</f>
        <v>999</v>
      </c>
      <c r="O95" s="3">
        <f>VLOOKUP(FISM[[#This Row],[pos0502]],pointstable[],2,FALSE)</f>
        <v>0</v>
      </c>
      <c r="P95" s="3">
        <f>IFERROR(VLOOKUP(FISM[[#This Row],[FIS Code]],results0602[],3,FALSE),999)</f>
        <v>999</v>
      </c>
      <c r="Q95" s="3">
        <f>VLOOKUP(FISM[[#This Row],[pos0602]],pointstable[],2,FALSE)</f>
        <v>0</v>
      </c>
      <c r="R95" s="3">
        <f>IFERROR(VLOOKUP(FISM[[#This Row],[FIS Code]],results0702[],3,FALSE),999)</f>
        <v>999</v>
      </c>
      <c r="S95" s="3">
        <f>VLOOKUP(FISM[[#This Row],[pos0702]],pointstable[],2,FALSE)</f>
        <v>0</v>
      </c>
      <c r="T95" s="3">
        <f>IFERROR(VLOOKUP(FISM[[#This Row],[FIS Code]],results0802[],3,FALSE),999)</f>
        <v>999</v>
      </c>
      <c r="U95" s="3">
        <f>VLOOKUP(FISM[[#This Row],[pos0802]],pointstable[],2,FALSE)</f>
        <v>0</v>
      </c>
      <c r="V95" s="3">
        <f>IFERROR(VLOOKUP(FISM[[#This Row],[FIS Code]],results0103[],3,FALSE),999)</f>
        <v>999</v>
      </c>
      <c r="W95" s="3">
        <f>VLOOKUP(FISM[[#This Row],[pos0103]],pointstable[],2,FALSE)</f>
        <v>0</v>
      </c>
      <c r="X95" s="3">
        <f>IFERROR(VLOOKUP(FISM[[#This Row],[FIS Code]],results0203[],3,FALSE),999)</f>
        <v>25</v>
      </c>
      <c r="Y95" s="3">
        <f>VLOOKUP(FISM[[#This Row],[pos0203]],pointstable[],2,FALSE)</f>
        <v>38</v>
      </c>
      <c r="Z95" s="3">
        <f>IFERROR(VLOOKUP(FISM[[#This Row],[FIS Code]],results1003[],3,FALSE),999)</f>
        <v>43</v>
      </c>
      <c r="AA95" s="3">
        <f>VLOOKUP(FISM[[#This Row],[pos1003]],pointstable[],2,FALSE)</f>
        <v>17</v>
      </c>
      <c r="AB95" s="3">
        <f>IFERROR(VLOOKUP(FISM[[#This Row],[FIS Code]],results1103[],3,FALSE),999)</f>
        <v>34</v>
      </c>
      <c r="AC95" s="3">
        <f>VLOOKUP(FISM[[#This Row],[pos1103]],pointstable[],2,FALSE)</f>
        <v>26</v>
      </c>
      <c r="AD95" s="3">
        <f>IFERROR(VLOOKUP(FISM[[#This Row],[FIS Code]],results1203[],3,FALSE),999)</f>
        <v>44</v>
      </c>
      <c r="AE95" s="3">
        <f>VLOOKUP(FISM[[#This Row],[pos1203]],pointstable[],2,FALSE)</f>
        <v>16</v>
      </c>
      <c r="AF95" s="3">
        <f>IFERROR(VLOOKUP(FISM[[#This Row],[FIS Code]],results1303[],3,FALSE),999)</f>
        <v>999</v>
      </c>
      <c r="AG95" s="3">
        <f>VLOOKUP(FISM[[#This Row],[pos1303]],pointstable[],2,FALSE)</f>
        <v>0</v>
      </c>
      <c r="AH95" s="3">
        <f>IFERROR(VLOOKUP(FISM[[#This Row],[FIS Code]],results1503[],3,FALSE),999)</f>
        <v>999</v>
      </c>
      <c r="AI95" s="3">
        <f>VLOOKUP(FISM[[#This Row],[POS1503]],pointstable[],2,FALSE)</f>
        <v>0</v>
      </c>
      <c r="AJ95" s="3">
        <f>IFERROR(VLOOKUP(FISM[[#This Row],[FIS Code]],results1603[],3,FALSE),999)</f>
        <v>999</v>
      </c>
      <c r="AK95" s="3">
        <f>VLOOKUP(FISM[[#This Row],[pos1603]],pointstable[],2,FALSE)</f>
        <v>0</v>
      </c>
    </row>
    <row r="96" spans="1:37" x14ac:dyDescent="0.3">
      <c r="A96">
        <v>6531837</v>
      </c>
      <c r="B96" t="s">
        <v>2760</v>
      </c>
      <c r="C96">
        <v>1997</v>
      </c>
      <c r="D96" t="s">
        <v>73</v>
      </c>
      <c r="E96" s="3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164</v>
      </c>
      <c r="F96" s="3">
        <f>IFERROR(VLOOKUP(FISM[[#This Row],[FIS Code]],results0301[],3,FALSE),999)</f>
        <v>999</v>
      </c>
      <c r="G96" s="3">
        <f>VLOOKUP(FISM[[#This Row],[pos0301]],pointstable[],2,FALSE)</f>
        <v>0</v>
      </c>
      <c r="H96" s="3">
        <f>IFERROR(VLOOKUP(FISM[[#This Row],[FIS Code]],results0401[],3,FALSE),999)</f>
        <v>999</v>
      </c>
      <c r="I96" s="3">
        <f>VLOOKUP(FISM[[#This Row],[pos0401]],pointstable[],2,FALSE)</f>
        <v>0</v>
      </c>
      <c r="J96" s="3">
        <f>IFERROR(VLOOKUP(FISM[[#This Row],[FIS Code]],results1501[],3,FALSE),999)</f>
        <v>999</v>
      </c>
      <c r="K96" s="3">
        <f>VLOOKUP(FISM[[#This Row],[pos01501]],pointstable[],2,FALSE)</f>
        <v>0</v>
      </c>
      <c r="L96" s="3">
        <f>IFERROR(VLOOKUP(FISM[[#This Row],[FIS Code]],results15012[],3,FALSE),999)</f>
        <v>999</v>
      </c>
      <c r="M96" s="3">
        <f>VLOOKUP(FISM[[#This Row],[pos01502]],pointstable[],2,FALSE)</f>
        <v>0</v>
      </c>
      <c r="N96" s="3">
        <f>IFERROR(VLOOKUP(FISM[[#This Row],[FIS Code]],results0502[],3,FALSE),999)</f>
        <v>999</v>
      </c>
      <c r="O96" s="3">
        <f>VLOOKUP(FISM[[#This Row],[pos0502]],pointstable[],2,FALSE)</f>
        <v>0</v>
      </c>
      <c r="P96" s="3">
        <f>IFERROR(VLOOKUP(FISM[[#This Row],[FIS Code]],results0602[],3,FALSE),999)</f>
        <v>999</v>
      </c>
      <c r="Q96" s="3">
        <f>VLOOKUP(FISM[[#This Row],[pos0602]],pointstable[],2,FALSE)</f>
        <v>0</v>
      </c>
      <c r="R96" s="3">
        <f>IFERROR(VLOOKUP(FISM[[#This Row],[FIS Code]],results0702[],3,FALSE),999)</f>
        <v>999</v>
      </c>
      <c r="S96" s="3">
        <f>VLOOKUP(FISM[[#This Row],[pos0702]],pointstable[],2,FALSE)</f>
        <v>0</v>
      </c>
      <c r="T96" s="3">
        <f>IFERROR(VLOOKUP(FISM[[#This Row],[FIS Code]],results0802[],3,FALSE),999)</f>
        <v>999</v>
      </c>
      <c r="U96" s="3">
        <f>VLOOKUP(FISM[[#This Row],[pos0802]],pointstable[],2,FALSE)</f>
        <v>0</v>
      </c>
      <c r="V96" s="3">
        <f>IFERROR(VLOOKUP(FISM[[#This Row],[FIS Code]],results0103[],3,FALSE),999)</f>
        <v>999</v>
      </c>
      <c r="W96" s="3">
        <f>VLOOKUP(FISM[[#This Row],[pos0103]],pointstable[],2,FALSE)</f>
        <v>0</v>
      </c>
      <c r="X96" s="3">
        <f>IFERROR(VLOOKUP(FISM[[#This Row],[FIS Code]],results0203[],3,FALSE),999)</f>
        <v>999</v>
      </c>
      <c r="Y96" s="3">
        <f>VLOOKUP(FISM[[#This Row],[pos0203]],pointstable[],2,FALSE)</f>
        <v>0</v>
      </c>
      <c r="Z96" s="3">
        <f>IFERROR(VLOOKUP(FISM[[#This Row],[FIS Code]],results1003[],3,FALSE),999)</f>
        <v>999</v>
      </c>
      <c r="AA96" s="3">
        <f>VLOOKUP(FISM[[#This Row],[pos1003]],pointstable[],2,FALSE)</f>
        <v>0</v>
      </c>
      <c r="AB96" s="3">
        <f>IFERROR(VLOOKUP(FISM[[#This Row],[FIS Code]],results1103[],3,FALSE),999)</f>
        <v>16</v>
      </c>
      <c r="AC96" s="3">
        <f>VLOOKUP(FISM[[#This Row],[pos1103]],pointstable[],2,FALSE)</f>
        <v>75</v>
      </c>
      <c r="AD96" s="3">
        <f>IFERROR(VLOOKUP(FISM[[#This Row],[FIS Code]],results1203[],3,FALSE),999)</f>
        <v>31</v>
      </c>
      <c r="AE96" s="3">
        <f>VLOOKUP(FISM[[#This Row],[pos1203]],pointstable[],2,FALSE)</f>
        <v>29</v>
      </c>
      <c r="AF96" s="3">
        <f>IFERROR(VLOOKUP(FISM[[#This Row],[FIS Code]],results1303[],3,FALSE),999)</f>
        <v>19</v>
      </c>
      <c r="AG96" s="3">
        <f>VLOOKUP(FISM[[#This Row],[pos1303]],pointstable[],2,FALSE)</f>
        <v>60</v>
      </c>
      <c r="AH96" s="3">
        <f>IFERROR(VLOOKUP(FISM[[#This Row],[FIS Code]],results1503[],3,FALSE),999)</f>
        <v>999</v>
      </c>
      <c r="AI96" s="3">
        <f>VLOOKUP(FISM[[#This Row],[POS1503]],pointstable[],2,FALSE)</f>
        <v>0</v>
      </c>
      <c r="AJ96" s="3">
        <f>IFERROR(VLOOKUP(FISM[[#This Row],[FIS Code]],results1603[],3,FALSE),999)</f>
        <v>999</v>
      </c>
      <c r="AK96" s="3">
        <f>VLOOKUP(FISM[[#This Row],[pos1603]],pointstable[],2,FALSE)</f>
        <v>0</v>
      </c>
    </row>
    <row r="97" spans="1:37" x14ac:dyDescent="0.3">
      <c r="A97">
        <v>6532407</v>
      </c>
      <c r="B97" t="s">
        <v>1035</v>
      </c>
      <c r="C97">
        <v>1999</v>
      </c>
      <c r="D97" t="s">
        <v>73</v>
      </c>
      <c r="E97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153</v>
      </c>
      <c r="F97" s="3">
        <f>IFERROR(VLOOKUP(FISM[[#This Row],[FIS Code]],results0301[],3,FALSE),999)</f>
        <v>999</v>
      </c>
      <c r="G97" s="3">
        <f>VLOOKUP(FISM[[#This Row],[pos0301]],pointstable[],2,FALSE)</f>
        <v>0</v>
      </c>
      <c r="H97" s="3">
        <f>IFERROR(VLOOKUP(FISM[[#This Row],[FIS Code]],results0401[],3,FALSE),999)</f>
        <v>999</v>
      </c>
      <c r="I97" s="3">
        <f>VLOOKUP(FISM[[#This Row],[pos0401]],pointstable[],2,FALSE)</f>
        <v>0</v>
      </c>
      <c r="J97" s="3">
        <f>IFERROR(VLOOKUP(FISM[[#This Row],[FIS Code]],results1501[],3,FALSE),999)</f>
        <v>999</v>
      </c>
      <c r="K97" s="3">
        <f>VLOOKUP(FISM[[#This Row],[pos01501]],pointstable[],2,FALSE)</f>
        <v>0</v>
      </c>
      <c r="L97" s="3">
        <f>IFERROR(VLOOKUP(FISM[[#This Row],[FIS Code]],results15012[],3,FALSE),999)</f>
        <v>999</v>
      </c>
      <c r="M97" s="3">
        <f>VLOOKUP(FISM[[#This Row],[pos01502]],pointstable[],2,FALSE)</f>
        <v>0</v>
      </c>
      <c r="N97" s="3">
        <f>IFERROR(VLOOKUP(FISM[[#This Row],[FIS Code]],results0502[],3,FALSE),999)</f>
        <v>17</v>
      </c>
      <c r="O97" s="3">
        <f>VLOOKUP(FISM[[#This Row],[pos0502]],pointstable[],2,FALSE)</f>
        <v>70</v>
      </c>
      <c r="P97" s="3">
        <f>IFERROR(VLOOKUP(FISM[[#This Row],[FIS Code]],results0602[],3,FALSE),999)</f>
        <v>26</v>
      </c>
      <c r="Q97" s="3">
        <f>VLOOKUP(FISM[[#This Row],[pos0602]],pointstable[],2,FALSE)</f>
        <v>36</v>
      </c>
      <c r="R97" s="3">
        <f>IFERROR(VLOOKUP(FISM[[#This Row],[FIS Code]],results0702[],3,FALSE),999)</f>
        <v>22</v>
      </c>
      <c r="S97" s="3">
        <f>VLOOKUP(FISM[[#This Row],[pos0702]],pointstable[],2,FALSE)</f>
        <v>47</v>
      </c>
      <c r="T97" s="3">
        <f>IFERROR(VLOOKUP(FISM[[#This Row],[FIS Code]],results0802[],3,FALSE),999)</f>
        <v>999</v>
      </c>
      <c r="U97" s="3">
        <f>VLOOKUP(FISM[[#This Row],[pos0802]],pointstable[],2,FALSE)</f>
        <v>0</v>
      </c>
      <c r="V97" s="3">
        <f>IFERROR(VLOOKUP(FISM[[#This Row],[FIS Code]],results0103[],3,FALSE),999)</f>
        <v>999</v>
      </c>
      <c r="W97" s="3">
        <f>VLOOKUP(FISM[[#This Row],[pos0103]],pointstable[],2,FALSE)</f>
        <v>0</v>
      </c>
      <c r="X97" s="3">
        <f>IFERROR(VLOOKUP(FISM[[#This Row],[FIS Code]],results0203[],3,FALSE),999)</f>
        <v>999</v>
      </c>
      <c r="Y97" s="3">
        <f>VLOOKUP(FISM[[#This Row],[pos0203]],pointstable[],2,FALSE)</f>
        <v>0</v>
      </c>
      <c r="Z97" s="3">
        <f>IFERROR(VLOOKUP(FISM[[#This Row],[FIS Code]],results1003[],3,FALSE),999)</f>
        <v>999</v>
      </c>
      <c r="AA97" s="3">
        <f>VLOOKUP(FISM[[#This Row],[pos1003]],pointstable[],2,FALSE)</f>
        <v>0</v>
      </c>
      <c r="AB97" s="3">
        <f>IFERROR(VLOOKUP(FISM[[#This Row],[FIS Code]],results1103[],3,FALSE),999)</f>
        <v>999</v>
      </c>
      <c r="AC97" s="3">
        <f>VLOOKUP(FISM[[#This Row],[pos1103]],pointstable[],2,FALSE)</f>
        <v>0</v>
      </c>
      <c r="AD97" s="3">
        <f>IFERROR(VLOOKUP(FISM[[#This Row],[FIS Code]],results1203[],3,FALSE),999)</f>
        <v>999</v>
      </c>
      <c r="AE97" s="3">
        <f>VLOOKUP(FISM[[#This Row],[pos1203]],pointstable[],2,FALSE)</f>
        <v>0</v>
      </c>
      <c r="AF97" s="3">
        <f>IFERROR(VLOOKUP(FISM[[#This Row],[FIS Code]],results1303[],3,FALSE),999)</f>
        <v>999</v>
      </c>
      <c r="AG97" s="3">
        <f>VLOOKUP(FISM[[#This Row],[pos1303]],pointstable[],2,FALSE)</f>
        <v>0</v>
      </c>
      <c r="AH97" s="3">
        <f>IFERROR(VLOOKUP(FISM[[#This Row],[FIS Code]],results1503[],3,FALSE),999)</f>
        <v>999</v>
      </c>
      <c r="AI97" s="3">
        <f>VLOOKUP(FISM[[#This Row],[POS1503]],pointstable[],2,FALSE)</f>
        <v>0</v>
      </c>
      <c r="AJ97" s="3">
        <f>IFERROR(VLOOKUP(FISM[[#This Row],[FIS Code]],results1603[],3,FALSE),999)</f>
        <v>999</v>
      </c>
      <c r="AK97" s="3">
        <f>VLOOKUP(FISM[[#This Row],[pos1603]],pointstable[],2,FALSE)</f>
        <v>0</v>
      </c>
    </row>
    <row r="98" spans="1:37" x14ac:dyDescent="0.3">
      <c r="A98">
        <v>6100081</v>
      </c>
      <c r="B98" t="s">
        <v>606</v>
      </c>
      <c r="C98">
        <v>2001</v>
      </c>
      <c r="D98" t="s">
        <v>20</v>
      </c>
      <c r="E98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153</v>
      </c>
      <c r="F98">
        <f>IFERROR(VLOOKUP(FISM[[#This Row],[FIS Code]],results0301[],3,FALSE),999)</f>
        <v>999</v>
      </c>
      <c r="G98">
        <f>VLOOKUP(FISM[[#This Row],[pos0301]],pointstable[],2,FALSE)</f>
        <v>0</v>
      </c>
      <c r="H98">
        <f>IFERROR(VLOOKUP(FISM[[#This Row],[FIS Code]],results0401[],3,FALSE),999)</f>
        <v>999</v>
      </c>
      <c r="I98">
        <f>VLOOKUP(FISM[[#This Row],[pos0401]],pointstable[],2,FALSE)</f>
        <v>0</v>
      </c>
      <c r="J98">
        <f>IFERROR(VLOOKUP(FISM[[#This Row],[FIS Code]],results1501[],3,FALSE),999)</f>
        <v>999</v>
      </c>
      <c r="K98">
        <f>VLOOKUP(FISM[[#This Row],[pos01501]],pointstable[],2,FALSE)</f>
        <v>0</v>
      </c>
      <c r="L98">
        <f>IFERROR(VLOOKUP(FISM[[#This Row],[FIS Code]],results15012[],3,FALSE),999)</f>
        <v>999</v>
      </c>
      <c r="M98">
        <f>VLOOKUP(FISM[[#This Row],[pos01502]],pointstable[],2,FALSE)</f>
        <v>0</v>
      </c>
      <c r="N98" s="3">
        <f>IFERROR(VLOOKUP(FISM[[#This Row],[FIS Code]],results0502[],3,FALSE),999)</f>
        <v>26</v>
      </c>
      <c r="O98" s="3">
        <f>VLOOKUP(FISM[[#This Row],[pos0502]],pointstable[],2,FALSE)</f>
        <v>36</v>
      </c>
      <c r="P98" s="3">
        <f>IFERROR(VLOOKUP(FISM[[#This Row],[FIS Code]],results0602[],3,FALSE),999)</f>
        <v>29</v>
      </c>
      <c r="Q98" s="3">
        <f>VLOOKUP(FISM[[#This Row],[pos0602]],pointstable[],2,FALSE)</f>
        <v>31</v>
      </c>
      <c r="R98" s="3">
        <f>IFERROR(VLOOKUP(FISM[[#This Row],[FIS Code]],results0702[],3,FALSE),999)</f>
        <v>999</v>
      </c>
      <c r="S98" s="3">
        <f>VLOOKUP(FISM[[#This Row],[pos0702]],pointstable[],2,FALSE)</f>
        <v>0</v>
      </c>
      <c r="T98" s="3">
        <f>IFERROR(VLOOKUP(FISM[[#This Row],[FIS Code]],results0802[],3,FALSE),999)</f>
        <v>999</v>
      </c>
      <c r="U98" s="3">
        <f>VLOOKUP(FISM[[#This Row],[pos0802]],pointstable[],2,FALSE)</f>
        <v>0</v>
      </c>
      <c r="V98" s="3">
        <f>IFERROR(VLOOKUP(FISM[[#This Row],[FIS Code]],results0103[],3,FALSE),999)</f>
        <v>999</v>
      </c>
      <c r="W98" s="3">
        <f>VLOOKUP(FISM[[#This Row],[pos0103]],pointstable[],2,FALSE)</f>
        <v>0</v>
      </c>
      <c r="X98" s="3">
        <f>IFERROR(VLOOKUP(FISM[[#This Row],[FIS Code]],results0203[],3,FALSE),999)</f>
        <v>999</v>
      </c>
      <c r="Y98" s="3">
        <f>VLOOKUP(FISM[[#This Row],[pos0203]],pointstable[],2,FALSE)</f>
        <v>0</v>
      </c>
      <c r="Z98" s="3">
        <f>IFERROR(VLOOKUP(FISM[[#This Row],[FIS Code]],results1003[],3,FALSE),999)</f>
        <v>41</v>
      </c>
      <c r="AA98" s="3">
        <f>VLOOKUP(FISM[[#This Row],[pos1003]],pointstable[],2,FALSE)</f>
        <v>19</v>
      </c>
      <c r="AB98" s="3">
        <f>IFERROR(VLOOKUP(FISM[[#This Row],[FIS Code]],results1103[],3,FALSE),999)</f>
        <v>999</v>
      </c>
      <c r="AC98" s="3">
        <f>VLOOKUP(FISM[[#This Row],[pos1103]],pointstable[],2,FALSE)</f>
        <v>0</v>
      </c>
      <c r="AD98" s="3">
        <f>IFERROR(VLOOKUP(FISM[[#This Row],[FIS Code]],results1203[],3,FALSE),999)</f>
        <v>46</v>
      </c>
      <c r="AE98" s="3">
        <f>VLOOKUP(FISM[[#This Row],[pos1203]],pointstable[],2,FALSE)</f>
        <v>14</v>
      </c>
      <c r="AF98" s="3">
        <f>IFERROR(VLOOKUP(FISM[[#This Row],[FIS Code]],results1303[],3,FALSE),999)</f>
        <v>48</v>
      </c>
      <c r="AG98" s="3">
        <f>VLOOKUP(FISM[[#This Row],[pos1303]],pointstable[],2,FALSE)</f>
        <v>12</v>
      </c>
      <c r="AH98" s="3">
        <f>IFERROR(VLOOKUP(FISM[[#This Row],[FIS Code]],results1503[],3,FALSE),999)</f>
        <v>24</v>
      </c>
      <c r="AI98" s="3">
        <f>VLOOKUP(FISM[[#This Row],[POS1503]],pointstable[],2,FALSE)</f>
        <v>41</v>
      </c>
      <c r="AJ98" s="3">
        <f>IFERROR(VLOOKUP(FISM[[#This Row],[FIS Code]],results1603[],3,FALSE),999)</f>
        <v>999</v>
      </c>
      <c r="AK98" s="3">
        <f>VLOOKUP(FISM[[#This Row],[pos1603]],pointstable[],2,FALSE)</f>
        <v>0</v>
      </c>
    </row>
    <row r="99" spans="1:37" x14ac:dyDescent="0.3">
      <c r="A99">
        <v>6100163</v>
      </c>
      <c r="B99" t="s">
        <v>440</v>
      </c>
      <c r="C99">
        <v>2001</v>
      </c>
      <c r="D99" t="s">
        <v>20</v>
      </c>
      <c r="E99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149</v>
      </c>
      <c r="F99">
        <f>IFERROR(VLOOKUP(FISM[[#This Row],[FIS Code]],results0301[],3,FALSE),999)</f>
        <v>62</v>
      </c>
      <c r="G99">
        <f>VLOOKUP(FISM[[#This Row],[pos0301]],pointstable[],2,FALSE)</f>
        <v>0</v>
      </c>
      <c r="H99">
        <f>IFERROR(VLOOKUP(FISM[[#This Row],[FIS Code]],results0401[],3,FALSE),999)</f>
        <v>43</v>
      </c>
      <c r="I99">
        <f>VLOOKUP(FISM[[#This Row],[pos0401]],pointstable[],2,FALSE)</f>
        <v>17</v>
      </c>
      <c r="J99">
        <f>IFERROR(VLOOKUP(FISM[[#This Row],[FIS Code]],results1501[],3,FALSE),999)</f>
        <v>999</v>
      </c>
      <c r="K99">
        <f>VLOOKUP(FISM[[#This Row],[pos01501]],pointstable[],2,FALSE)</f>
        <v>0</v>
      </c>
      <c r="L99">
        <f>IFERROR(VLOOKUP(FISM[[#This Row],[FIS Code]],results15012[],3,FALSE),999)</f>
        <v>999</v>
      </c>
      <c r="M99">
        <f>VLOOKUP(FISM[[#This Row],[pos01502]],pointstable[],2,FALSE)</f>
        <v>0</v>
      </c>
      <c r="N99" s="3">
        <f>IFERROR(VLOOKUP(FISM[[#This Row],[FIS Code]],results0502[],3,FALSE),999)</f>
        <v>48</v>
      </c>
      <c r="O99" s="3">
        <f>VLOOKUP(FISM[[#This Row],[pos0502]],pointstable[],2,FALSE)</f>
        <v>12</v>
      </c>
      <c r="P99" s="3">
        <f>IFERROR(VLOOKUP(FISM[[#This Row],[FIS Code]],results0602[],3,FALSE),999)</f>
        <v>43</v>
      </c>
      <c r="Q99" s="3">
        <f>VLOOKUP(FISM[[#This Row],[pos0602]],pointstable[],2,FALSE)</f>
        <v>17</v>
      </c>
      <c r="R99" s="3">
        <f>IFERROR(VLOOKUP(FISM[[#This Row],[FIS Code]],results0702[],3,FALSE),999)</f>
        <v>999</v>
      </c>
      <c r="S99" s="3">
        <f>VLOOKUP(FISM[[#This Row],[pos0702]],pointstable[],2,FALSE)</f>
        <v>0</v>
      </c>
      <c r="T99" s="3">
        <f>IFERROR(VLOOKUP(FISM[[#This Row],[FIS Code]],results0802[],3,FALSE),999)</f>
        <v>25</v>
      </c>
      <c r="U99" s="3">
        <f>VLOOKUP(FISM[[#This Row],[pos0802]],pointstable[],2,FALSE)</f>
        <v>38</v>
      </c>
      <c r="V99" s="3">
        <f>IFERROR(VLOOKUP(FISM[[#This Row],[FIS Code]],results0103[],3,FALSE),999)</f>
        <v>999</v>
      </c>
      <c r="W99" s="3">
        <f>VLOOKUP(FISM[[#This Row],[pos0103]],pointstable[],2,FALSE)</f>
        <v>0</v>
      </c>
      <c r="X99" s="3">
        <f>IFERROR(VLOOKUP(FISM[[#This Row],[FIS Code]],results0203[],3,FALSE),999)</f>
        <v>999</v>
      </c>
      <c r="Y99" s="3">
        <f>VLOOKUP(FISM[[#This Row],[pos0203]],pointstable[],2,FALSE)</f>
        <v>0</v>
      </c>
      <c r="Z99" s="3">
        <f>IFERROR(VLOOKUP(FISM[[#This Row],[FIS Code]],results1003[],3,FALSE),999)</f>
        <v>42</v>
      </c>
      <c r="AA99" s="3">
        <f>VLOOKUP(FISM[[#This Row],[pos1003]],pointstable[],2,FALSE)</f>
        <v>18</v>
      </c>
      <c r="AB99" s="3">
        <f>IFERROR(VLOOKUP(FISM[[#This Row],[FIS Code]],results1103[],3,FALSE),999)</f>
        <v>47</v>
      </c>
      <c r="AC99" s="3">
        <f>VLOOKUP(FISM[[#This Row],[pos1103]],pointstable[],2,FALSE)</f>
        <v>13</v>
      </c>
      <c r="AD99" s="3">
        <f>IFERROR(VLOOKUP(FISM[[#This Row],[FIS Code]],results1203[],3,FALSE),999)</f>
        <v>57</v>
      </c>
      <c r="AE99" s="3">
        <f>VLOOKUP(FISM[[#This Row],[pos1203]],pointstable[],2,FALSE)</f>
        <v>3</v>
      </c>
      <c r="AF99" s="3">
        <f>IFERROR(VLOOKUP(FISM[[#This Row],[FIS Code]],results1303[],3,FALSE),999)</f>
        <v>58</v>
      </c>
      <c r="AG99" s="3">
        <f>VLOOKUP(FISM[[#This Row],[pos1303]],pointstable[],2,FALSE)</f>
        <v>2</v>
      </c>
      <c r="AH99" s="3">
        <f>IFERROR(VLOOKUP(FISM[[#This Row],[FIS Code]],results1503[],3,FALSE),999)</f>
        <v>31</v>
      </c>
      <c r="AI99" s="3">
        <f>VLOOKUP(FISM[[#This Row],[POS1503]],pointstable[],2,FALSE)</f>
        <v>29</v>
      </c>
      <c r="AJ99" s="3">
        <f>IFERROR(VLOOKUP(FISM[[#This Row],[FIS Code]],results1603[],3,FALSE),999)</f>
        <v>999</v>
      </c>
      <c r="AK99" s="3">
        <f>VLOOKUP(FISM[[#This Row],[pos1603]],pointstable[],2,FALSE)</f>
        <v>0</v>
      </c>
    </row>
    <row r="100" spans="1:37" x14ac:dyDescent="0.3">
      <c r="A100">
        <v>6100058</v>
      </c>
      <c r="B100" t="s">
        <v>1054</v>
      </c>
      <c r="C100">
        <v>2001</v>
      </c>
      <c r="D100" t="s">
        <v>20</v>
      </c>
      <c r="E100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148</v>
      </c>
      <c r="F100" s="3">
        <f>IFERROR(VLOOKUP(FISM[[#This Row],[FIS Code]],results0301[],3,FALSE),999)</f>
        <v>999</v>
      </c>
      <c r="G100" s="3">
        <f>VLOOKUP(FISM[[#This Row],[pos0301]],pointstable[],2,FALSE)</f>
        <v>0</v>
      </c>
      <c r="H100" s="3">
        <f>IFERROR(VLOOKUP(FISM[[#This Row],[FIS Code]],results0401[],3,FALSE),999)</f>
        <v>999</v>
      </c>
      <c r="I100" s="3">
        <f>VLOOKUP(FISM[[#This Row],[pos0401]],pointstable[],2,FALSE)</f>
        <v>0</v>
      </c>
      <c r="J100" s="3">
        <f>IFERROR(VLOOKUP(FISM[[#This Row],[FIS Code]],results1501[],3,FALSE),999)</f>
        <v>999</v>
      </c>
      <c r="K100" s="3">
        <f>VLOOKUP(FISM[[#This Row],[pos01501]],pointstable[],2,FALSE)</f>
        <v>0</v>
      </c>
      <c r="L100" s="3">
        <f>IFERROR(VLOOKUP(FISM[[#This Row],[FIS Code]],results15012[],3,FALSE),999)</f>
        <v>999</v>
      </c>
      <c r="M100" s="3">
        <f>VLOOKUP(FISM[[#This Row],[pos01502]],pointstable[],2,FALSE)</f>
        <v>0</v>
      </c>
      <c r="N100" s="3">
        <f>IFERROR(VLOOKUP(FISM[[#This Row],[FIS Code]],results0502[],3,FALSE),999)</f>
        <v>21</v>
      </c>
      <c r="O100" s="3">
        <f>VLOOKUP(FISM[[#This Row],[pos0502]],pointstable[],2,FALSE)</f>
        <v>51</v>
      </c>
      <c r="P100" s="3">
        <f>IFERROR(VLOOKUP(FISM[[#This Row],[FIS Code]],results0602[],3,FALSE),999)</f>
        <v>999</v>
      </c>
      <c r="Q100" s="3">
        <f>VLOOKUP(FISM[[#This Row],[pos0602]],pointstable[],2,FALSE)</f>
        <v>0</v>
      </c>
      <c r="R100" s="3">
        <f>IFERROR(VLOOKUP(FISM[[#This Row],[FIS Code]],results0702[],3,FALSE),999)</f>
        <v>999</v>
      </c>
      <c r="S100" s="3">
        <f>VLOOKUP(FISM[[#This Row],[pos0702]],pointstable[],2,FALSE)</f>
        <v>0</v>
      </c>
      <c r="T100" s="3">
        <f>IFERROR(VLOOKUP(FISM[[#This Row],[FIS Code]],results0802[],3,FALSE),999)</f>
        <v>23</v>
      </c>
      <c r="U100" s="3">
        <f>VLOOKUP(FISM[[#This Row],[pos0802]],pointstable[],2,FALSE)</f>
        <v>44</v>
      </c>
      <c r="V100" s="3">
        <f>IFERROR(VLOOKUP(FISM[[#This Row],[FIS Code]],results0103[],3,FALSE),999)</f>
        <v>999</v>
      </c>
      <c r="W100" s="3">
        <f>VLOOKUP(FISM[[#This Row],[pos0103]],pointstable[],2,FALSE)</f>
        <v>0</v>
      </c>
      <c r="X100" s="3">
        <f>IFERROR(VLOOKUP(FISM[[#This Row],[FIS Code]],results0203[],3,FALSE),999)</f>
        <v>27</v>
      </c>
      <c r="Y100" s="3">
        <f>VLOOKUP(FISM[[#This Row],[pos0203]],pointstable[],2,FALSE)</f>
        <v>34</v>
      </c>
      <c r="Z100" s="3">
        <f>IFERROR(VLOOKUP(FISM[[#This Row],[FIS Code]],results1003[],3,FALSE),999)</f>
        <v>999</v>
      </c>
      <c r="AA100" s="3">
        <f>VLOOKUP(FISM[[#This Row],[pos1003]],pointstable[],2,FALSE)</f>
        <v>0</v>
      </c>
      <c r="AB100" s="3">
        <f>IFERROR(VLOOKUP(FISM[[#This Row],[FIS Code]],results1103[],3,FALSE),999)</f>
        <v>999</v>
      </c>
      <c r="AC100" s="3">
        <f>VLOOKUP(FISM[[#This Row],[pos1103]],pointstable[],2,FALSE)</f>
        <v>0</v>
      </c>
      <c r="AD100" s="3">
        <f>IFERROR(VLOOKUP(FISM[[#This Row],[FIS Code]],results1203[],3,FALSE),999)</f>
        <v>999</v>
      </c>
      <c r="AE100" s="3">
        <f>VLOOKUP(FISM[[#This Row],[pos1203]],pointstable[],2,FALSE)</f>
        <v>0</v>
      </c>
      <c r="AF100" s="3">
        <f>IFERROR(VLOOKUP(FISM[[#This Row],[FIS Code]],results1303[],3,FALSE),999)</f>
        <v>41</v>
      </c>
      <c r="AG100" s="3">
        <f>VLOOKUP(FISM[[#This Row],[pos1303]],pointstable[],2,FALSE)</f>
        <v>19</v>
      </c>
      <c r="AH100" s="3">
        <f>IFERROR(VLOOKUP(FISM[[#This Row],[FIS Code]],results1503[],3,FALSE),999)</f>
        <v>999</v>
      </c>
      <c r="AI100" s="3">
        <f>VLOOKUP(FISM[[#This Row],[POS1503]],pointstable[],2,FALSE)</f>
        <v>0</v>
      </c>
      <c r="AJ100" s="3">
        <f>IFERROR(VLOOKUP(FISM[[#This Row],[FIS Code]],results1603[],3,FALSE),999)</f>
        <v>999</v>
      </c>
      <c r="AK100" s="3">
        <f>VLOOKUP(FISM[[#This Row],[pos1603]],pointstable[],2,FALSE)</f>
        <v>0</v>
      </c>
    </row>
    <row r="101" spans="1:37" x14ac:dyDescent="0.3">
      <c r="A101">
        <v>104724</v>
      </c>
      <c r="B101" t="s">
        <v>273</v>
      </c>
      <c r="C101">
        <v>1999</v>
      </c>
      <c r="D101" t="s">
        <v>20</v>
      </c>
      <c r="E101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141</v>
      </c>
      <c r="F101">
        <f>IFERROR(VLOOKUP(FISM[[#This Row],[FIS Code]],results0301[],3,FALSE),999)</f>
        <v>37</v>
      </c>
      <c r="G101">
        <f>VLOOKUP(FISM[[#This Row],[pos0301]],pointstable[],2,FALSE)</f>
        <v>23</v>
      </c>
      <c r="H101">
        <f>IFERROR(VLOOKUP(FISM[[#This Row],[FIS Code]],results0401[],3,FALSE),999)</f>
        <v>20</v>
      </c>
      <c r="I101">
        <f>VLOOKUP(FISM[[#This Row],[pos0401]],pointstable[],2,FALSE)</f>
        <v>55</v>
      </c>
      <c r="J101">
        <f>IFERROR(VLOOKUP(FISM[[#This Row],[FIS Code]],results1501[],3,FALSE),999)</f>
        <v>999</v>
      </c>
      <c r="K101">
        <f>VLOOKUP(FISM[[#This Row],[pos01501]],pointstable[],2,FALSE)</f>
        <v>0</v>
      </c>
      <c r="L101">
        <f>IFERROR(VLOOKUP(FISM[[#This Row],[FIS Code]],results15012[],3,FALSE),999)</f>
        <v>999</v>
      </c>
      <c r="M101">
        <f>VLOOKUP(FISM[[#This Row],[pos01502]],pointstable[],2,FALSE)</f>
        <v>0</v>
      </c>
      <c r="N101" s="3">
        <f>IFERROR(VLOOKUP(FISM[[#This Row],[FIS Code]],results0502[],3,FALSE),999)</f>
        <v>999</v>
      </c>
      <c r="O101" s="3">
        <f>VLOOKUP(FISM[[#This Row],[pos0502]],pointstable[],2,FALSE)</f>
        <v>0</v>
      </c>
      <c r="P101" s="3">
        <f>IFERROR(VLOOKUP(FISM[[#This Row],[FIS Code]],results0602[],3,FALSE),999)</f>
        <v>999</v>
      </c>
      <c r="Q101" s="3">
        <f>VLOOKUP(FISM[[#This Row],[pos0602]],pointstable[],2,FALSE)</f>
        <v>0</v>
      </c>
      <c r="R101" s="3">
        <f>IFERROR(VLOOKUP(FISM[[#This Row],[FIS Code]],results0702[],3,FALSE),999)</f>
        <v>999</v>
      </c>
      <c r="S101" s="3">
        <f>VLOOKUP(FISM[[#This Row],[pos0702]],pointstable[],2,FALSE)</f>
        <v>0</v>
      </c>
      <c r="T101" s="3">
        <f>IFERROR(VLOOKUP(FISM[[#This Row],[FIS Code]],results0802[],3,FALSE),999)</f>
        <v>999</v>
      </c>
      <c r="U101" s="3">
        <f>VLOOKUP(FISM[[#This Row],[pos0802]],pointstable[],2,FALSE)</f>
        <v>0</v>
      </c>
      <c r="V101" s="3">
        <f>IFERROR(VLOOKUP(FISM[[#This Row],[FIS Code]],results0103[],3,FALSE),999)</f>
        <v>999</v>
      </c>
      <c r="W101" s="3">
        <f>VLOOKUP(FISM[[#This Row],[pos0103]],pointstable[],2,FALSE)</f>
        <v>0</v>
      </c>
      <c r="X101" s="3">
        <f>IFERROR(VLOOKUP(FISM[[#This Row],[FIS Code]],results0203[],3,FALSE),999)</f>
        <v>999</v>
      </c>
      <c r="Y101" s="3">
        <f>VLOOKUP(FISM[[#This Row],[pos0203]],pointstable[],2,FALSE)</f>
        <v>0</v>
      </c>
      <c r="Z101" s="3">
        <f>IFERROR(VLOOKUP(FISM[[#This Row],[FIS Code]],results1003[],3,FALSE),999)</f>
        <v>25</v>
      </c>
      <c r="AA101" s="3">
        <f>VLOOKUP(FISM[[#This Row],[pos1003]],pointstable[],2,FALSE)</f>
        <v>38</v>
      </c>
      <c r="AB101" s="3">
        <f>IFERROR(VLOOKUP(FISM[[#This Row],[FIS Code]],results1103[],3,FALSE),999)</f>
        <v>45</v>
      </c>
      <c r="AC101" s="3">
        <f>VLOOKUP(FISM[[#This Row],[pos1103]],pointstable[],2,FALSE)</f>
        <v>15</v>
      </c>
      <c r="AD101" s="3">
        <f>IFERROR(VLOOKUP(FISM[[#This Row],[FIS Code]],results1203[],3,FALSE),999)</f>
        <v>50</v>
      </c>
      <c r="AE101" s="3">
        <f>VLOOKUP(FISM[[#This Row],[pos1203]],pointstable[],2,FALSE)</f>
        <v>10</v>
      </c>
      <c r="AF101" s="3">
        <f>IFERROR(VLOOKUP(FISM[[#This Row],[FIS Code]],results1303[],3,FALSE),999)</f>
        <v>999</v>
      </c>
      <c r="AG101" s="3">
        <f>VLOOKUP(FISM[[#This Row],[pos1303]],pointstable[],2,FALSE)</f>
        <v>0</v>
      </c>
      <c r="AH101" s="3">
        <f>IFERROR(VLOOKUP(FISM[[#This Row],[FIS Code]],results1503[],3,FALSE),999)</f>
        <v>999</v>
      </c>
      <c r="AI101" s="3">
        <f>VLOOKUP(FISM[[#This Row],[POS1503]],pointstable[],2,FALSE)</f>
        <v>0</v>
      </c>
      <c r="AJ101" s="3">
        <f>IFERROR(VLOOKUP(FISM[[#This Row],[FIS Code]],results1603[],3,FALSE),999)</f>
        <v>999</v>
      </c>
      <c r="AK101" s="3">
        <f>VLOOKUP(FISM[[#This Row],[pos1603]],pointstable[],2,FALSE)</f>
        <v>0</v>
      </c>
    </row>
    <row r="102" spans="1:37" x14ac:dyDescent="0.3">
      <c r="A102">
        <v>6100028</v>
      </c>
      <c r="B102" t="s">
        <v>2581</v>
      </c>
      <c r="C102">
        <v>2001</v>
      </c>
      <c r="D102" t="s">
        <v>20</v>
      </c>
      <c r="E102" s="3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135</v>
      </c>
      <c r="F102" s="3">
        <f>IFERROR(VLOOKUP(FISM[[#This Row],[FIS Code]],results0301[],3,FALSE),999)</f>
        <v>999</v>
      </c>
      <c r="G102" s="3">
        <f>VLOOKUP(FISM[[#This Row],[pos0301]],pointstable[],2,FALSE)</f>
        <v>0</v>
      </c>
      <c r="H102" s="3">
        <f>IFERROR(VLOOKUP(FISM[[#This Row],[FIS Code]],results0401[],3,FALSE),999)</f>
        <v>999</v>
      </c>
      <c r="I102" s="3">
        <f>VLOOKUP(FISM[[#This Row],[pos0401]],pointstable[],2,FALSE)</f>
        <v>0</v>
      </c>
      <c r="J102" s="3">
        <f>IFERROR(VLOOKUP(FISM[[#This Row],[FIS Code]],results1501[],3,FALSE),999)</f>
        <v>999</v>
      </c>
      <c r="K102" s="3">
        <f>VLOOKUP(FISM[[#This Row],[pos01501]],pointstable[],2,FALSE)</f>
        <v>0</v>
      </c>
      <c r="L102" s="3">
        <f>IFERROR(VLOOKUP(FISM[[#This Row],[FIS Code]],results15012[],3,FALSE),999)</f>
        <v>999</v>
      </c>
      <c r="M102" s="3">
        <f>VLOOKUP(FISM[[#This Row],[pos01502]],pointstable[],2,FALSE)</f>
        <v>0</v>
      </c>
      <c r="N102" s="3">
        <f>IFERROR(VLOOKUP(FISM[[#This Row],[FIS Code]],results0502[],3,FALSE),999)</f>
        <v>999</v>
      </c>
      <c r="O102" s="3">
        <f>VLOOKUP(FISM[[#This Row],[pos0502]],pointstable[],2,FALSE)</f>
        <v>0</v>
      </c>
      <c r="P102" s="3">
        <f>IFERROR(VLOOKUP(FISM[[#This Row],[FIS Code]],results0602[],3,FALSE),999)</f>
        <v>999</v>
      </c>
      <c r="Q102" s="3">
        <f>VLOOKUP(FISM[[#This Row],[pos0602]],pointstable[],2,FALSE)</f>
        <v>0</v>
      </c>
      <c r="R102" s="3">
        <f>IFERROR(VLOOKUP(FISM[[#This Row],[FIS Code]],results0702[],3,FALSE),999)</f>
        <v>999</v>
      </c>
      <c r="S102" s="3">
        <f>VLOOKUP(FISM[[#This Row],[pos0702]],pointstable[],2,FALSE)</f>
        <v>0</v>
      </c>
      <c r="T102" s="3">
        <f>IFERROR(VLOOKUP(FISM[[#This Row],[FIS Code]],results0802[],3,FALSE),999)</f>
        <v>999</v>
      </c>
      <c r="U102" s="3">
        <f>VLOOKUP(FISM[[#This Row],[pos0802]],pointstable[],2,FALSE)</f>
        <v>0</v>
      </c>
      <c r="V102" s="3">
        <f>IFERROR(VLOOKUP(FISM[[#This Row],[FIS Code]],results0103[],3,FALSE),999)</f>
        <v>999</v>
      </c>
      <c r="W102" s="3">
        <f>VLOOKUP(FISM[[#This Row],[pos0103]],pointstable[],2,FALSE)</f>
        <v>0</v>
      </c>
      <c r="X102" s="3">
        <f>IFERROR(VLOOKUP(FISM[[#This Row],[FIS Code]],results0203[],3,FALSE),999)</f>
        <v>999</v>
      </c>
      <c r="Y102" s="3">
        <f>VLOOKUP(FISM[[#This Row],[pos0203]],pointstable[],2,FALSE)</f>
        <v>0</v>
      </c>
      <c r="Z102" s="3">
        <f>IFERROR(VLOOKUP(FISM[[#This Row],[FIS Code]],results1003[],3,FALSE),999)</f>
        <v>35</v>
      </c>
      <c r="AA102" s="3">
        <f>VLOOKUP(FISM[[#This Row],[pos1003]],pointstable[],2,FALSE)</f>
        <v>25</v>
      </c>
      <c r="AB102" s="3">
        <f>IFERROR(VLOOKUP(FISM[[#This Row],[FIS Code]],results1103[],3,FALSE),999)</f>
        <v>37</v>
      </c>
      <c r="AC102" s="3">
        <f>VLOOKUP(FISM[[#This Row],[pos1103]],pointstable[],2,FALSE)</f>
        <v>23</v>
      </c>
      <c r="AD102" s="3">
        <f>IFERROR(VLOOKUP(FISM[[#This Row],[FIS Code]],results1203[],3,FALSE),999)</f>
        <v>34</v>
      </c>
      <c r="AE102" s="3">
        <f>VLOOKUP(FISM[[#This Row],[pos1203]],pointstable[],2,FALSE)</f>
        <v>26</v>
      </c>
      <c r="AF102" s="3">
        <f>IFERROR(VLOOKUP(FISM[[#This Row],[FIS Code]],results1303[],3,FALSE),999)</f>
        <v>31</v>
      </c>
      <c r="AG102" s="3">
        <f>VLOOKUP(FISM[[#This Row],[pos1303]],pointstable[],2,FALSE)</f>
        <v>29</v>
      </c>
      <c r="AH102" s="3">
        <f>IFERROR(VLOOKUP(FISM[[#This Row],[FIS Code]],results1503[],3,FALSE),999)</f>
        <v>999</v>
      </c>
      <c r="AI102" s="3">
        <f>VLOOKUP(FISM[[#This Row],[POS1503]],pointstable[],2,FALSE)</f>
        <v>0</v>
      </c>
      <c r="AJ102" s="3">
        <f>IFERROR(VLOOKUP(FISM[[#This Row],[FIS Code]],results1603[],3,FALSE),999)</f>
        <v>28</v>
      </c>
      <c r="AK102" s="3">
        <f>VLOOKUP(FISM[[#This Row],[pos1603]],pointstable[],2,FALSE)</f>
        <v>32</v>
      </c>
    </row>
    <row r="103" spans="1:37" x14ac:dyDescent="0.3">
      <c r="A103">
        <v>6100062</v>
      </c>
      <c r="B103" t="s">
        <v>1087</v>
      </c>
      <c r="C103">
        <v>2001</v>
      </c>
      <c r="D103" t="s">
        <v>20</v>
      </c>
      <c r="E103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134</v>
      </c>
      <c r="F103" s="3">
        <f>IFERROR(VLOOKUP(FISM[[#This Row],[FIS Code]],results0301[],3,FALSE),999)</f>
        <v>999</v>
      </c>
      <c r="G103" s="3">
        <f>VLOOKUP(FISM[[#This Row],[pos0301]],pointstable[],2,FALSE)</f>
        <v>0</v>
      </c>
      <c r="H103" s="3">
        <f>IFERROR(VLOOKUP(FISM[[#This Row],[FIS Code]],results0401[],3,FALSE),999)</f>
        <v>999</v>
      </c>
      <c r="I103" s="3">
        <f>VLOOKUP(FISM[[#This Row],[pos0401]],pointstable[],2,FALSE)</f>
        <v>0</v>
      </c>
      <c r="J103" s="3">
        <f>IFERROR(VLOOKUP(FISM[[#This Row],[FIS Code]],results1501[],3,FALSE),999)</f>
        <v>999</v>
      </c>
      <c r="K103" s="3">
        <f>VLOOKUP(FISM[[#This Row],[pos01501]],pointstable[],2,FALSE)</f>
        <v>0</v>
      </c>
      <c r="L103" s="3">
        <f>IFERROR(VLOOKUP(FISM[[#This Row],[FIS Code]],results15012[],3,FALSE),999)</f>
        <v>999</v>
      </c>
      <c r="M103" s="3">
        <f>VLOOKUP(FISM[[#This Row],[pos01502]],pointstable[],2,FALSE)</f>
        <v>0</v>
      </c>
      <c r="N103" s="3">
        <f>IFERROR(VLOOKUP(FISM[[#This Row],[FIS Code]],results0502[],3,FALSE),999)</f>
        <v>29</v>
      </c>
      <c r="O103" s="3">
        <f>VLOOKUP(FISM[[#This Row],[pos0502]],pointstable[],2,FALSE)</f>
        <v>31</v>
      </c>
      <c r="P103" s="3">
        <f>IFERROR(VLOOKUP(FISM[[#This Row],[FIS Code]],results0602[],3,FALSE),999)</f>
        <v>18</v>
      </c>
      <c r="Q103" s="3">
        <f>VLOOKUP(FISM[[#This Row],[pos0602]],pointstable[],2,FALSE)</f>
        <v>65</v>
      </c>
      <c r="R103" s="3">
        <f>IFERROR(VLOOKUP(FISM[[#This Row],[FIS Code]],results0702[],3,FALSE),999)</f>
        <v>999</v>
      </c>
      <c r="S103" s="3">
        <f>VLOOKUP(FISM[[#This Row],[pos0702]],pointstable[],2,FALSE)</f>
        <v>0</v>
      </c>
      <c r="T103" s="3">
        <f>IFERROR(VLOOKUP(FISM[[#This Row],[FIS Code]],results0802[],3,FALSE),999)</f>
        <v>999</v>
      </c>
      <c r="U103" s="3">
        <f>VLOOKUP(FISM[[#This Row],[pos0802]],pointstable[],2,FALSE)</f>
        <v>0</v>
      </c>
      <c r="V103" s="3">
        <f>IFERROR(VLOOKUP(FISM[[#This Row],[FIS Code]],results0103[],3,FALSE),999)</f>
        <v>25</v>
      </c>
      <c r="W103" s="3">
        <f>VLOOKUP(FISM[[#This Row],[pos0103]],pointstable[],2,FALSE)</f>
        <v>38</v>
      </c>
      <c r="X103" s="3">
        <f>IFERROR(VLOOKUP(FISM[[#This Row],[FIS Code]],results0203[],3,FALSE),999)</f>
        <v>999</v>
      </c>
      <c r="Y103" s="3">
        <f>VLOOKUP(FISM[[#This Row],[pos0203]],pointstable[],2,FALSE)</f>
        <v>0</v>
      </c>
      <c r="Z103" s="3">
        <f>IFERROR(VLOOKUP(FISM[[#This Row],[FIS Code]],results1003[],3,FALSE),999)</f>
        <v>999</v>
      </c>
      <c r="AA103" s="3">
        <f>VLOOKUP(FISM[[#This Row],[pos1003]],pointstable[],2,FALSE)</f>
        <v>0</v>
      </c>
      <c r="AB103" s="3">
        <f>IFERROR(VLOOKUP(FISM[[#This Row],[FIS Code]],results1103[],3,FALSE),999)</f>
        <v>999</v>
      </c>
      <c r="AC103" s="3">
        <f>VLOOKUP(FISM[[#This Row],[pos1103]],pointstable[],2,FALSE)</f>
        <v>0</v>
      </c>
      <c r="AD103" s="3">
        <f>IFERROR(VLOOKUP(FISM[[#This Row],[FIS Code]],results1203[],3,FALSE),999)</f>
        <v>999</v>
      </c>
      <c r="AE103" s="3">
        <f>VLOOKUP(FISM[[#This Row],[pos1203]],pointstable[],2,FALSE)</f>
        <v>0</v>
      </c>
      <c r="AF103" s="3">
        <f>IFERROR(VLOOKUP(FISM[[#This Row],[FIS Code]],results1303[],3,FALSE),999)</f>
        <v>999</v>
      </c>
      <c r="AG103" s="3">
        <f>VLOOKUP(FISM[[#This Row],[pos1303]],pointstable[],2,FALSE)</f>
        <v>0</v>
      </c>
      <c r="AH103" s="3">
        <f>IFERROR(VLOOKUP(FISM[[#This Row],[FIS Code]],results1503[],3,FALSE),999)</f>
        <v>999</v>
      </c>
      <c r="AI103" s="3">
        <f>VLOOKUP(FISM[[#This Row],[POS1503]],pointstable[],2,FALSE)</f>
        <v>0</v>
      </c>
      <c r="AJ103" s="3">
        <f>IFERROR(VLOOKUP(FISM[[#This Row],[FIS Code]],results1603[],3,FALSE),999)</f>
        <v>999</v>
      </c>
      <c r="AK103" s="3">
        <f>VLOOKUP(FISM[[#This Row],[pos1603]],pointstable[],2,FALSE)</f>
        <v>0</v>
      </c>
    </row>
    <row r="104" spans="1:37" x14ac:dyDescent="0.3">
      <c r="A104">
        <v>6531652</v>
      </c>
      <c r="B104" t="s">
        <v>2017</v>
      </c>
      <c r="C104">
        <v>1996</v>
      </c>
      <c r="D104" t="s">
        <v>73</v>
      </c>
      <c r="E104" s="3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130</v>
      </c>
      <c r="F104" s="3">
        <f>IFERROR(VLOOKUP(FISM[[#This Row],[FIS Code]],results0301[],3,FALSE),999)</f>
        <v>999</v>
      </c>
      <c r="G104" s="3">
        <f>VLOOKUP(FISM[[#This Row],[pos0301]],pointstable[],2,FALSE)</f>
        <v>0</v>
      </c>
      <c r="H104" s="3">
        <f>IFERROR(VLOOKUP(FISM[[#This Row],[FIS Code]],results0401[],3,FALSE),999)</f>
        <v>999</v>
      </c>
      <c r="I104" s="3">
        <f>VLOOKUP(FISM[[#This Row],[pos0401]],pointstable[],2,FALSE)</f>
        <v>0</v>
      </c>
      <c r="J104" s="3">
        <f>IFERROR(VLOOKUP(FISM[[#This Row],[FIS Code]],results1501[],3,FALSE),999)</f>
        <v>999</v>
      </c>
      <c r="K104" s="3">
        <f>VLOOKUP(FISM[[#This Row],[pos01501]],pointstable[],2,FALSE)</f>
        <v>0</v>
      </c>
      <c r="L104" s="3">
        <f>IFERROR(VLOOKUP(FISM[[#This Row],[FIS Code]],results15012[],3,FALSE),999)</f>
        <v>999</v>
      </c>
      <c r="M104" s="3">
        <f>VLOOKUP(FISM[[#This Row],[pos01502]],pointstable[],2,FALSE)</f>
        <v>0</v>
      </c>
      <c r="N104" s="3">
        <f>IFERROR(VLOOKUP(FISM[[#This Row],[FIS Code]],results0502[],3,FALSE),999)</f>
        <v>999</v>
      </c>
      <c r="O104" s="3">
        <f>VLOOKUP(FISM[[#This Row],[pos0502]],pointstable[],2,FALSE)</f>
        <v>0</v>
      </c>
      <c r="P104" s="3">
        <f>IFERROR(VLOOKUP(FISM[[#This Row],[FIS Code]],results0602[],3,FALSE),999)</f>
        <v>999</v>
      </c>
      <c r="Q104" s="3">
        <f>VLOOKUP(FISM[[#This Row],[pos0602]],pointstable[],2,FALSE)</f>
        <v>0</v>
      </c>
      <c r="R104" s="3">
        <f>IFERROR(VLOOKUP(FISM[[#This Row],[FIS Code]],results0702[],3,FALSE),999)</f>
        <v>999</v>
      </c>
      <c r="S104" s="3">
        <f>VLOOKUP(FISM[[#This Row],[pos0702]],pointstable[],2,FALSE)</f>
        <v>0</v>
      </c>
      <c r="T104" s="3">
        <f>IFERROR(VLOOKUP(FISM[[#This Row],[FIS Code]],results0802[],3,FALSE),999)</f>
        <v>999</v>
      </c>
      <c r="U104" s="3">
        <f>VLOOKUP(FISM[[#This Row],[pos0802]],pointstable[],2,FALSE)</f>
        <v>0</v>
      </c>
      <c r="V104" s="3">
        <f>IFERROR(VLOOKUP(FISM[[#This Row],[FIS Code]],results0103[],3,FALSE),999)</f>
        <v>10</v>
      </c>
      <c r="W104" s="3">
        <f>VLOOKUP(FISM[[#This Row],[pos0103]],pointstable[],2,FALSE)</f>
        <v>130</v>
      </c>
      <c r="X104" s="3">
        <f>IFERROR(VLOOKUP(FISM[[#This Row],[FIS Code]],results0203[],3,FALSE),999)</f>
        <v>999</v>
      </c>
      <c r="Y104" s="3">
        <f>VLOOKUP(FISM[[#This Row],[pos0203]],pointstable[],2,FALSE)</f>
        <v>0</v>
      </c>
      <c r="Z104" s="3">
        <f>IFERROR(VLOOKUP(FISM[[#This Row],[FIS Code]],results1003[],3,FALSE),999)</f>
        <v>999</v>
      </c>
      <c r="AA104" s="3">
        <f>VLOOKUP(FISM[[#This Row],[pos1003]],pointstable[],2,FALSE)</f>
        <v>0</v>
      </c>
      <c r="AB104" s="3">
        <f>IFERROR(VLOOKUP(FISM[[#This Row],[FIS Code]],results1103[],3,FALSE),999)</f>
        <v>999</v>
      </c>
      <c r="AC104" s="3">
        <f>VLOOKUP(FISM[[#This Row],[pos1103]],pointstable[],2,FALSE)</f>
        <v>0</v>
      </c>
      <c r="AD104" s="3">
        <f>IFERROR(VLOOKUP(FISM[[#This Row],[FIS Code]],results1203[],3,FALSE),999)</f>
        <v>999</v>
      </c>
      <c r="AE104" s="3">
        <f>VLOOKUP(FISM[[#This Row],[pos1203]],pointstable[],2,FALSE)</f>
        <v>0</v>
      </c>
      <c r="AF104" s="3">
        <f>IFERROR(VLOOKUP(FISM[[#This Row],[FIS Code]],results1303[],3,FALSE),999)</f>
        <v>999</v>
      </c>
      <c r="AG104" s="3">
        <f>VLOOKUP(FISM[[#This Row],[pos1303]],pointstable[],2,FALSE)</f>
        <v>0</v>
      </c>
      <c r="AH104" s="3">
        <f>IFERROR(VLOOKUP(FISM[[#This Row],[FIS Code]],results1503[],3,FALSE),999)</f>
        <v>999</v>
      </c>
      <c r="AI104" s="3">
        <f>VLOOKUP(FISM[[#This Row],[POS1503]],pointstable[],2,FALSE)</f>
        <v>0</v>
      </c>
      <c r="AJ104" s="3">
        <f>IFERROR(VLOOKUP(FISM[[#This Row],[FIS Code]],results1603[],3,FALSE),999)</f>
        <v>999</v>
      </c>
      <c r="AK104" s="3">
        <f>VLOOKUP(FISM[[#This Row],[pos1603]],pointstable[],2,FALSE)</f>
        <v>0</v>
      </c>
    </row>
    <row r="105" spans="1:37" x14ac:dyDescent="0.3">
      <c r="A105">
        <v>6532615</v>
      </c>
      <c r="B105" t="s">
        <v>338</v>
      </c>
      <c r="C105">
        <v>2000</v>
      </c>
      <c r="D105" t="s">
        <v>73</v>
      </c>
      <c r="E105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128</v>
      </c>
      <c r="F105">
        <f>IFERROR(VLOOKUP(FISM[[#This Row],[FIS Code]],results0301[],3,FALSE),999)</f>
        <v>47</v>
      </c>
      <c r="G105">
        <f>VLOOKUP(FISM[[#This Row],[pos0301]],pointstable[],2,FALSE)</f>
        <v>13</v>
      </c>
      <c r="H105">
        <f>IFERROR(VLOOKUP(FISM[[#This Row],[FIS Code]],results0401[],3,FALSE),999)</f>
        <v>25</v>
      </c>
      <c r="I105">
        <f>VLOOKUP(FISM[[#This Row],[pos0401]],pointstable[],2,FALSE)</f>
        <v>38</v>
      </c>
      <c r="J105">
        <f>IFERROR(VLOOKUP(FISM[[#This Row],[FIS Code]],results1501[],3,FALSE),999)</f>
        <v>999</v>
      </c>
      <c r="K105">
        <f>VLOOKUP(FISM[[#This Row],[pos01501]],pointstable[],2,FALSE)</f>
        <v>0</v>
      </c>
      <c r="L105">
        <f>IFERROR(VLOOKUP(FISM[[#This Row],[FIS Code]],results15012[],3,FALSE),999)</f>
        <v>999</v>
      </c>
      <c r="M105">
        <f>VLOOKUP(FISM[[#This Row],[pos01502]],pointstable[],2,FALSE)</f>
        <v>0</v>
      </c>
      <c r="N105" s="3">
        <f>IFERROR(VLOOKUP(FISM[[#This Row],[FIS Code]],results0502[],3,FALSE),999)</f>
        <v>38</v>
      </c>
      <c r="O105" s="3">
        <f>VLOOKUP(FISM[[#This Row],[pos0502]],pointstable[],2,FALSE)</f>
        <v>22</v>
      </c>
      <c r="P105" s="3">
        <f>IFERROR(VLOOKUP(FISM[[#This Row],[FIS Code]],results0602[],3,FALSE),999)</f>
        <v>20</v>
      </c>
      <c r="Q105" s="3">
        <f>VLOOKUP(FISM[[#This Row],[pos0602]],pointstable[],2,FALSE)</f>
        <v>55</v>
      </c>
      <c r="R105" s="3">
        <f>IFERROR(VLOOKUP(FISM[[#This Row],[FIS Code]],results0702[],3,FALSE),999)</f>
        <v>999</v>
      </c>
      <c r="S105" s="3">
        <f>VLOOKUP(FISM[[#This Row],[pos0702]],pointstable[],2,FALSE)</f>
        <v>0</v>
      </c>
      <c r="T105" s="3">
        <f>IFERROR(VLOOKUP(FISM[[#This Row],[FIS Code]],results0802[],3,FALSE),999)</f>
        <v>999</v>
      </c>
      <c r="U105" s="3">
        <f>VLOOKUP(FISM[[#This Row],[pos0802]],pointstable[],2,FALSE)</f>
        <v>0</v>
      </c>
      <c r="V105" s="3">
        <f>IFERROR(VLOOKUP(FISM[[#This Row],[FIS Code]],results0103[],3,FALSE),999)</f>
        <v>999</v>
      </c>
      <c r="W105" s="3">
        <f>VLOOKUP(FISM[[#This Row],[pos0103]],pointstable[],2,FALSE)</f>
        <v>0</v>
      </c>
      <c r="X105" s="3">
        <f>IFERROR(VLOOKUP(FISM[[#This Row],[FIS Code]],results0203[],3,FALSE),999)</f>
        <v>999</v>
      </c>
      <c r="Y105" s="3">
        <f>VLOOKUP(FISM[[#This Row],[pos0203]],pointstable[],2,FALSE)</f>
        <v>0</v>
      </c>
      <c r="Z105" s="3">
        <f>IFERROR(VLOOKUP(FISM[[#This Row],[FIS Code]],results1003[],3,FALSE),999)</f>
        <v>999</v>
      </c>
      <c r="AA105" s="3">
        <f>VLOOKUP(FISM[[#This Row],[pos1003]],pointstable[],2,FALSE)</f>
        <v>0</v>
      </c>
      <c r="AB105" s="3">
        <f>IFERROR(VLOOKUP(FISM[[#This Row],[FIS Code]],results1103[],3,FALSE),999)</f>
        <v>999</v>
      </c>
      <c r="AC105" s="3">
        <f>VLOOKUP(FISM[[#This Row],[pos1103]],pointstable[],2,FALSE)</f>
        <v>0</v>
      </c>
      <c r="AD105" s="3">
        <f>IFERROR(VLOOKUP(FISM[[#This Row],[FIS Code]],results1203[],3,FALSE),999)</f>
        <v>999</v>
      </c>
      <c r="AE105" s="3">
        <f>VLOOKUP(FISM[[#This Row],[pos1203]],pointstable[],2,FALSE)</f>
        <v>0</v>
      </c>
      <c r="AF105" s="3">
        <f>IFERROR(VLOOKUP(FISM[[#This Row],[FIS Code]],results1303[],3,FALSE),999)</f>
        <v>999</v>
      </c>
      <c r="AG105" s="3">
        <f>VLOOKUP(FISM[[#This Row],[pos1303]],pointstable[],2,FALSE)</f>
        <v>0</v>
      </c>
      <c r="AH105" s="3">
        <f>IFERROR(VLOOKUP(FISM[[#This Row],[FIS Code]],results1503[],3,FALSE),999)</f>
        <v>999</v>
      </c>
      <c r="AI105" s="3">
        <f>VLOOKUP(FISM[[#This Row],[POS1503]],pointstable[],2,FALSE)</f>
        <v>0</v>
      </c>
      <c r="AJ105" s="3">
        <f>IFERROR(VLOOKUP(FISM[[#This Row],[FIS Code]],results1603[],3,FALSE),999)</f>
        <v>999</v>
      </c>
      <c r="AK105" s="3">
        <f>VLOOKUP(FISM[[#This Row],[pos1603]],pointstable[],2,FALSE)</f>
        <v>0</v>
      </c>
    </row>
    <row r="106" spans="1:37" x14ac:dyDescent="0.3">
      <c r="A106">
        <v>104897</v>
      </c>
      <c r="B106" t="s">
        <v>286</v>
      </c>
      <c r="C106">
        <v>2000</v>
      </c>
      <c r="D106" t="s">
        <v>20</v>
      </c>
      <c r="E106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127</v>
      </c>
      <c r="F106">
        <f>IFERROR(VLOOKUP(FISM[[#This Row],[FIS Code]],results0301[],3,FALSE),999)</f>
        <v>39</v>
      </c>
      <c r="G106">
        <f>VLOOKUP(FISM[[#This Row],[pos0301]],pointstable[],2,FALSE)</f>
        <v>21</v>
      </c>
      <c r="H106">
        <f>IFERROR(VLOOKUP(FISM[[#This Row],[FIS Code]],results0401[],3,FALSE),999)</f>
        <v>37</v>
      </c>
      <c r="I106">
        <f>VLOOKUP(FISM[[#This Row],[pos0401]],pointstable[],2,FALSE)</f>
        <v>23</v>
      </c>
      <c r="J106">
        <f>IFERROR(VLOOKUP(FISM[[#This Row],[FIS Code]],results1501[],3,FALSE),999)</f>
        <v>999</v>
      </c>
      <c r="K106">
        <f>VLOOKUP(FISM[[#This Row],[pos01501]],pointstable[],2,FALSE)</f>
        <v>0</v>
      </c>
      <c r="L106">
        <f>IFERROR(VLOOKUP(FISM[[#This Row],[FIS Code]],results15012[],3,FALSE),999)</f>
        <v>999</v>
      </c>
      <c r="M106">
        <f>VLOOKUP(FISM[[#This Row],[pos01502]],pointstable[],2,FALSE)</f>
        <v>0</v>
      </c>
      <c r="N106" s="3">
        <f>IFERROR(VLOOKUP(FISM[[#This Row],[FIS Code]],results0502[],3,FALSE),999)</f>
        <v>34</v>
      </c>
      <c r="O106" s="3">
        <f>VLOOKUP(FISM[[#This Row],[pos0502]],pointstable[],2,FALSE)</f>
        <v>26</v>
      </c>
      <c r="P106" s="3">
        <f>IFERROR(VLOOKUP(FISM[[#This Row],[FIS Code]],results0602[],3,FALSE),999)</f>
        <v>28</v>
      </c>
      <c r="Q106" s="3">
        <f>VLOOKUP(FISM[[#This Row],[pos0602]],pointstable[],2,FALSE)</f>
        <v>32</v>
      </c>
      <c r="R106" s="3">
        <f>IFERROR(VLOOKUP(FISM[[#This Row],[FIS Code]],results0702[],3,FALSE),999)</f>
        <v>999</v>
      </c>
      <c r="S106" s="3">
        <f>VLOOKUP(FISM[[#This Row],[pos0702]],pointstable[],2,FALSE)</f>
        <v>0</v>
      </c>
      <c r="T106" s="3">
        <f>IFERROR(VLOOKUP(FISM[[#This Row],[FIS Code]],results0802[],3,FALSE),999)</f>
        <v>35</v>
      </c>
      <c r="U106" s="3">
        <f>VLOOKUP(FISM[[#This Row],[pos0802]],pointstable[],2,FALSE)</f>
        <v>25</v>
      </c>
      <c r="V106" s="3">
        <f>IFERROR(VLOOKUP(FISM[[#This Row],[FIS Code]],results0103[],3,FALSE),999)</f>
        <v>999</v>
      </c>
      <c r="W106" s="3">
        <f>VLOOKUP(FISM[[#This Row],[pos0103]],pointstable[],2,FALSE)</f>
        <v>0</v>
      </c>
      <c r="X106" s="3">
        <f>IFERROR(VLOOKUP(FISM[[#This Row],[FIS Code]],results0203[],3,FALSE),999)</f>
        <v>999</v>
      </c>
      <c r="Y106" s="3">
        <f>VLOOKUP(FISM[[#This Row],[pos0203]],pointstable[],2,FALSE)</f>
        <v>0</v>
      </c>
      <c r="Z106" s="3">
        <f>IFERROR(VLOOKUP(FISM[[#This Row],[FIS Code]],results1003[],3,FALSE),999)</f>
        <v>999</v>
      </c>
      <c r="AA106" s="3">
        <f>VLOOKUP(FISM[[#This Row],[pos1003]],pointstable[],2,FALSE)</f>
        <v>0</v>
      </c>
      <c r="AB106" s="3">
        <f>IFERROR(VLOOKUP(FISM[[#This Row],[FIS Code]],results1103[],3,FALSE),999)</f>
        <v>999</v>
      </c>
      <c r="AC106" s="3">
        <f>VLOOKUP(FISM[[#This Row],[pos1103]],pointstable[],2,FALSE)</f>
        <v>0</v>
      </c>
      <c r="AD106" s="3">
        <f>IFERROR(VLOOKUP(FISM[[#This Row],[FIS Code]],results1203[],3,FALSE),999)</f>
        <v>999</v>
      </c>
      <c r="AE106" s="3">
        <f>VLOOKUP(FISM[[#This Row],[pos1203]],pointstable[],2,FALSE)</f>
        <v>0</v>
      </c>
      <c r="AF106" s="3">
        <f>IFERROR(VLOOKUP(FISM[[#This Row],[FIS Code]],results1303[],3,FALSE),999)</f>
        <v>999</v>
      </c>
      <c r="AG106" s="3">
        <f>VLOOKUP(FISM[[#This Row],[pos1303]],pointstable[],2,FALSE)</f>
        <v>0</v>
      </c>
      <c r="AH106" s="3">
        <f>IFERROR(VLOOKUP(FISM[[#This Row],[FIS Code]],results1503[],3,FALSE),999)</f>
        <v>999</v>
      </c>
      <c r="AI106" s="3">
        <f>VLOOKUP(FISM[[#This Row],[POS1503]],pointstable[],2,FALSE)</f>
        <v>0</v>
      </c>
      <c r="AJ106" s="3">
        <f>IFERROR(VLOOKUP(FISM[[#This Row],[FIS Code]],results1603[],3,FALSE),999)</f>
        <v>999</v>
      </c>
      <c r="AK106" s="3">
        <f>VLOOKUP(FISM[[#This Row],[pos1603]],pointstable[],2,FALSE)</f>
        <v>0</v>
      </c>
    </row>
    <row r="107" spans="1:37" x14ac:dyDescent="0.3">
      <c r="A107">
        <v>6100068</v>
      </c>
      <c r="B107" t="s">
        <v>365</v>
      </c>
      <c r="C107">
        <v>2001</v>
      </c>
      <c r="D107" t="s">
        <v>20</v>
      </c>
      <c r="E107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117</v>
      </c>
      <c r="F107">
        <f>IFERROR(VLOOKUP(FISM[[#This Row],[FIS Code]],results0301[],3,FALSE),999)</f>
        <v>51</v>
      </c>
      <c r="G107">
        <f>VLOOKUP(FISM[[#This Row],[pos0301]],pointstable[],2,FALSE)</f>
        <v>9</v>
      </c>
      <c r="H107">
        <f>IFERROR(VLOOKUP(FISM[[#This Row],[FIS Code]],results0401[],3,FALSE),999)</f>
        <v>39</v>
      </c>
      <c r="I107">
        <f>VLOOKUP(FISM[[#This Row],[pos0401]],pointstable[],2,FALSE)</f>
        <v>21</v>
      </c>
      <c r="J107">
        <f>IFERROR(VLOOKUP(FISM[[#This Row],[FIS Code]],results1501[],3,FALSE),999)</f>
        <v>999</v>
      </c>
      <c r="K107">
        <f>VLOOKUP(FISM[[#This Row],[pos01501]],pointstable[],2,FALSE)</f>
        <v>0</v>
      </c>
      <c r="L107">
        <f>IFERROR(VLOOKUP(FISM[[#This Row],[FIS Code]],results15012[],3,FALSE),999)</f>
        <v>999</v>
      </c>
      <c r="M107">
        <f>VLOOKUP(FISM[[#This Row],[pos01502]],pointstable[],2,FALSE)</f>
        <v>0</v>
      </c>
      <c r="N107" s="3">
        <f>IFERROR(VLOOKUP(FISM[[#This Row],[FIS Code]],results0502[],3,FALSE),999)</f>
        <v>999</v>
      </c>
      <c r="O107" s="3">
        <f>VLOOKUP(FISM[[#This Row],[pos0502]],pointstable[],2,FALSE)</f>
        <v>0</v>
      </c>
      <c r="P107" s="3">
        <f>IFERROR(VLOOKUP(FISM[[#This Row],[FIS Code]],results0602[],3,FALSE),999)</f>
        <v>999</v>
      </c>
      <c r="Q107" s="3">
        <f>VLOOKUP(FISM[[#This Row],[pos0602]],pointstable[],2,FALSE)</f>
        <v>0</v>
      </c>
      <c r="R107" s="3">
        <f>IFERROR(VLOOKUP(FISM[[#This Row],[FIS Code]],results0702[],3,FALSE),999)</f>
        <v>34</v>
      </c>
      <c r="S107" s="3">
        <f>VLOOKUP(FISM[[#This Row],[pos0702]],pointstable[],2,FALSE)</f>
        <v>26</v>
      </c>
      <c r="T107" s="3">
        <f>IFERROR(VLOOKUP(FISM[[#This Row],[FIS Code]],results0802[],3,FALSE),999)</f>
        <v>42</v>
      </c>
      <c r="U107" s="3">
        <f>VLOOKUP(FISM[[#This Row],[pos0802]],pointstable[],2,FALSE)</f>
        <v>18</v>
      </c>
      <c r="V107" s="3">
        <f>IFERROR(VLOOKUP(FISM[[#This Row],[FIS Code]],results0103[],3,FALSE),999)</f>
        <v>999</v>
      </c>
      <c r="W107" s="3">
        <f>VLOOKUP(FISM[[#This Row],[pos0103]],pointstable[],2,FALSE)</f>
        <v>0</v>
      </c>
      <c r="X107" s="3">
        <f>IFERROR(VLOOKUP(FISM[[#This Row],[FIS Code]],results0203[],3,FALSE),999)</f>
        <v>999</v>
      </c>
      <c r="Y107" s="3">
        <f>VLOOKUP(FISM[[#This Row],[pos0203]],pointstable[],2,FALSE)</f>
        <v>0</v>
      </c>
      <c r="Z107" s="3">
        <f>IFERROR(VLOOKUP(FISM[[#This Row],[FIS Code]],results1003[],3,FALSE),999)</f>
        <v>57</v>
      </c>
      <c r="AA107" s="3">
        <f>VLOOKUP(FISM[[#This Row],[pos1003]],pointstable[],2,FALSE)</f>
        <v>3</v>
      </c>
      <c r="AB107" s="3">
        <f>IFERROR(VLOOKUP(FISM[[#This Row],[FIS Code]],results1103[],3,FALSE),999)</f>
        <v>999</v>
      </c>
      <c r="AC107" s="3">
        <f>VLOOKUP(FISM[[#This Row],[pos1103]],pointstable[],2,FALSE)</f>
        <v>0</v>
      </c>
      <c r="AD107" s="3">
        <f>IFERROR(VLOOKUP(FISM[[#This Row],[FIS Code]],results1203[],3,FALSE),999)</f>
        <v>999</v>
      </c>
      <c r="AE107" s="3">
        <f>VLOOKUP(FISM[[#This Row],[pos1203]],pointstable[],2,FALSE)</f>
        <v>0</v>
      </c>
      <c r="AF107" s="3">
        <f>IFERROR(VLOOKUP(FISM[[#This Row],[FIS Code]],results1303[],3,FALSE),999)</f>
        <v>61</v>
      </c>
      <c r="AG107" s="3">
        <f>VLOOKUP(FISM[[#This Row],[pos1303]],pointstable[],2,FALSE)</f>
        <v>0</v>
      </c>
      <c r="AH107" s="3">
        <f>IFERROR(VLOOKUP(FISM[[#This Row],[FIS Code]],results1503[],3,FALSE),999)</f>
        <v>39</v>
      </c>
      <c r="AI107" s="3">
        <f>VLOOKUP(FISM[[#This Row],[POS1503]],pointstable[],2,FALSE)</f>
        <v>21</v>
      </c>
      <c r="AJ107" s="3">
        <f>IFERROR(VLOOKUP(FISM[[#This Row],[FIS Code]],results1603[],3,FALSE),999)</f>
        <v>41</v>
      </c>
      <c r="AK107" s="3">
        <f>VLOOKUP(FISM[[#This Row],[pos1603]],pointstable[],2,FALSE)</f>
        <v>19</v>
      </c>
    </row>
    <row r="108" spans="1:37" x14ac:dyDescent="0.3">
      <c r="A108">
        <v>104407</v>
      </c>
      <c r="B108" t="s">
        <v>2048</v>
      </c>
      <c r="C108">
        <v>1996</v>
      </c>
      <c r="D108" t="s">
        <v>20</v>
      </c>
      <c r="E108" s="3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114</v>
      </c>
      <c r="F108" s="3">
        <f>IFERROR(VLOOKUP(FISM[[#This Row],[FIS Code]],results0301[],3,FALSE),999)</f>
        <v>999</v>
      </c>
      <c r="G108" s="3">
        <f>VLOOKUP(FISM[[#This Row],[pos0301]],pointstable[],2,FALSE)</f>
        <v>0</v>
      </c>
      <c r="H108" s="3">
        <f>IFERROR(VLOOKUP(FISM[[#This Row],[FIS Code]],results0401[],3,FALSE),999)</f>
        <v>999</v>
      </c>
      <c r="I108" s="3">
        <f>VLOOKUP(FISM[[#This Row],[pos0401]],pointstable[],2,FALSE)</f>
        <v>0</v>
      </c>
      <c r="J108" s="3">
        <f>IFERROR(VLOOKUP(FISM[[#This Row],[FIS Code]],results1501[],3,FALSE),999)</f>
        <v>999</v>
      </c>
      <c r="K108" s="3">
        <f>VLOOKUP(FISM[[#This Row],[pos01501]],pointstable[],2,FALSE)</f>
        <v>0</v>
      </c>
      <c r="L108" s="3">
        <f>IFERROR(VLOOKUP(FISM[[#This Row],[FIS Code]],results15012[],3,FALSE),999)</f>
        <v>999</v>
      </c>
      <c r="M108" s="3">
        <f>VLOOKUP(FISM[[#This Row],[pos01502]],pointstable[],2,FALSE)</f>
        <v>0</v>
      </c>
      <c r="N108" s="3">
        <f>IFERROR(VLOOKUP(FISM[[#This Row],[FIS Code]],results0502[],3,FALSE),999)</f>
        <v>999</v>
      </c>
      <c r="O108" s="3">
        <f>VLOOKUP(FISM[[#This Row],[pos0502]],pointstable[],2,FALSE)</f>
        <v>0</v>
      </c>
      <c r="P108" s="3">
        <f>IFERROR(VLOOKUP(FISM[[#This Row],[FIS Code]],results0602[],3,FALSE),999)</f>
        <v>999</v>
      </c>
      <c r="Q108" s="3">
        <f>VLOOKUP(FISM[[#This Row],[pos0602]],pointstable[],2,FALSE)</f>
        <v>0</v>
      </c>
      <c r="R108" s="3">
        <f>IFERROR(VLOOKUP(FISM[[#This Row],[FIS Code]],results0702[],3,FALSE),999)</f>
        <v>999</v>
      </c>
      <c r="S108" s="3">
        <f>VLOOKUP(FISM[[#This Row],[pos0702]],pointstable[],2,FALSE)</f>
        <v>0</v>
      </c>
      <c r="T108" s="3">
        <f>IFERROR(VLOOKUP(FISM[[#This Row],[FIS Code]],results0802[],3,FALSE),999)</f>
        <v>999</v>
      </c>
      <c r="U108" s="3">
        <f>VLOOKUP(FISM[[#This Row],[pos0802]],pointstable[],2,FALSE)</f>
        <v>0</v>
      </c>
      <c r="V108" s="3">
        <f>IFERROR(VLOOKUP(FISM[[#This Row],[FIS Code]],results0103[],3,FALSE),999)</f>
        <v>17</v>
      </c>
      <c r="W108" s="3">
        <f>VLOOKUP(FISM[[#This Row],[pos0103]],pointstable[],2,FALSE)</f>
        <v>70</v>
      </c>
      <c r="X108" s="3">
        <f>IFERROR(VLOOKUP(FISM[[#This Row],[FIS Code]],results0203[],3,FALSE),999)</f>
        <v>23</v>
      </c>
      <c r="Y108" s="3">
        <f>VLOOKUP(FISM[[#This Row],[pos0203]],pointstable[],2,FALSE)</f>
        <v>44</v>
      </c>
      <c r="Z108" s="3">
        <f>IFERROR(VLOOKUP(FISM[[#This Row],[FIS Code]],results1003[],3,FALSE),999)</f>
        <v>999</v>
      </c>
      <c r="AA108" s="3">
        <f>VLOOKUP(FISM[[#This Row],[pos1003]],pointstable[],2,FALSE)</f>
        <v>0</v>
      </c>
      <c r="AB108" s="3">
        <f>IFERROR(VLOOKUP(FISM[[#This Row],[FIS Code]],results1103[],3,FALSE),999)</f>
        <v>999</v>
      </c>
      <c r="AC108" s="3">
        <f>VLOOKUP(FISM[[#This Row],[pos1103]],pointstable[],2,FALSE)</f>
        <v>0</v>
      </c>
      <c r="AD108" s="3">
        <f>IFERROR(VLOOKUP(FISM[[#This Row],[FIS Code]],results1203[],3,FALSE),999)</f>
        <v>999</v>
      </c>
      <c r="AE108" s="3">
        <f>VLOOKUP(FISM[[#This Row],[pos1203]],pointstable[],2,FALSE)</f>
        <v>0</v>
      </c>
      <c r="AF108" s="3">
        <f>IFERROR(VLOOKUP(FISM[[#This Row],[FIS Code]],results1303[],3,FALSE),999)</f>
        <v>999</v>
      </c>
      <c r="AG108" s="3">
        <f>VLOOKUP(FISM[[#This Row],[pos1303]],pointstable[],2,FALSE)</f>
        <v>0</v>
      </c>
      <c r="AH108" s="3">
        <f>IFERROR(VLOOKUP(FISM[[#This Row],[FIS Code]],results1503[],3,FALSE),999)</f>
        <v>999</v>
      </c>
      <c r="AI108" s="3">
        <f>VLOOKUP(FISM[[#This Row],[POS1503]],pointstable[],2,FALSE)</f>
        <v>0</v>
      </c>
      <c r="AJ108" s="3">
        <f>IFERROR(VLOOKUP(FISM[[#This Row],[FIS Code]],results1603[],3,FALSE),999)</f>
        <v>999</v>
      </c>
      <c r="AK108" s="3">
        <f>VLOOKUP(FISM[[#This Row],[pos1603]],pointstable[],2,FALSE)</f>
        <v>0</v>
      </c>
    </row>
    <row r="109" spans="1:37" x14ac:dyDescent="0.3">
      <c r="A109">
        <v>104913</v>
      </c>
      <c r="B109" t="s">
        <v>611</v>
      </c>
      <c r="C109">
        <v>2000</v>
      </c>
      <c r="D109" t="s">
        <v>20</v>
      </c>
      <c r="E109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113</v>
      </c>
      <c r="F109">
        <f>IFERROR(VLOOKUP(FISM[[#This Row],[FIS Code]],results0301[],3,FALSE),999)</f>
        <v>999</v>
      </c>
      <c r="G109">
        <f>VLOOKUP(FISM[[#This Row],[pos0301]],pointstable[],2,FALSE)</f>
        <v>0</v>
      </c>
      <c r="H109">
        <f>IFERROR(VLOOKUP(FISM[[#This Row],[FIS Code]],results0401[],3,FALSE),999)</f>
        <v>999</v>
      </c>
      <c r="I109">
        <f>VLOOKUP(FISM[[#This Row],[pos0401]],pointstable[],2,FALSE)</f>
        <v>0</v>
      </c>
      <c r="J109">
        <f>IFERROR(VLOOKUP(FISM[[#This Row],[FIS Code]],results1501[],3,FALSE),999)</f>
        <v>999</v>
      </c>
      <c r="K109">
        <f>VLOOKUP(FISM[[#This Row],[pos01501]],pointstable[],2,FALSE)</f>
        <v>0</v>
      </c>
      <c r="L109">
        <f>IFERROR(VLOOKUP(FISM[[#This Row],[FIS Code]],results15012[],3,FALSE),999)</f>
        <v>999</v>
      </c>
      <c r="M109">
        <f>VLOOKUP(FISM[[#This Row],[pos01502]],pointstable[],2,FALSE)</f>
        <v>0</v>
      </c>
      <c r="N109" s="3">
        <f>IFERROR(VLOOKUP(FISM[[#This Row],[FIS Code]],results0502[],3,FALSE),999)</f>
        <v>999</v>
      </c>
      <c r="O109" s="3">
        <f>VLOOKUP(FISM[[#This Row],[pos0502]],pointstable[],2,FALSE)</f>
        <v>0</v>
      </c>
      <c r="P109" s="3">
        <f>IFERROR(VLOOKUP(FISM[[#This Row],[FIS Code]],results0602[],3,FALSE),999)</f>
        <v>35</v>
      </c>
      <c r="Q109" s="3">
        <f>VLOOKUP(FISM[[#This Row],[pos0602]],pointstable[],2,FALSE)</f>
        <v>25</v>
      </c>
      <c r="R109" s="3">
        <f>IFERROR(VLOOKUP(FISM[[#This Row],[FIS Code]],results0702[],3,FALSE),999)</f>
        <v>999</v>
      </c>
      <c r="S109" s="3">
        <f>VLOOKUP(FISM[[#This Row],[pos0702]],pointstable[],2,FALSE)</f>
        <v>0</v>
      </c>
      <c r="T109" s="3">
        <f>IFERROR(VLOOKUP(FISM[[#This Row],[FIS Code]],results0802[],3,FALSE),999)</f>
        <v>32</v>
      </c>
      <c r="U109" s="3">
        <f>VLOOKUP(FISM[[#This Row],[pos0802]],pointstable[],2,FALSE)</f>
        <v>28</v>
      </c>
      <c r="V109" s="3">
        <f>IFERROR(VLOOKUP(FISM[[#This Row],[FIS Code]],results0103[],3,FALSE),999)</f>
        <v>999</v>
      </c>
      <c r="W109" s="3">
        <f>VLOOKUP(FISM[[#This Row],[pos0103]],pointstable[],2,FALSE)</f>
        <v>0</v>
      </c>
      <c r="X109" s="3">
        <f>IFERROR(VLOOKUP(FISM[[#This Row],[FIS Code]],results0203[],3,FALSE),999)</f>
        <v>999</v>
      </c>
      <c r="Y109" s="3">
        <f>VLOOKUP(FISM[[#This Row],[pos0203]],pointstable[],2,FALSE)</f>
        <v>0</v>
      </c>
      <c r="Z109" s="3">
        <f>IFERROR(VLOOKUP(FISM[[#This Row],[FIS Code]],results1003[],3,FALSE),999)</f>
        <v>999</v>
      </c>
      <c r="AA109" s="3">
        <f>VLOOKUP(FISM[[#This Row],[pos1003]],pointstable[],2,FALSE)</f>
        <v>0</v>
      </c>
      <c r="AB109" s="3">
        <f>IFERROR(VLOOKUP(FISM[[#This Row],[FIS Code]],results1103[],3,FALSE),999)</f>
        <v>49</v>
      </c>
      <c r="AC109" s="3">
        <f>VLOOKUP(FISM[[#This Row],[pos1103]],pointstable[],2,FALSE)</f>
        <v>11</v>
      </c>
      <c r="AD109" s="3">
        <f>IFERROR(VLOOKUP(FISM[[#This Row],[FIS Code]],results1203[],3,FALSE),999)</f>
        <v>47</v>
      </c>
      <c r="AE109" s="3">
        <f>VLOOKUP(FISM[[#This Row],[pos1203]],pointstable[],2,FALSE)</f>
        <v>13</v>
      </c>
      <c r="AF109" s="3">
        <f>IFERROR(VLOOKUP(FISM[[#This Row],[FIS Code]],results1303[],3,FALSE),999)</f>
        <v>46</v>
      </c>
      <c r="AG109" s="3">
        <f>VLOOKUP(FISM[[#This Row],[pos1303]],pointstable[],2,FALSE)</f>
        <v>14</v>
      </c>
      <c r="AH109" s="3">
        <f>IFERROR(VLOOKUP(FISM[[#This Row],[FIS Code]],results1503[],3,FALSE),999)</f>
        <v>38</v>
      </c>
      <c r="AI109" s="3">
        <f>VLOOKUP(FISM[[#This Row],[POS1503]],pointstable[],2,FALSE)</f>
        <v>22</v>
      </c>
      <c r="AJ109" s="3">
        <f>IFERROR(VLOOKUP(FISM[[#This Row],[FIS Code]],results1603[],3,FALSE),999)</f>
        <v>999</v>
      </c>
      <c r="AK109" s="3">
        <f>VLOOKUP(FISM[[#This Row],[pos1603]],pointstable[],2,FALSE)</f>
        <v>0</v>
      </c>
    </row>
    <row r="110" spans="1:37" x14ac:dyDescent="0.3">
      <c r="A110">
        <v>6100054</v>
      </c>
      <c r="B110" t="s">
        <v>413</v>
      </c>
      <c r="C110">
        <v>2001</v>
      </c>
      <c r="D110" t="s">
        <v>20</v>
      </c>
      <c r="E110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109</v>
      </c>
      <c r="F110">
        <f>IFERROR(VLOOKUP(FISM[[#This Row],[FIS Code]],results0301[],3,FALSE),999)</f>
        <v>58</v>
      </c>
      <c r="G110">
        <f>VLOOKUP(FISM[[#This Row],[pos0301]],pointstable[],2,FALSE)</f>
        <v>2</v>
      </c>
      <c r="H110">
        <f>IFERROR(VLOOKUP(FISM[[#This Row],[FIS Code]],results0401[],3,FALSE),999)</f>
        <v>42</v>
      </c>
      <c r="I110">
        <f>VLOOKUP(FISM[[#This Row],[pos0401]],pointstable[],2,FALSE)</f>
        <v>18</v>
      </c>
      <c r="J110">
        <f>IFERROR(VLOOKUP(FISM[[#This Row],[FIS Code]],results1501[],3,FALSE),999)</f>
        <v>999</v>
      </c>
      <c r="K110">
        <f>VLOOKUP(FISM[[#This Row],[pos01501]],pointstable[],2,FALSE)</f>
        <v>0</v>
      </c>
      <c r="L110">
        <f>IFERROR(VLOOKUP(FISM[[#This Row],[FIS Code]],results15012[],3,FALSE),999)</f>
        <v>999</v>
      </c>
      <c r="M110">
        <f>VLOOKUP(FISM[[#This Row],[pos01502]],pointstable[],2,FALSE)</f>
        <v>0</v>
      </c>
      <c r="N110" s="3">
        <f>IFERROR(VLOOKUP(FISM[[#This Row],[FIS Code]],results0502[],3,FALSE),999)</f>
        <v>999</v>
      </c>
      <c r="O110" s="3">
        <f>VLOOKUP(FISM[[#This Row],[pos0502]],pointstable[],2,FALSE)</f>
        <v>0</v>
      </c>
      <c r="P110" s="3">
        <f>IFERROR(VLOOKUP(FISM[[#This Row],[FIS Code]],results0602[],3,FALSE),999)</f>
        <v>47</v>
      </c>
      <c r="Q110" s="3">
        <f>VLOOKUP(FISM[[#This Row],[pos0602]],pointstable[],2,FALSE)</f>
        <v>13</v>
      </c>
      <c r="R110" s="3">
        <f>IFERROR(VLOOKUP(FISM[[#This Row],[FIS Code]],results0702[],3,FALSE),999)</f>
        <v>999</v>
      </c>
      <c r="S110" s="3">
        <f>VLOOKUP(FISM[[#This Row],[pos0702]],pointstable[],2,FALSE)</f>
        <v>0</v>
      </c>
      <c r="T110" s="3">
        <f>IFERROR(VLOOKUP(FISM[[#This Row],[FIS Code]],results0802[],3,FALSE),999)</f>
        <v>999</v>
      </c>
      <c r="U110" s="3">
        <f>VLOOKUP(FISM[[#This Row],[pos0802]],pointstable[],2,FALSE)</f>
        <v>0</v>
      </c>
      <c r="V110" s="3">
        <f>IFERROR(VLOOKUP(FISM[[#This Row],[FIS Code]],results0103[],3,FALSE),999)</f>
        <v>34</v>
      </c>
      <c r="W110" s="3">
        <f>VLOOKUP(FISM[[#This Row],[pos0103]],pointstable[],2,FALSE)</f>
        <v>26</v>
      </c>
      <c r="X110" s="3">
        <f>IFERROR(VLOOKUP(FISM[[#This Row],[FIS Code]],results0203[],3,FALSE),999)</f>
        <v>999</v>
      </c>
      <c r="Y110" s="3">
        <f>VLOOKUP(FISM[[#This Row],[pos0203]],pointstable[],2,FALSE)</f>
        <v>0</v>
      </c>
      <c r="Z110" s="3">
        <f>IFERROR(VLOOKUP(FISM[[#This Row],[FIS Code]],results1003[],3,FALSE),999)</f>
        <v>58</v>
      </c>
      <c r="AA110" s="3">
        <f>VLOOKUP(FISM[[#This Row],[pos1003]],pointstable[],2,FALSE)</f>
        <v>2</v>
      </c>
      <c r="AB110" s="3">
        <f>IFERROR(VLOOKUP(FISM[[#This Row],[FIS Code]],results1103[],3,FALSE),999)</f>
        <v>999</v>
      </c>
      <c r="AC110" s="3">
        <f>VLOOKUP(FISM[[#This Row],[pos1103]],pointstable[],2,FALSE)</f>
        <v>0</v>
      </c>
      <c r="AD110" s="3">
        <f>IFERROR(VLOOKUP(FISM[[#This Row],[FIS Code]],results1203[],3,FALSE),999)</f>
        <v>53</v>
      </c>
      <c r="AE110" s="3">
        <f>VLOOKUP(FISM[[#This Row],[pos1203]],pointstable[],2,FALSE)</f>
        <v>7</v>
      </c>
      <c r="AF110" s="3">
        <f>IFERROR(VLOOKUP(FISM[[#This Row],[FIS Code]],results1303[],3,FALSE),999)</f>
        <v>64</v>
      </c>
      <c r="AG110" s="3">
        <f>VLOOKUP(FISM[[#This Row],[pos1303]],pointstable[],2,FALSE)</f>
        <v>0</v>
      </c>
      <c r="AH110" s="3">
        <f>IFERROR(VLOOKUP(FISM[[#This Row],[FIS Code]],results1503[],3,FALSE),999)</f>
        <v>40</v>
      </c>
      <c r="AI110" s="3">
        <f>VLOOKUP(FISM[[#This Row],[POS1503]],pointstable[],2,FALSE)</f>
        <v>20</v>
      </c>
      <c r="AJ110" s="3">
        <f>IFERROR(VLOOKUP(FISM[[#This Row],[FIS Code]],results1603[],3,FALSE),999)</f>
        <v>39</v>
      </c>
      <c r="AK110" s="3">
        <f>VLOOKUP(FISM[[#This Row],[pos1603]],pointstable[],2,FALSE)</f>
        <v>21</v>
      </c>
    </row>
    <row r="111" spans="1:37" x14ac:dyDescent="0.3">
      <c r="A111">
        <v>104422</v>
      </c>
      <c r="B111" t="s">
        <v>2056</v>
      </c>
      <c r="C111">
        <v>1995</v>
      </c>
      <c r="D111" t="s">
        <v>20</v>
      </c>
      <c r="E111" s="3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107</v>
      </c>
      <c r="F111" s="3">
        <f>IFERROR(VLOOKUP(FISM[[#This Row],[FIS Code]],results0301[],3,FALSE),999)</f>
        <v>999</v>
      </c>
      <c r="G111" s="3">
        <f>VLOOKUP(FISM[[#This Row],[pos0301]],pointstable[],2,FALSE)</f>
        <v>0</v>
      </c>
      <c r="H111" s="3">
        <f>IFERROR(VLOOKUP(FISM[[#This Row],[FIS Code]],results0401[],3,FALSE),999)</f>
        <v>999</v>
      </c>
      <c r="I111" s="3">
        <f>VLOOKUP(FISM[[#This Row],[pos0401]],pointstable[],2,FALSE)</f>
        <v>0</v>
      </c>
      <c r="J111" s="3">
        <f>IFERROR(VLOOKUP(FISM[[#This Row],[FIS Code]],results1501[],3,FALSE),999)</f>
        <v>999</v>
      </c>
      <c r="K111" s="3">
        <f>VLOOKUP(FISM[[#This Row],[pos01501]],pointstable[],2,FALSE)</f>
        <v>0</v>
      </c>
      <c r="L111" s="3">
        <f>IFERROR(VLOOKUP(FISM[[#This Row],[FIS Code]],results15012[],3,FALSE),999)</f>
        <v>999</v>
      </c>
      <c r="M111" s="3">
        <f>VLOOKUP(FISM[[#This Row],[pos01502]],pointstable[],2,FALSE)</f>
        <v>0</v>
      </c>
      <c r="N111" s="3">
        <f>IFERROR(VLOOKUP(FISM[[#This Row],[FIS Code]],results0502[],3,FALSE),999)</f>
        <v>999</v>
      </c>
      <c r="O111" s="3">
        <f>VLOOKUP(FISM[[#This Row],[pos0502]],pointstable[],2,FALSE)</f>
        <v>0</v>
      </c>
      <c r="P111" s="3">
        <f>IFERROR(VLOOKUP(FISM[[#This Row],[FIS Code]],results0602[],3,FALSE),999)</f>
        <v>999</v>
      </c>
      <c r="Q111" s="3">
        <f>VLOOKUP(FISM[[#This Row],[pos0602]],pointstable[],2,FALSE)</f>
        <v>0</v>
      </c>
      <c r="R111" s="3">
        <f>IFERROR(VLOOKUP(FISM[[#This Row],[FIS Code]],results0702[],3,FALSE),999)</f>
        <v>999</v>
      </c>
      <c r="S111" s="3">
        <f>VLOOKUP(FISM[[#This Row],[pos0702]],pointstable[],2,FALSE)</f>
        <v>0</v>
      </c>
      <c r="T111" s="3">
        <f>IFERROR(VLOOKUP(FISM[[#This Row],[FIS Code]],results0802[],3,FALSE),999)</f>
        <v>999</v>
      </c>
      <c r="U111" s="3">
        <f>VLOOKUP(FISM[[#This Row],[pos0802]],pointstable[],2,FALSE)</f>
        <v>0</v>
      </c>
      <c r="V111" s="3">
        <f>IFERROR(VLOOKUP(FISM[[#This Row],[FIS Code]],results0103[],3,FALSE),999)</f>
        <v>19</v>
      </c>
      <c r="W111" s="3">
        <f>VLOOKUP(FISM[[#This Row],[pos0103]],pointstable[],2,FALSE)</f>
        <v>60</v>
      </c>
      <c r="X111" s="3">
        <f>IFERROR(VLOOKUP(FISM[[#This Row],[FIS Code]],results0203[],3,FALSE),999)</f>
        <v>22</v>
      </c>
      <c r="Y111" s="3">
        <f>VLOOKUP(FISM[[#This Row],[pos0203]],pointstable[],2,FALSE)</f>
        <v>47</v>
      </c>
      <c r="Z111" s="3">
        <f>IFERROR(VLOOKUP(FISM[[#This Row],[FIS Code]],results1003[],3,FALSE),999)</f>
        <v>999</v>
      </c>
      <c r="AA111" s="3">
        <f>VLOOKUP(FISM[[#This Row],[pos1003]],pointstable[],2,FALSE)</f>
        <v>0</v>
      </c>
      <c r="AB111" s="3">
        <f>IFERROR(VLOOKUP(FISM[[#This Row],[FIS Code]],results1103[],3,FALSE),999)</f>
        <v>999</v>
      </c>
      <c r="AC111" s="3">
        <f>VLOOKUP(FISM[[#This Row],[pos1103]],pointstable[],2,FALSE)</f>
        <v>0</v>
      </c>
      <c r="AD111" s="3">
        <f>IFERROR(VLOOKUP(FISM[[#This Row],[FIS Code]],results1203[],3,FALSE),999)</f>
        <v>999</v>
      </c>
      <c r="AE111" s="3">
        <f>VLOOKUP(FISM[[#This Row],[pos1203]],pointstable[],2,FALSE)</f>
        <v>0</v>
      </c>
      <c r="AF111" s="3">
        <f>IFERROR(VLOOKUP(FISM[[#This Row],[FIS Code]],results1303[],3,FALSE),999)</f>
        <v>999</v>
      </c>
      <c r="AG111" s="3">
        <f>VLOOKUP(FISM[[#This Row],[pos1303]],pointstable[],2,FALSE)</f>
        <v>0</v>
      </c>
      <c r="AH111" s="3">
        <f>IFERROR(VLOOKUP(FISM[[#This Row],[FIS Code]],results1503[],3,FALSE),999)</f>
        <v>999</v>
      </c>
      <c r="AI111" s="3">
        <f>VLOOKUP(FISM[[#This Row],[POS1503]],pointstable[],2,FALSE)</f>
        <v>0</v>
      </c>
      <c r="AJ111" s="3">
        <f>IFERROR(VLOOKUP(FISM[[#This Row],[FIS Code]],results1603[],3,FALSE),999)</f>
        <v>999</v>
      </c>
      <c r="AK111" s="3">
        <f>VLOOKUP(FISM[[#This Row],[pos1603]],pointstable[],2,FALSE)</f>
        <v>0</v>
      </c>
    </row>
    <row r="112" spans="1:37" x14ac:dyDescent="0.3">
      <c r="A112">
        <v>6100084</v>
      </c>
      <c r="B112" t="s">
        <v>386</v>
      </c>
      <c r="C112">
        <v>2001</v>
      </c>
      <c r="D112" t="s">
        <v>20</v>
      </c>
      <c r="E112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105</v>
      </c>
      <c r="F112">
        <f>IFERROR(VLOOKUP(FISM[[#This Row],[FIS Code]],results0301[],3,FALSE),999)</f>
        <v>54</v>
      </c>
      <c r="G112">
        <f>VLOOKUP(FISM[[#This Row],[pos0301]],pointstable[],2,FALSE)</f>
        <v>6</v>
      </c>
      <c r="H112">
        <f>IFERROR(VLOOKUP(FISM[[#This Row],[FIS Code]],results0401[],3,FALSE),999)</f>
        <v>40</v>
      </c>
      <c r="I112">
        <f>VLOOKUP(FISM[[#This Row],[pos0401]],pointstable[],2,FALSE)</f>
        <v>20</v>
      </c>
      <c r="J112">
        <f>IFERROR(VLOOKUP(FISM[[#This Row],[FIS Code]],results1501[],3,FALSE),999)</f>
        <v>999</v>
      </c>
      <c r="K112">
        <f>VLOOKUP(FISM[[#This Row],[pos01501]],pointstable[],2,FALSE)</f>
        <v>0</v>
      </c>
      <c r="L112">
        <f>IFERROR(VLOOKUP(FISM[[#This Row],[FIS Code]],results15012[],3,FALSE),999)</f>
        <v>999</v>
      </c>
      <c r="M112">
        <f>VLOOKUP(FISM[[#This Row],[pos01502]],pointstable[],2,FALSE)</f>
        <v>0</v>
      </c>
      <c r="N112" s="3">
        <f>IFERROR(VLOOKUP(FISM[[#This Row],[FIS Code]],results0502[],3,FALSE),999)</f>
        <v>40</v>
      </c>
      <c r="O112" s="3">
        <f>VLOOKUP(FISM[[#This Row],[pos0502]],pointstable[],2,FALSE)</f>
        <v>20</v>
      </c>
      <c r="P112" s="3">
        <f>IFERROR(VLOOKUP(FISM[[#This Row],[FIS Code]],results0602[],3,FALSE),999)</f>
        <v>999</v>
      </c>
      <c r="Q112" s="3">
        <f>VLOOKUP(FISM[[#This Row],[pos0602]],pointstable[],2,FALSE)</f>
        <v>0</v>
      </c>
      <c r="R112" s="3">
        <f>IFERROR(VLOOKUP(FISM[[#This Row],[FIS Code]],results0702[],3,FALSE),999)</f>
        <v>999</v>
      </c>
      <c r="S112" s="3">
        <f>VLOOKUP(FISM[[#This Row],[pos0702]],pointstable[],2,FALSE)</f>
        <v>0</v>
      </c>
      <c r="T112" s="3">
        <f>IFERROR(VLOOKUP(FISM[[#This Row],[FIS Code]],results0802[],3,FALSE),999)</f>
        <v>999</v>
      </c>
      <c r="U112" s="3">
        <f>VLOOKUP(FISM[[#This Row],[pos0802]],pointstable[],2,FALSE)</f>
        <v>0</v>
      </c>
      <c r="V112" s="3">
        <f>IFERROR(VLOOKUP(FISM[[#This Row],[FIS Code]],results0103[],3,FALSE),999)</f>
        <v>999</v>
      </c>
      <c r="W112" s="3">
        <f>VLOOKUP(FISM[[#This Row],[pos0103]],pointstable[],2,FALSE)</f>
        <v>0</v>
      </c>
      <c r="X112" s="3">
        <f>IFERROR(VLOOKUP(FISM[[#This Row],[FIS Code]],results0203[],3,FALSE),999)</f>
        <v>38</v>
      </c>
      <c r="Y112" s="3">
        <f>VLOOKUP(FISM[[#This Row],[pos0203]],pointstable[],2,FALSE)</f>
        <v>22</v>
      </c>
      <c r="Z112" s="3">
        <f>IFERROR(VLOOKUP(FISM[[#This Row],[FIS Code]],results1003[],3,FALSE),999)</f>
        <v>999</v>
      </c>
      <c r="AA112" s="3">
        <f>VLOOKUP(FISM[[#This Row],[pos1003]],pointstable[],2,FALSE)</f>
        <v>0</v>
      </c>
      <c r="AB112" s="3">
        <f>IFERROR(VLOOKUP(FISM[[#This Row],[FIS Code]],results1103[],3,FALSE),999)</f>
        <v>999</v>
      </c>
      <c r="AC112" s="3">
        <f>VLOOKUP(FISM[[#This Row],[pos1103]],pointstable[],2,FALSE)</f>
        <v>0</v>
      </c>
      <c r="AD112" s="3">
        <f>IFERROR(VLOOKUP(FISM[[#This Row],[FIS Code]],results1203[],3,FALSE),999)</f>
        <v>52</v>
      </c>
      <c r="AE112" s="3">
        <f>VLOOKUP(FISM[[#This Row],[pos1203]],pointstable[],2,FALSE)</f>
        <v>8</v>
      </c>
      <c r="AF112" s="3">
        <f>IFERROR(VLOOKUP(FISM[[#This Row],[FIS Code]],results1303[],3,FALSE),999)</f>
        <v>50</v>
      </c>
      <c r="AG112" s="3">
        <f>VLOOKUP(FISM[[#This Row],[pos1303]],pointstable[],2,FALSE)</f>
        <v>10</v>
      </c>
      <c r="AH112" s="3">
        <f>IFERROR(VLOOKUP(FISM[[#This Row],[FIS Code]],results1503[],3,FALSE),999)</f>
        <v>41</v>
      </c>
      <c r="AI112" s="3">
        <f>VLOOKUP(FISM[[#This Row],[POS1503]],pointstable[],2,FALSE)</f>
        <v>19</v>
      </c>
      <c r="AJ112" s="3">
        <f>IFERROR(VLOOKUP(FISM[[#This Row],[FIS Code]],results1603[],3,FALSE),999)</f>
        <v>999</v>
      </c>
      <c r="AK112" s="3">
        <f>VLOOKUP(FISM[[#This Row],[pos1603]],pointstable[],2,FALSE)</f>
        <v>0</v>
      </c>
    </row>
    <row r="113" spans="1:37" x14ac:dyDescent="0.3">
      <c r="A113">
        <v>104720</v>
      </c>
      <c r="B113" t="s">
        <v>2202</v>
      </c>
      <c r="C113">
        <v>1999</v>
      </c>
      <c r="D113" t="s">
        <v>20</v>
      </c>
      <c r="E113" s="3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104</v>
      </c>
      <c r="F113" s="3">
        <f>IFERROR(VLOOKUP(FISM[[#This Row],[FIS Code]],results0301[],3,FALSE),999)</f>
        <v>999</v>
      </c>
      <c r="G113" s="3">
        <f>VLOOKUP(FISM[[#This Row],[pos0301]],pointstable[],2,FALSE)</f>
        <v>0</v>
      </c>
      <c r="H113" s="3">
        <f>IFERROR(VLOOKUP(FISM[[#This Row],[FIS Code]],results0401[],3,FALSE),999)</f>
        <v>999</v>
      </c>
      <c r="I113" s="3">
        <f>VLOOKUP(FISM[[#This Row],[pos0401]],pointstable[],2,FALSE)</f>
        <v>0</v>
      </c>
      <c r="J113" s="3">
        <f>IFERROR(VLOOKUP(FISM[[#This Row],[FIS Code]],results1501[],3,FALSE),999)</f>
        <v>999</v>
      </c>
      <c r="K113" s="3">
        <f>VLOOKUP(FISM[[#This Row],[pos01501]],pointstable[],2,FALSE)</f>
        <v>0</v>
      </c>
      <c r="L113" s="3">
        <f>IFERROR(VLOOKUP(FISM[[#This Row],[FIS Code]],results15012[],3,FALSE),999)</f>
        <v>999</v>
      </c>
      <c r="M113" s="3">
        <f>VLOOKUP(FISM[[#This Row],[pos01502]],pointstable[],2,FALSE)</f>
        <v>0</v>
      </c>
      <c r="N113" s="3">
        <f>IFERROR(VLOOKUP(FISM[[#This Row],[FIS Code]],results0502[],3,FALSE),999)</f>
        <v>999</v>
      </c>
      <c r="O113" s="3">
        <f>VLOOKUP(FISM[[#This Row],[pos0502]],pointstable[],2,FALSE)</f>
        <v>0</v>
      </c>
      <c r="P113" s="3">
        <f>IFERROR(VLOOKUP(FISM[[#This Row],[FIS Code]],results0602[],3,FALSE),999)</f>
        <v>999</v>
      </c>
      <c r="Q113" s="3">
        <f>VLOOKUP(FISM[[#This Row],[pos0602]],pointstable[],2,FALSE)</f>
        <v>0</v>
      </c>
      <c r="R113" s="3">
        <f>IFERROR(VLOOKUP(FISM[[#This Row],[FIS Code]],results0702[],3,FALSE),999)</f>
        <v>999</v>
      </c>
      <c r="S113" s="3">
        <f>VLOOKUP(FISM[[#This Row],[pos0702]],pointstable[],2,FALSE)</f>
        <v>0</v>
      </c>
      <c r="T113" s="3">
        <f>IFERROR(VLOOKUP(FISM[[#This Row],[FIS Code]],results0802[],3,FALSE),999)</f>
        <v>999</v>
      </c>
      <c r="U113" s="3">
        <f>VLOOKUP(FISM[[#This Row],[pos0802]],pointstable[],2,FALSE)</f>
        <v>0</v>
      </c>
      <c r="V113" s="3">
        <f>IFERROR(VLOOKUP(FISM[[#This Row],[FIS Code]],results0103[],3,FALSE),999)</f>
        <v>999</v>
      </c>
      <c r="W113" s="3">
        <f>VLOOKUP(FISM[[#This Row],[pos0103]],pointstable[],2,FALSE)</f>
        <v>0</v>
      </c>
      <c r="X113" s="3">
        <f>IFERROR(VLOOKUP(FISM[[#This Row],[FIS Code]],results0203[],3,FALSE),999)</f>
        <v>999</v>
      </c>
      <c r="Y113" s="3">
        <f>VLOOKUP(FISM[[#This Row],[pos0203]],pointstable[],2,FALSE)</f>
        <v>0</v>
      </c>
      <c r="Z113" s="3">
        <f>IFERROR(VLOOKUP(FISM[[#This Row],[FIS Code]],results1003[],3,FALSE),999)</f>
        <v>999</v>
      </c>
      <c r="AA113" s="3">
        <f>VLOOKUP(FISM[[#This Row],[pos1003]],pointstable[],2,FALSE)</f>
        <v>0</v>
      </c>
      <c r="AB113" s="3">
        <f>IFERROR(VLOOKUP(FISM[[#This Row],[FIS Code]],results1103[],3,FALSE),999)</f>
        <v>36</v>
      </c>
      <c r="AC113" s="3">
        <f>VLOOKUP(FISM[[#This Row],[pos1103]],pointstable[],2,FALSE)</f>
        <v>24</v>
      </c>
      <c r="AD113" s="3">
        <f>IFERROR(VLOOKUP(FISM[[#This Row],[FIS Code]],results1203[],3,FALSE),999)</f>
        <v>15</v>
      </c>
      <c r="AE113" s="3">
        <f>VLOOKUP(FISM[[#This Row],[pos1203]],pointstable[],2,FALSE)</f>
        <v>80</v>
      </c>
      <c r="AF113" s="3">
        <f>IFERROR(VLOOKUP(FISM[[#This Row],[FIS Code]],results1303[],3,FALSE),999)</f>
        <v>999</v>
      </c>
      <c r="AG113" s="3">
        <f>VLOOKUP(FISM[[#This Row],[pos1303]],pointstable[],2,FALSE)</f>
        <v>0</v>
      </c>
      <c r="AH113" s="3">
        <f>IFERROR(VLOOKUP(FISM[[#This Row],[FIS Code]],results1503[],3,FALSE),999)</f>
        <v>999</v>
      </c>
      <c r="AI113" s="3">
        <f>VLOOKUP(FISM[[#This Row],[POS1503]],pointstable[],2,FALSE)</f>
        <v>0</v>
      </c>
      <c r="AJ113" s="3">
        <f>IFERROR(VLOOKUP(FISM[[#This Row],[FIS Code]],results1603[],3,FALSE),999)</f>
        <v>999</v>
      </c>
      <c r="AK113" s="3">
        <f>VLOOKUP(FISM[[#This Row],[pos1603]],pointstable[],2,FALSE)</f>
        <v>0</v>
      </c>
    </row>
    <row r="114" spans="1:37" x14ac:dyDescent="0.3">
      <c r="A114">
        <v>6532733</v>
      </c>
      <c r="B114" t="s">
        <v>426</v>
      </c>
      <c r="C114">
        <v>2000</v>
      </c>
      <c r="D114" t="s">
        <v>73</v>
      </c>
      <c r="E114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100</v>
      </c>
      <c r="F114">
        <f>IFERROR(VLOOKUP(FISM[[#This Row],[FIS Code]],results0301[],3,FALSE),999)</f>
        <v>60</v>
      </c>
      <c r="G114">
        <f>VLOOKUP(FISM[[#This Row],[pos0301]],pointstable[],2,FALSE)</f>
        <v>1</v>
      </c>
      <c r="H114">
        <f>IFERROR(VLOOKUP(FISM[[#This Row],[FIS Code]],results0401[],3,FALSE),999)</f>
        <v>34</v>
      </c>
      <c r="I114">
        <f>VLOOKUP(FISM[[#This Row],[pos0401]],pointstable[],2,FALSE)</f>
        <v>26</v>
      </c>
      <c r="J114">
        <f>IFERROR(VLOOKUP(FISM[[#This Row],[FIS Code]],results1501[],3,FALSE),999)</f>
        <v>999</v>
      </c>
      <c r="K114">
        <f>VLOOKUP(FISM[[#This Row],[pos01501]],pointstable[],2,FALSE)</f>
        <v>0</v>
      </c>
      <c r="L114">
        <f>IFERROR(VLOOKUP(FISM[[#This Row],[FIS Code]],results15012[],3,FALSE),999)</f>
        <v>999</v>
      </c>
      <c r="M114">
        <f>VLOOKUP(FISM[[#This Row],[pos01502]],pointstable[],2,FALSE)</f>
        <v>0</v>
      </c>
      <c r="N114" s="3">
        <f>IFERROR(VLOOKUP(FISM[[#This Row],[FIS Code]],results0502[],3,FALSE),999)</f>
        <v>46</v>
      </c>
      <c r="O114" s="3">
        <f>VLOOKUP(FISM[[#This Row],[pos0502]],pointstable[],2,FALSE)</f>
        <v>14</v>
      </c>
      <c r="P114" s="3">
        <f>IFERROR(VLOOKUP(FISM[[#This Row],[FIS Code]],results0602[],3,FALSE),999)</f>
        <v>31</v>
      </c>
      <c r="Q114" s="3">
        <f>VLOOKUP(FISM[[#This Row],[pos0602]],pointstable[],2,FALSE)</f>
        <v>29</v>
      </c>
      <c r="R114" s="3">
        <f>IFERROR(VLOOKUP(FISM[[#This Row],[FIS Code]],results0702[],3,FALSE),999)</f>
        <v>999</v>
      </c>
      <c r="S114" s="3">
        <f>VLOOKUP(FISM[[#This Row],[pos0702]],pointstable[],2,FALSE)</f>
        <v>0</v>
      </c>
      <c r="T114" s="3">
        <f>IFERROR(VLOOKUP(FISM[[#This Row],[FIS Code]],results0802[],3,FALSE),999)</f>
        <v>30</v>
      </c>
      <c r="U114" s="3">
        <f>VLOOKUP(FISM[[#This Row],[pos0802]],pointstable[],2,FALSE)</f>
        <v>30</v>
      </c>
      <c r="V114" s="3">
        <f>IFERROR(VLOOKUP(FISM[[#This Row],[FIS Code]],results0103[],3,FALSE),999)</f>
        <v>999</v>
      </c>
      <c r="W114" s="3">
        <f>VLOOKUP(FISM[[#This Row],[pos0103]],pointstable[],2,FALSE)</f>
        <v>0</v>
      </c>
      <c r="X114" s="3">
        <f>IFERROR(VLOOKUP(FISM[[#This Row],[FIS Code]],results0203[],3,FALSE),999)</f>
        <v>999</v>
      </c>
      <c r="Y114" s="3">
        <f>VLOOKUP(FISM[[#This Row],[pos0203]],pointstable[],2,FALSE)</f>
        <v>0</v>
      </c>
      <c r="Z114" s="3">
        <f>IFERROR(VLOOKUP(FISM[[#This Row],[FIS Code]],results1003[],3,FALSE),999)</f>
        <v>999</v>
      </c>
      <c r="AA114" s="3">
        <f>VLOOKUP(FISM[[#This Row],[pos1003]],pointstable[],2,FALSE)</f>
        <v>0</v>
      </c>
      <c r="AB114" s="3">
        <f>IFERROR(VLOOKUP(FISM[[#This Row],[FIS Code]],results1103[],3,FALSE),999)</f>
        <v>999</v>
      </c>
      <c r="AC114" s="3">
        <f>VLOOKUP(FISM[[#This Row],[pos1103]],pointstable[],2,FALSE)</f>
        <v>0</v>
      </c>
      <c r="AD114" s="3">
        <f>IFERROR(VLOOKUP(FISM[[#This Row],[FIS Code]],results1203[],3,FALSE),999)</f>
        <v>999</v>
      </c>
      <c r="AE114" s="3">
        <f>VLOOKUP(FISM[[#This Row],[pos1203]],pointstable[],2,FALSE)</f>
        <v>0</v>
      </c>
      <c r="AF114" s="3">
        <f>IFERROR(VLOOKUP(FISM[[#This Row],[FIS Code]],results1303[],3,FALSE),999)</f>
        <v>999</v>
      </c>
      <c r="AG114" s="3">
        <f>VLOOKUP(FISM[[#This Row],[pos1303]],pointstable[],2,FALSE)</f>
        <v>0</v>
      </c>
      <c r="AH114" s="3">
        <f>IFERROR(VLOOKUP(FISM[[#This Row],[FIS Code]],results1503[],3,FALSE),999)</f>
        <v>999</v>
      </c>
      <c r="AI114" s="3">
        <f>VLOOKUP(FISM[[#This Row],[POS1503]],pointstable[],2,FALSE)</f>
        <v>0</v>
      </c>
      <c r="AJ114" s="3">
        <f>IFERROR(VLOOKUP(FISM[[#This Row],[FIS Code]],results1603[],3,FALSE),999)</f>
        <v>999</v>
      </c>
      <c r="AK114" s="3">
        <f>VLOOKUP(FISM[[#This Row],[pos1603]],pointstable[],2,FALSE)</f>
        <v>0</v>
      </c>
    </row>
    <row r="115" spans="1:37" x14ac:dyDescent="0.3">
      <c r="A115">
        <v>6100032</v>
      </c>
      <c r="B115" t="s">
        <v>603</v>
      </c>
      <c r="C115">
        <v>2001</v>
      </c>
      <c r="D115" t="s">
        <v>20</v>
      </c>
      <c r="E115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97</v>
      </c>
      <c r="F115">
        <f>IFERROR(VLOOKUP(FISM[[#This Row],[FIS Code]],results0301[],3,FALSE),999)</f>
        <v>999</v>
      </c>
      <c r="G115">
        <f>VLOOKUP(FISM[[#This Row],[pos0301]],pointstable[],2,FALSE)</f>
        <v>0</v>
      </c>
      <c r="H115">
        <f>IFERROR(VLOOKUP(FISM[[#This Row],[FIS Code]],results0401[],3,FALSE),999)</f>
        <v>999</v>
      </c>
      <c r="I115">
        <f>VLOOKUP(FISM[[#This Row],[pos0401]],pointstable[],2,FALSE)</f>
        <v>0</v>
      </c>
      <c r="J115">
        <f>IFERROR(VLOOKUP(FISM[[#This Row],[FIS Code]],results1501[],3,FALSE),999)</f>
        <v>999</v>
      </c>
      <c r="K115">
        <f>VLOOKUP(FISM[[#This Row],[pos01501]],pointstable[],2,FALSE)</f>
        <v>0</v>
      </c>
      <c r="L115">
        <f>IFERROR(VLOOKUP(FISM[[#This Row],[FIS Code]],results15012[],3,FALSE),999)</f>
        <v>999</v>
      </c>
      <c r="M115">
        <f>VLOOKUP(FISM[[#This Row],[pos01502]],pointstable[],2,FALSE)</f>
        <v>0</v>
      </c>
      <c r="N115" s="3">
        <f>IFERROR(VLOOKUP(FISM[[#This Row],[FIS Code]],results0502[],3,FALSE),999)</f>
        <v>34</v>
      </c>
      <c r="O115" s="3">
        <f>VLOOKUP(FISM[[#This Row],[pos0502]],pointstable[],2,FALSE)</f>
        <v>26</v>
      </c>
      <c r="P115" s="3">
        <f>IFERROR(VLOOKUP(FISM[[#This Row],[FIS Code]],results0602[],3,FALSE),999)</f>
        <v>23</v>
      </c>
      <c r="Q115" s="3">
        <f>VLOOKUP(FISM[[#This Row],[pos0602]],pointstable[],2,FALSE)</f>
        <v>44</v>
      </c>
      <c r="R115" s="3">
        <f>IFERROR(VLOOKUP(FISM[[#This Row],[FIS Code]],results0702[],3,FALSE),999)</f>
        <v>33</v>
      </c>
      <c r="S115" s="3">
        <f>VLOOKUP(FISM[[#This Row],[pos0702]],pointstable[],2,FALSE)</f>
        <v>27</v>
      </c>
      <c r="T115" s="3">
        <f>IFERROR(VLOOKUP(FISM[[#This Row],[FIS Code]],results0802[],3,FALSE),999)</f>
        <v>999</v>
      </c>
      <c r="U115" s="3">
        <f>VLOOKUP(FISM[[#This Row],[pos0802]],pointstable[],2,FALSE)</f>
        <v>0</v>
      </c>
      <c r="V115" s="3">
        <f>IFERROR(VLOOKUP(FISM[[#This Row],[FIS Code]],results0103[],3,FALSE),999)</f>
        <v>999</v>
      </c>
      <c r="W115" s="3">
        <f>VLOOKUP(FISM[[#This Row],[pos0103]],pointstable[],2,FALSE)</f>
        <v>0</v>
      </c>
      <c r="X115" s="3">
        <f>IFERROR(VLOOKUP(FISM[[#This Row],[FIS Code]],results0203[],3,FALSE),999)</f>
        <v>999</v>
      </c>
      <c r="Y115" s="3">
        <f>VLOOKUP(FISM[[#This Row],[pos0203]],pointstable[],2,FALSE)</f>
        <v>0</v>
      </c>
      <c r="Z115" s="3">
        <f>IFERROR(VLOOKUP(FISM[[#This Row],[FIS Code]],results1003[],3,FALSE),999)</f>
        <v>999</v>
      </c>
      <c r="AA115" s="3">
        <f>VLOOKUP(FISM[[#This Row],[pos1003]],pointstable[],2,FALSE)</f>
        <v>0</v>
      </c>
      <c r="AB115" s="3">
        <f>IFERROR(VLOOKUP(FISM[[#This Row],[FIS Code]],results1103[],3,FALSE),999)</f>
        <v>999</v>
      </c>
      <c r="AC115" s="3">
        <f>VLOOKUP(FISM[[#This Row],[pos1103]],pointstable[],2,FALSE)</f>
        <v>0</v>
      </c>
      <c r="AD115" s="3">
        <f>IFERROR(VLOOKUP(FISM[[#This Row],[FIS Code]],results1203[],3,FALSE),999)</f>
        <v>999</v>
      </c>
      <c r="AE115" s="3">
        <f>VLOOKUP(FISM[[#This Row],[pos1203]],pointstable[],2,FALSE)</f>
        <v>0</v>
      </c>
      <c r="AF115" s="3">
        <f>IFERROR(VLOOKUP(FISM[[#This Row],[FIS Code]],results1303[],3,FALSE),999)</f>
        <v>999</v>
      </c>
      <c r="AG115" s="3">
        <f>VLOOKUP(FISM[[#This Row],[pos1303]],pointstable[],2,FALSE)</f>
        <v>0</v>
      </c>
      <c r="AH115" s="3">
        <f>IFERROR(VLOOKUP(FISM[[#This Row],[FIS Code]],results1503[],3,FALSE),999)</f>
        <v>999</v>
      </c>
      <c r="AI115" s="3">
        <f>VLOOKUP(FISM[[#This Row],[POS1503]],pointstable[],2,FALSE)</f>
        <v>0</v>
      </c>
      <c r="AJ115" s="3">
        <f>IFERROR(VLOOKUP(FISM[[#This Row],[FIS Code]],results1603[],3,FALSE),999)</f>
        <v>999</v>
      </c>
      <c r="AK115" s="3">
        <f>VLOOKUP(FISM[[#This Row],[pos1603]],pointstable[],2,FALSE)</f>
        <v>0</v>
      </c>
    </row>
    <row r="116" spans="1:37" x14ac:dyDescent="0.3">
      <c r="A116">
        <v>6532401</v>
      </c>
      <c r="B116" t="s">
        <v>246</v>
      </c>
      <c r="C116">
        <v>1999</v>
      </c>
      <c r="D116" t="s">
        <v>73</v>
      </c>
      <c r="E116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92</v>
      </c>
      <c r="F116">
        <f>IFERROR(VLOOKUP(FISM[[#This Row],[FIS Code]],results0301[],3,FALSE),999)</f>
        <v>33</v>
      </c>
      <c r="G116">
        <f>VLOOKUP(FISM[[#This Row],[pos0301]],pointstable[],2,FALSE)</f>
        <v>27</v>
      </c>
      <c r="H116">
        <f>IFERROR(VLOOKUP(FISM[[#This Row],[FIS Code]],results0401[],3,FALSE),999)</f>
        <v>27</v>
      </c>
      <c r="I116">
        <f>VLOOKUP(FISM[[#This Row],[pos0401]],pointstable[],2,FALSE)</f>
        <v>34</v>
      </c>
      <c r="J116">
        <f>IFERROR(VLOOKUP(FISM[[#This Row],[FIS Code]],results1501[],3,FALSE),999)</f>
        <v>999</v>
      </c>
      <c r="K116">
        <f>VLOOKUP(FISM[[#This Row],[pos01501]],pointstable[],2,FALSE)</f>
        <v>0</v>
      </c>
      <c r="L116">
        <f>IFERROR(VLOOKUP(FISM[[#This Row],[FIS Code]],results15012[],3,FALSE),999)</f>
        <v>999</v>
      </c>
      <c r="M116">
        <f>VLOOKUP(FISM[[#This Row],[pos01502]],pointstable[],2,FALSE)</f>
        <v>0</v>
      </c>
      <c r="N116" s="3">
        <f>IFERROR(VLOOKUP(FISM[[#This Row],[FIS Code]],results0502[],3,FALSE),999)</f>
        <v>999</v>
      </c>
      <c r="O116" s="3">
        <f>VLOOKUP(FISM[[#This Row],[pos0502]],pointstable[],2,FALSE)</f>
        <v>0</v>
      </c>
      <c r="P116" s="3">
        <f>IFERROR(VLOOKUP(FISM[[#This Row],[FIS Code]],results0602[],3,FALSE),999)</f>
        <v>999</v>
      </c>
      <c r="Q116" s="3">
        <f>VLOOKUP(FISM[[#This Row],[pos0602]],pointstable[],2,FALSE)</f>
        <v>0</v>
      </c>
      <c r="R116" s="3">
        <f>IFERROR(VLOOKUP(FISM[[#This Row],[FIS Code]],results0702[],3,FALSE),999)</f>
        <v>999</v>
      </c>
      <c r="S116" s="3">
        <f>VLOOKUP(FISM[[#This Row],[pos0702]],pointstable[],2,FALSE)</f>
        <v>0</v>
      </c>
      <c r="T116" s="3">
        <f>IFERROR(VLOOKUP(FISM[[#This Row],[FIS Code]],results0802[],3,FALSE),999)</f>
        <v>29</v>
      </c>
      <c r="U116" s="3">
        <f>VLOOKUP(FISM[[#This Row],[pos0802]],pointstable[],2,FALSE)</f>
        <v>31</v>
      </c>
      <c r="V116" s="3">
        <f>IFERROR(VLOOKUP(FISM[[#This Row],[FIS Code]],results0103[],3,FALSE),999)</f>
        <v>999</v>
      </c>
      <c r="W116" s="3">
        <f>VLOOKUP(FISM[[#This Row],[pos0103]],pointstable[],2,FALSE)</f>
        <v>0</v>
      </c>
      <c r="X116" s="3">
        <f>IFERROR(VLOOKUP(FISM[[#This Row],[FIS Code]],results0203[],3,FALSE),999)</f>
        <v>999</v>
      </c>
      <c r="Y116" s="3">
        <f>VLOOKUP(FISM[[#This Row],[pos0203]],pointstable[],2,FALSE)</f>
        <v>0</v>
      </c>
      <c r="Z116" s="3">
        <f>IFERROR(VLOOKUP(FISM[[#This Row],[FIS Code]],results1003[],3,FALSE),999)</f>
        <v>999</v>
      </c>
      <c r="AA116" s="3">
        <f>VLOOKUP(FISM[[#This Row],[pos1003]],pointstable[],2,FALSE)</f>
        <v>0</v>
      </c>
      <c r="AB116" s="3">
        <f>IFERROR(VLOOKUP(FISM[[#This Row],[FIS Code]],results1103[],3,FALSE),999)</f>
        <v>999</v>
      </c>
      <c r="AC116" s="3">
        <f>VLOOKUP(FISM[[#This Row],[pos1103]],pointstable[],2,FALSE)</f>
        <v>0</v>
      </c>
      <c r="AD116" s="3">
        <f>IFERROR(VLOOKUP(FISM[[#This Row],[FIS Code]],results1203[],3,FALSE),999)</f>
        <v>999</v>
      </c>
      <c r="AE116" s="3">
        <f>VLOOKUP(FISM[[#This Row],[pos1203]],pointstable[],2,FALSE)</f>
        <v>0</v>
      </c>
      <c r="AF116" s="3">
        <f>IFERROR(VLOOKUP(FISM[[#This Row],[FIS Code]],results1303[],3,FALSE),999)</f>
        <v>999</v>
      </c>
      <c r="AG116" s="3">
        <f>VLOOKUP(FISM[[#This Row],[pos1303]],pointstable[],2,FALSE)</f>
        <v>0</v>
      </c>
      <c r="AH116" s="3">
        <f>IFERROR(VLOOKUP(FISM[[#This Row],[FIS Code]],results1503[],3,FALSE),999)</f>
        <v>999</v>
      </c>
      <c r="AI116" s="3">
        <f>VLOOKUP(FISM[[#This Row],[POS1503]],pointstable[],2,FALSE)</f>
        <v>0</v>
      </c>
      <c r="AJ116" s="3">
        <f>IFERROR(VLOOKUP(FISM[[#This Row],[FIS Code]],results1603[],3,FALSE),999)</f>
        <v>999</v>
      </c>
      <c r="AK116" s="3">
        <f>VLOOKUP(FISM[[#This Row],[pos1603]],pointstable[],2,FALSE)</f>
        <v>0</v>
      </c>
    </row>
    <row r="117" spans="1:37" x14ac:dyDescent="0.3">
      <c r="A117">
        <v>6100060</v>
      </c>
      <c r="B117" t="s">
        <v>1106</v>
      </c>
      <c r="C117">
        <v>2001</v>
      </c>
      <c r="D117" t="s">
        <v>20</v>
      </c>
      <c r="E117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91</v>
      </c>
      <c r="F117" s="3">
        <f>IFERROR(VLOOKUP(FISM[[#This Row],[FIS Code]],results0301[],3,FALSE),999)</f>
        <v>999</v>
      </c>
      <c r="G117" s="3">
        <f>VLOOKUP(FISM[[#This Row],[pos0301]],pointstable[],2,FALSE)</f>
        <v>0</v>
      </c>
      <c r="H117" s="3">
        <f>IFERROR(VLOOKUP(FISM[[#This Row],[FIS Code]],results0401[],3,FALSE),999)</f>
        <v>999</v>
      </c>
      <c r="I117" s="3">
        <f>VLOOKUP(FISM[[#This Row],[pos0401]],pointstable[],2,FALSE)</f>
        <v>0</v>
      </c>
      <c r="J117" s="3">
        <f>IFERROR(VLOOKUP(FISM[[#This Row],[FIS Code]],results1501[],3,FALSE),999)</f>
        <v>999</v>
      </c>
      <c r="K117" s="3">
        <f>VLOOKUP(FISM[[#This Row],[pos01501]],pointstable[],2,FALSE)</f>
        <v>0</v>
      </c>
      <c r="L117" s="3">
        <f>IFERROR(VLOOKUP(FISM[[#This Row],[FIS Code]],results15012[],3,FALSE),999)</f>
        <v>999</v>
      </c>
      <c r="M117" s="3">
        <f>VLOOKUP(FISM[[#This Row],[pos01502]],pointstable[],2,FALSE)</f>
        <v>0</v>
      </c>
      <c r="N117" s="3">
        <f>IFERROR(VLOOKUP(FISM[[#This Row],[FIS Code]],results0502[],3,FALSE),999)</f>
        <v>33</v>
      </c>
      <c r="O117" s="3">
        <f>VLOOKUP(FISM[[#This Row],[pos0502]],pointstable[],2,FALSE)</f>
        <v>27</v>
      </c>
      <c r="P117" s="3">
        <f>IFERROR(VLOOKUP(FISM[[#This Row],[FIS Code]],results0602[],3,FALSE),999)</f>
        <v>46</v>
      </c>
      <c r="Q117" s="3">
        <f>VLOOKUP(FISM[[#This Row],[pos0602]],pointstable[],2,FALSE)</f>
        <v>14</v>
      </c>
      <c r="R117" s="3">
        <f>IFERROR(VLOOKUP(FISM[[#This Row],[FIS Code]],results0702[],3,FALSE),999)</f>
        <v>999</v>
      </c>
      <c r="S117" s="3">
        <f>VLOOKUP(FISM[[#This Row],[pos0702]],pointstable[],2,FALSE)</f>
        <v>0</v>
      </c>
      <c r="T117" s="3">
        <f>IFERROR(VLOOKUP(FISM[[#This Row],[FIS Code]],results0802[],3,FALSE),999)</f>
        <v>41</v>
      </c>
      <c r="U117" s="3">
        <f>VLOOKUP(FISM[[#This Row],[pos0802]],pointstable[],2,FALSE)</f>
        <v>19</v>
      </c>
      <c r="V117" s="3">
        <f>IFERROR(VLOOKUP(FISM[[#This Row],[FIS Code]],results0103[],3,FALSE),999)</f>
        <v>999</v>
      </c>
      <c r="W117" s="3">
        <f>VLOOKUP(FISM[[#This Row],[pos0103]],pointstable[],2,FALSE)</f>
        <v>0</v>
      </c>
      <c r="X117" s="3">
        <f>IFERROR(VLOOKUP(FISM[[#This Row],[FIS Code]],results0203[],3,FALSE),999)</f>
        <v>29</v>
      </c>
      <c r="Y117" s="3">
        <f>VLOOKUP(FISM[[#This Row],[pos0203]],pointstable[],2,FALSE)</f>
        <v>31</v>
      </c>
      <c r="Z117" s="3">
        <f>IFERROR(VLOOKUP(FISM[[#This Row],[FIS Code]],results1003[],3,FALSE),999)</f>
        <v>999</v>
      </c>
      <c r="AA117" s="3">
        <f>VLOOKUP(FISM[[#This Row],[pos1003]],pointstable[],2,FALSE)</f>
        <v>0</v>
      </c>
      <c r="AB117" s="3">
        <f>IFERROR(VLOOKUP(FISM[[#This Row],[FIS Code]],results1103[],3,FALSE),999)</f>
        <v>999</v>
      </c>
      <c r="AC117" s="3">
        <f>VLOOKUP(FISM[[#This Row],[pos1103]],pointstable[],2,FALSE)</f>
        <v>0</v>
      </c>
      <c r="AD117" s="3">
        <f>IFERROR(VLOOKUP(FISM[[#This Row],[FIS Code]],results1203[],3,FALSE),999)</f>
        <v>999</v>
      </c>
      <c r="AE117" s="3">
        <f>VLOOKUP(FISM[[#This Row],[pos1203]],pointstable[],2,FALSE)</f>
        <v>0</v>
      </c>
      <c r="AF117" s="3">
        <f>IFERROR(VLOOKUP(FISM[[#This Row],[FIS Code]],results1303[],3,FALSE),999)</f>
        <v>999</v>
      </c>
      <c r="AG117" s="3">
        <f>VLOOKUP(FISM[[#This Row],[pos1303]],pointstable[],2,FALSE)</f>
        <v>0</v>
      </c>
      <c r="AH117" s="3">
        <f>IFERROR(VLOOKUP(FISM[[#This Row],[FIS Code]],results1503[],3,FALSE),999)</f>
        <v>999</v>
      </c>
      <c r="AI117" s="3">
        <f>VLOOKUP(FISM[[#This Row],[POS1503]],pointstable[],2,FALSE)</f>
        <v>0</v>
      </c>
      <c r="AJ117" s="3">
        <f>IFERROR(VLOOKUP(FISM[[#This Row],[FIS Code]],results1603[],3,FALSE),999)</f>
        <v>999</v>
      </c>
      <c r="AK117" s="3">
        <f>VLOOKUP(FISM[[#This Row],[pos1603]],pointstable[],2,FALSE)</f>
        <v>0</v>
      </c>
    </row>
    <row r="118" spans="1:37" x14ac:dyDescent="0.3">
      <c r="A118">
        <v>104991</v>
      </c>
      <c r="B118" t="s">
        <v>1199</v>
      </c>
      <c r="C118">
        <v>2000</v>
      </c>
      <c r="D118" t="s">
        <v>20</v>
      </c>
      <c r="E118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91</v>
      </c>
      <c r="F118" s="3">
        <f>IFERROR(VLOOKUP(FISM[[#This Row],[FIS Code]],results0301[],3,FALSE),999)</f>
        <v>999</v>
      </c>
      <c r="G118" s="3">
        <f>VLOOKUP(FISM[[#This Row],[pos0301]],pointstable[],2,FALSE)</f>
        <v>0</v>
      </c>
      <c r="H118" s="3">
        <f>IFERROR(VLOOKUP(FISM[[#This Row],[FIS Code]],results0401[],3,FALSE),999)</f>
        <v>999</v>
      </c>
      <c r="I118" s="3">
        <f>VLOOKUP(FISM[[#This Row],[pos0401]],pointstable[],2,FALSE)</f>
        <v>0</v>
      </c>
      <c r="J118" s="3">
        <f>IFERROR(VLOOKUP(FISM[[#This Row],[FIS Code]],results1501[],3,FALSE),999)</f>
        <v>999</v>
      </c>
      <c r="K118" s="3">
        <f>VLOOKUP(FISM[[#This Row],[pos01501]],pointstable[],2,FALSE)</f>
        <v>0</v>
      </c>
      <c r="L118" s="3">
        <f>IFERROR(VLOOKUP(FISM[[#This Row],[FIS Code]],results15012[],3,FALSE),999)</f>
        <v>999</v>
      </c>
      <c r="M118" s="3">
        <f>VLOOKUP(FISM[[#This Row],[pos01502]],pointstable[],2,FALSE)</f>
        <v>0</v>
      </c>
      <c r="N118" s="3">
        <f>IFERROR(VLOOKUP(FISM[[#This Row],[FIS Code]],results0502[],3,FALSE),999)</f>
        <v>52</v>
      </c>
      <c r="O118" s="3">
        <f>VLOOKUP(FISM[[#This Row],[pos0502]],pointstable[],2,FALSE)</f>
        <v>8</v>
      </c>
      <c r="P118" s="3">
        <f>IFERROR(VLOOKUP(FISM[[#This Row],[FIS Code]],results0602[],3,FALSE),999)</f>
        <v>54</v>
      </c>
      <c r="Q118" s="3">
        <f>VLOOKUP(FISM[[#This Row],[pos0602]],pointstable[],2,FALSE)</f>
        <v>6</v>
      </c>
      <c r="R118" s="3">
        <f>IFERROR(VLOOKUP(FISM[[#This Row],[FIS Code]],results0702[],3,FALSE),999)</f>
        <v>999</v>
      </c>
      <c r="S118" s="3">
        <f>VLOOKUP(FISM[[#This Row],[pos0702]],pointstable[],2,FALSE)</f>
        <v>0</v>
      </c>
      <c r="T118" s="3">
        <f>IFERROR(VLOOKUP(FISM[[#This Row],[FIS Code]],results0802[],3,FALSE),999)</f>
        <v>39</v>
      </c>
      <c r="U118" s="3">
        <f>VLOOKUP(FISM[[#This Row],[pos0802]],pointstable[],2,FALSE)</f>
        <v>21</v>
      </c>
      <c r="V118" s="3">
        <f>IFERROR(VLOOKUP(FISM[[#This Row],[FIS Code]],results0103[],3,FALSE),999)</f>
        <v>999</v>
      </c>
      <c r="W118" s="3">
        <f>VLOOKUP(FISM[[#This Row],[pos0103]],pointstable[],2,FALSE)</f>
        <v>0</v>
      </c>
      <c r="X118" s="3">
        <f>IFERROR(VLOOKUP(FISM[[#This Row],[FIS Code]],results0203[],3,FALSE),999)</f>
        <v>999</v>
      </c>
      <c r="Y118" s="3">
        <f>VLOOKUP(FISM[[#This Row],[pos0203]],pointstable[],2,FALSE)</f>
        <v>0</v>
      </c>
      <c r="Z118" s="3">
        <f>IFERROR(VLOOKUP(FISM[[#This Row],[FIS Code]],results1003[],3,FALSE),999)</f>
        <v>51</v>
      </c>
      <c r="AA118" s="3">
        <f>VLOOKUP(FISM[[#This Row],[pos1003]],pointstable[],2,FALSE)</f>
        <v>9</v>
      </c>
      <c r="AB118" s="3">
        <f>IFERROR(VLOOKUP(FISM[[#This Row],[FIS Code]],results1103[],3,FALSE),999)</f>
        <v>68</v>
      </c>
      <c r="AC118" s="3">
        <f>VLOOKUP(FISM[[#This Row],[pos1103]],pointstable[],2,FALSE)</f>
        <v>0</v>
      </c>
      <c r="AD118" s="3">
        <f>IFERROR(VLOOKUP(FISM[[#This Row],[FIS Code]],results1203[],3,FALSE),999)</f>
        <v>999</v>
      </c>
      <c r="AE118" s="3">
        <f>VLOOKUP(FISM[[#This Row],[pos1203]],pointstable[],2,FALSE)</f>
        <v>0</v>
      </c>
      <c r="AF118" s="3">
        <f>IFERROR(VLOOKUP(FISM[[#This Row],[FIS Code]],results1303[],3,FALSE),999)</f>
        <v>60</v>
      </c>
      <c r="AG118" s="3">
        <f>VLOOKUP(FISM[[#This Row],[pos1303]],pointstable[],2,FALSE)</f>
        <v>1</v>
      </c>
      <c r="AH118" s="3">
        <f>IFERROR(VLOOKUP(FISM[[#This Row],[FIS Code]],results1503[],3,FALSE),999)</f>
        <v>37</v>
      </c>
      <c r="AI118" s="3">
        <f>VLOOKUP(FISM[[#This Row],[POS1503]],pointstable[],2,FALSE)</f>
        <v>23</v>
      </c>
      <c r="AJ118" s="3">
        <f>IFERROR(VLOOKUP(FISM[[#This Row],[FIS Code]],results1603[],3,FALSE),999)</f>
        <v>37</v>
      </c>
      <c r="AK118" s="3">
        <f>VLOOKUP(FISM[[#This Row],[pos1603]],pointstable[],2,FALSE)</f>
        <v>23</v>
      </c>
    </row>
    <row r="119" spans="1:37" x14ac:dyDescent="0.3">
      <c r="A119">
        <v>6100077</v>
      </c>
      <c r="B119" t="s">
        <v>420</v>
      </c>
      <c r="C119">
        <v>2001</v>
      </c>
      <c r="D119" t="s">
        <v>20</v>
      </c>
      <c r="E119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90</v>
      </c>
      <c r="F119">
        <f>IFERROR(VLOOKUP(FISM[[#This Row],[FIS Code]],results0301[],3,FALSE),999)</f>
        <v>59</v>
      </c>
      <c r="G119">
        <f>VLOOKUP(FISM[[#This Row],[pos0301]],pointstable[],2,FALSE)</f>
        <v>1</v>
      </c>
      <c r="H119">
        <f>IFERROR(VLOOKUP(FISM[[#This Row],[FIS Code]],results0401[],3,FALSE),999)</f>
        <v>999</v>
      </c>
      <c r="I119">
        <f>VLOOKUP(FISM[[#This Row],[pos0401]],pointstable[],2,FALSE)</f>
        <v>0</v>
      </c>
      <c r="J119">
        <f>IFERROR(VLOOKUP(FISM[[#This Row],[FIS Code]],results1501[],3,FALSE),999)</f>
        <v>999</v>
      </c>
      <c r="K119">
        <f>VLOOKUP(FISM[[#This Row],[pos01501]],pointstable[],2,FALSE)</f>
        <v>0</v>
      </c>
      <c r="L119">
        <f>IFERROR(VLOOKUP(FISM[[#This Row],[FIS Code]],results15012[],3,FALSE),999)</f>
        <v>999</v>
      </c>
      <c r="M119">
        <f>VLOOKUP(FISM[[#This Row],[pos01502]],pointstable[],2,FALSE)</f>
        <v>0</v>
      </c>
      <c r="N119" s="3">
        <f>IFERROR(VLOOKUP(FISM[[#This Row],[FIS Code]],results0502[],3,FALSE),999)</f>
        <v>57</v>
      </c>
      <c r="O119" s="3">
        <f>VLOOKUP(FISM[[#This Row],[pos0502]],pointstable[],2,FALSE)</f>
        <v>3</v>
      </c>
      <c r="P119" s="3">
        <f>IFERROR(VLOOKUP(FISM[[#This Row],[FIS Code]],results0602[],3,FALSE),999)</f>
        <v>50</v>
      </c>
      <c r="Q119" s="3">
        <f>VLOOKUP(FISM[[#This Row],[pos0602]],pointstable[],2,FALSE)</f>
        <v>10</v>
      </c>
      <c r="R119" s="3">
        <f>IFERROR(VLOOKUP(FISM[[#This Row],[FIS Code]],results0702[],3,FALSE),999)</f>
        <v>25</v>
      </c>
      <c r="S119" s="3">
        <f>VLOOKUP(FISM[[#This Row],[pos0702]],pointstable[],2,FALSE)</f>
        <v>38</v>
      </c>
      <c r="T119" s="3">
        <f>IFERROR(VLOOKUP(FISM[[#This Row],[FIS Code]],results0802[],3,FALSE),999)</f>
        <v>36</v>
      </c>
      <c r="U119" s="3">
        <f>VLOOKUP(FISM[[#This Row],[pos0802]],pointstable[],2,FALSE)</f>
        <v>24</v>
      </c>
      <c r="V119" s="3">
        <f>IFERROR(VLOOKUP(FISM[[#This Row],[FIS Code]],results0103[],3,FALSE),999)</f>
        <v>999</v>
      </c>
      <c r="W119" s="3">
        <f>VLOOKUP(FISM[[#This Row],[pos0103]],pointstable[],2,FALSE)</f>
        <v>0</v>
      </c>
      <c r="X119" s="3">
        <f>IFERROR(VLOOKUP(FISM[[#This Row],[FIS Code]],results0203[],3,FALSE),999)</f>
        <v>999</v>
      </c>
      <c r="Y119" s="3">
        <f>VLOOKUP(FISM[[#This Row],[pos0203]],pointstable[],2,FALSE)</f>
        <v>0</v>
      </c>
      <c r="Z119" s="3">
        <f>IFERROR(VLOOKUP(FISM[[#This Row],[FIS Code]],results1003[],3,FALSE),999)</f>
        <v>53</v>
      </c>
      <c r="AA119" s="3">
        <f>VLOOKUP(FISM[[#This Row],[pos1003]],pointstable[],2,FALSE)</f>
        <v>7</v>
      </c>
      <c r="AB119" s="3">
        <f>IFERROR(VLOOKUP(FISM[[#This Row],[FIS Code]],results1103[],3,FALSE),999)</f>
        <v>53</v>
      </c>
      <c r="AC119" s="3">
        <f>VLOOKUP(FISM[[#This Row],[pos1103]],pointstable[],2,FALSE)</f>
        <v>7</v>
      </c>
      <c r="AD119" s="3">
        <f>IFERROR(VLOOKUP(FISM[[#This Row],[FIS Code]],results1203[],3,FALSE),999)</f>
        <v>64</v>
      </c>
      <c r="AE119" s="3">
        <f>VLOOKUP(FISM[[#This Row],[pos1203]],pointstable[],2,FALSE)</f>
        <v>0</v>
      </c>
      <c r="AF119" s="3">
        <f>IFERROR(VLOOKUP(FISM[[#This Row],[FIS Code]],results1303[],3,FALSE),999)</f>
        <v>999</v>
      </c>
      <c r="AG119" s="3">
        <f>VLOOKUP(FISM[[#This Row],[pos1303]],pointstable[],2,FALSE)</f>
        <v>0</v>
      </c>
      <c r="AH119" s="3">
        <f>IFERROR(VLOOKUP(FISM[[#This Row],[FIS Code]],results1503[],3,FALSE),999)</f>
        <v>999</v>
      </c>
      <c r="AI119" s="3">
        <f>VLOOKUP(FISM[[#This Row],[POS1503]],pointstable[],2,FALSE)</f>
        <v>0</v>
      </c>
      <c r="AJ119" s="3">
        <f>IFERROR(VLOOKUP(FISM[[#This Row],[FIS Code]],results1603[],3,FALSE),999)</f>
        <v>999</v>
      </c>
      <c r="AK119" s="3">
        <f>VLOOKUP(FISM[[#This Row],[pos1603]],pointstable[],2,FALSE)</f>
        <v>0</v>
      </c>
    </row>
    <row r="120" spans="1:37" x14ac:dyDescent="0.3">
      <c r="A120">
        <v>104815</v>
      </c>
      <c r="B120" t="s">
        <v>634</v>
      </c>
      <c r="C120">
        <v>1999</v>
      </c>
      <c r="D120" t="s">
        <v>20</v>
      </c>
      <c r="E120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90</v>
      </c>
      <c r="F120">
        <f>IFERROR(VLOOKUP(FISM[[#This Row],[FIS Code]],results0301[],3,FALSE),999)</f>
        <v>999</v>
      </c>
      <c r="G120">
        <f>VLOOKUP(FISM[[#This Row],[pos0301]],pointstable[],2,FALSE)</f>
        <v>0</v>
      </c>
      <c r="H120">
        <f>IFERROR(VLOOKUP(FISM[[#This Row],[FIS Code]],results0401[],3,FALSE),999)</f>
        <v>999</v>
      </c>
      <c r="I120">
        <f>VLOOKUP(FISM[[#This Row],[pos0401]],pointstable[],2,FALSE)</f>
        <v>0</v>
      </c>
      <c r="J120">
        <f>IFERROR(VLOOKUP(FISM[[#This Row],[FIS Code]],results1501[],3,FALSE),999)</f>
        <v>10</v>
      </c>
      <c r="K120">
        <f>VLOOKUP(FISM[[#This Row],[pos01501]],pointstable[],2,FALSE)</f>
        <v>130</v>
      </c>
      <c r="L120">
        <f>IFERROR(VLOOKUP(FISM[[#This Row],[FIS Code]],results15012[],3,FALSE),999)</f>
        <v>7</v>
      </c>
      <c r="M120">
        <f>VLOOKUP(FISM[[#This Row],[pos01502]],pointstable[],2,FALSE)</f>
        <v>180</v>
      </c>
      <c r="N120" s="3">
        <f>IFERROR(VLOOKUP(FISM[[#This Row],[FIS Code]],results0502[],3,FALSE),999)</f>
        <v>999</v>
      </c>
      <c r="O120" s="3">
        <f>VLOOKUP(FISM[[#This Row],[pos0502]],pointstable[],2,FALSE)</f>
        <v>0</v>
      </c>
      <c r="P120" s="3">
        <f>IFERROR(VLOOKUP(FISM[[#This Row],[FIS Code]],results0602[],3,FALSE),999)</f>
        <v>49</v>
      </c>
      <c r="Q120" s="3">
        <f>VLOOKUP(FISM[[#This Row],[pos0602]],pointstable[],2,FALSE)</f>
        <v>11</v>
      </c>
      <c r="R120" s="3">
        <f>IFERROR(VLOOKUP(FISM[[#This Row],[FIS Code]],results0702[],3,FALSE),999)</f>
        <v>23</v>
      </c>
      <c r="S120" s="3">
        <f>VLOOKUP(FISM[[#This Row],[pos0702]],pointstable[],2,FALSE)</f>
        <v>44</v>
      </c>
      <c r="T120" s="3">
        <f>IFERROR(VLOOKUP(FISM[[#This Row],[FIS Code]],results0802[],3,FALSE),999)</f>
        <v>999</v>
      </c>
      <c r="U120" s="3">
        <f>VLOOKUP(FISM[[#This Row],[pos0802]],pointstable[],2,FALSE)</f>
        <v>0</v>
      </c>
      <c r="V120" s="3">
        <f>IFERROR(VLOOKUP(FISM[[#This Row],[FIS Code]],results0103[],3,FALSE),999)</f>
        <v>40</v>
      </c>
      <c r="W120" s="3">
        <f>VLOOKUP(FISM[[#This Row],[pos0103]],pointstable[],2,FALSE)</f>
        <v>20</v>
      </c>
      <c r="X120" s="3">
        <f>IFERROR(VLOOKUP(FISM[[#This Row],[FIS Code]],results0203[],3,FALSE),999)</f>
        <v>999</v>
      </c>
      <c r="Y120" s="3">
        <f>VLOOKUP(FISM[[#This Row],[pos0203]],pointstable[],2,FALSE)</f>
        <v>0</v>
      </c>
      <c r="Z120" s="3">
        <f>IFERROR(VLOOKUP(FISM[[#This Row],[FIS Code]],results1003[],3,FALSE),999)</f>
        <v>46</v>
      </c>
      <c r="AA120" s="3">
        <f>VLOOKUP(FISM[[#This Row],[pos1003]],pointstable[],2,FALSE)</f>
        <v>14</v>
      </c>
      <c r="AB120" s="3">
        <f>IFERROR(VLOOKUP(FISM[[#This Row],[FIS Code]],results1103[],3,FALSE),999)</f>
        <v>999</v>
      </c>
      <c r="AC120" s="3">
        <f>VLOOKUP(FISM[[#This Row],[pos1103]],pointstable[],2,FALSE)</f>
        <v>0</v>
      </c>
      <c r="AD120" s="3">
        <f>IFERROR(VLOOKUP(FISM[[#This Row],[FIS Code]],results1203[],3,FALSE),999)</f>
        <v>60</v>
      </c>
      <c r="AE120" s="3">
        <f>VLOOKUP(FISM[[#This Row],[pos1203]],pointstable[],2,FALSE)</f>
        <v>1</v>
      </c>
      <c r="AF120" s="3">
        <f>IFERROR(VLOOKUP(FISM[[#This Row],[FIS Code]],results1303[],3,FALSE),999)</f>
        <v>62</v>
      </c>
      <c r="AG120" s="3">
        <f>VLOOKUP(FISM[[#This Row],[pos1303]],pointstable[],2,FALSE)</f>
        <v>0</v>
      </c>
      <c r="AH120" s="3">
        <f>IFERROR(VLOOKUP(FISM[[#This Row],[FIS Code]],results1503[],3,FALSE),999)</f>
        <v>999</v>
      </c>
      <c r="AI120" s="3">
        <f>VLOOKUP(FISM[[#This Row],[POS1503]],pointstable[],2,FALSE)</f>
        <v>0</v>
      </c>
      <c r="AJ120" s="3">
        <f>IFERROR(VLOOKUP(FISM[[#This Row],[FIS Code]],results1603[],3,FALSE),999)</f>
        <v>999</v>
      </c>
      <c r="AK120" s="3">
        <f>VLOOKUP(FISM[[#This Row],[pos1603]],pointstable[],2,FALSE)</f>
        <v>0</v>
      </c>
    </row>
    <row r="121" spans="1:37" x14ac:dyDescent="0.3">
      <c r="A121">
        <v>6100059</v>
      </c>
      <c r="B121" t="s">
        <v>1283</v>
      </c>
      <c r="C121">
        <v>2001</v>
      </c>
      <c r="D121" t="s">
        <v>20</v>
      </c>
      <c r="E121" s="3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90</v>
      </c>
      <c r="F121" s="3">
        <f>IFERROR(VLOOKUP(FISM[[#This Row],[FIS Code]],results0301[],3,FALSE),999)</f>
        <v>999</v>
      </c>
      <c r="G121" s="3">
        <f>VLOOKUP(FISM[[#This Row],[pos0301]],pointstable[],2,FALSE)</f>
        <v>0</v>
      </c>
      <c r="H121" s="3">
        <f>IFERROR(VLOOKUP(FISM[[#This Row],[FIS Code]],results0401[],3,FALSE),999)</f>
        <v>999</v>
      </c>
      <c r="I121" s="3">
        <f>VLOOKUP(FISM[[#This Row],[pos0401]],pointstable[],2,FALSE)</f>
        <v>0</v>
      </c>
      <c r="J121" s="3">
        <f>IFERROR(VLOOKUP(FISM[[#This Row],[FIS Code]],results1501[],3,FALSE),999)</f>
        <v>999</v>
      </c>
      <c r="K121" s="3">
        <f>VLOOKUP(FISM[[#This Row],[pos01501]],pointstable[],2,FALSE)</f>
        <v>0</v>
      </c>
      <c r="L121" s="3">
        <f>IFERROR(VLOOKUP(FISM[[#This Row],[FIS Code]],results15012[],3,FALSE),999)</f>
        <v>999</v>
      </c>
      <c r="M121" s="3">
        <f>VLOOKUP(FISM[[#This Row],[pos01502]],pointstable[],2,FALSE)</f>
        <v>0</v>
      </c>
      <c r="N121" s="3">
        <f>IFERROR(VLOOKUP(FISM[[#This Row],[FIS Code]],results0502[],3,FALSE),999)</f>
        <v>999</v>
      </c>
      <c r="O121" s="3">
        <f>VLOOKUP(FISM[[#This Row],[pos0502]],pointstable[],2,FALSE)</f>
        <v>0</v>
      </c>
      <c r="P121" s="3">
        <f>IFERROR(VLOOKUP(FISM[[#This Row],[FIS Code]],results0602[],3,FALSE),999)</f>
        <v>64</v>
      </c>
      <c r="Q121" s="3">
        <f>VLOOKUP(FISM[[#This Row],[pos0602]],pointstable[],2,FALSE)</f>
        <v>0</v>
      </c>
      <c r="R121" s="3">
        <f>IFERROR(VLOOKUP(FISM[[#This Row],[FIS Code]],results0702[],3,FALSE),999)</f>
        <v>999</v>
      </c>
      <c r="S121" s="3">
        <f>VLOOKUP(FISM[[#This Row],[pos0702]],pointstable[],2,FALSE)</f>
        <v>0</v>
      </c>
      <c r="T121" s="3">
        <f>IFERROR(VLOOKUP(FISM[[#This Row],[FIS Code]],results0802[],3,FALSE),999)</f>
        <v>38</v>
      </c>
      <c r="U121" s="3">
        <f>VLOOKUP(FISM[[#This Row],[pos0802]],pointstable[],2,FALSE)</f>
        <v>22</v>
      </c>
      <c r="V121" s="3">
        <f>IFERROR(VLOOKUP(FISM[[#This Row],[FIS Code]],results0103[],3,FALSE),999)</f>
        <v>999</v>
      </c>
      <c r="W121" s="3">
        <f>VLOOKUP(FISM[[#This Row],[pos0103]],pointstable[],2,FALSE)</f>
        <v>0</v>
      </c>
      <c r="X121" s="3">
        <f>IFERROR(VLOOKUP(FISM[[#This Row],[FIS Code]],results0203[],3,FALSE),999)</f>
        <v>28</v>
      </c>
      <c r="Y121" s="3">
        <f>VLOOKUP(FISM[[#This Row],[pos0203]],pointstable[],2,FALSE)</f>
        <v>32</v>
      </c>
      <c r="Z121" s="3">
        <f>IFERROR(VLOOKUP(FISM[[#This Row],[FIS Code]],results1003[],3,FALSE),999)</f>
        <v>999</v>
      </c>
      <c r="AA121" s="3">
        <f>VLOOKUP(FISM[[#This Row],[pos1003]],pointstable[],2,FALSE)</f>
        <v>0</v>
      </c>
      <c r="AB121" s="3">
        <f>IFERROR(VLOOKUP(FISM[[#This Row],[FIS Code]],results1103[],3,FALSE),999)</f>
        <v>42</v>
      </c>
      <c r="AC121" s="3">
        <f>VLOOKUP(FISM[[#This Row],[pos1103]],pointstable[],2,FALSE)</f>
        <v>18</v>
      </c>
      <c r="AD121" s="3">
        <f>IFERROR(VLOOKUP(FISM[[#This Row],[FIS Code]],results1203[],3,FALSE),999)</f>
        <v>43</v>
      </c>
      <c r="AE121" s="3">
        <f>VLOOKUP(FISM[[#This Row],[pos1203]],pointstable[],2,FALSE)</f>
        <v>17</v>
      </c>
      <c r="AF121" s="3">
        <f>IFERROR(VLOOKUP(FISM[[#This Row],[FIS Code]],results1303[],3,FALSE),999)</f>
        <v>59</v>
      </c>
      <c r="AG121" s="3">
        <f>VLOOKUP(FISM[[#This Row],[pos1303]],pointstable[],2,FALSE)</f>
        <v>1</v>
      </c>
      <c r="AH121" s="3">
        <f>IFERROR(VLOOKUP(FISM[[#This Row],[FIS Code]],results1503[],3,FALSE),999)</f>
        <v>999</v>
      </c>
      <c r="AI121" s="3">
        <f>VLOOKUP(FISM[[#This Row],[POS1503]],pointstable[],2,FALSE)</f>
        <v>0</v>
      </c>
      <c r="AJ121" s="3">
        <f>IFERROR(VLOOKUP(FISM[[#This Row],[FIS Code]],results1603[],3,FALSE),999)</f>
        <v>999</v>
      </c>
      <c r="AK121" s="3">
        <f>VLOOKUP(FISM[[#This Row],[pos1603]],pointstable[],2,FALSE)</f>
        <v>0</v>
      </c>
    </row>
    <row r="122" spans="1:37" x14ac:dyDescent="0.3">
      <c r="A122">
        <v>6100164</v>
      </c>
      <c r="B122" t="s">
        <v>468</v>
      </c>
      <c r="C122">
        <v>2001</v>
      </c>
      <c r="D122" t="s">
        <v>20</v>
      </c>
      <c r="E122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90</v>
      </c>
      <c r="F122">
        <f>IFERROR(VLOOKUP(FISM[[#This Row],[FIS Code]],results0301[],3,FALSE),999)</f>
        <v>66</v>
      </c>
      <c r="G122">
        <f>VLOOKUP(FISM[[#This Row],[pos0301]],pointstable[],2,FALSE)</f>
        <v>0</v>
      </c>
      <c r="H122">
        <f>IFERROR(VLOOKUP(FISM[[#This Row],[FIS Code]],results0401[],3,FALSE),999)</f>
        <v>46</v>
      </c>
      <c r="I122">
        <f>VLOOKUP(FISM[[#This Row],[pos0401]],pointstable[],2,FALSE)</f>
        <v>14</v>
      </c>
      <c r="J122">
        <f>IFERROR(VLOOKUP(FISM[[#This Row],[FIS Code]],results1501[],3,FALSE),999)</f>
        <v>999</v>
      </c>
      <c r="K122">
        <f>VLOOKUP(FISM[[#This Row],[pos01501]],pointstable[],2,FALSE)</f>
        <v>0</v>
      </c>
      <c r="L122">
        <f>IFERROR(VLOOKUP(FISM[[#This Row],[FIS Code]],results15012[],3,FALSE),999)</f>
        <v>999</v>
      </c>
      <c r="M122">
        <f>VLOOKUP(FISM[[#This Row],[pos01502]],pointstable[],2,FALSE)</f>
        <v>0</v>
      </c>
      <c r="N122" s="3">
        <f>IFERROR(VLOOKUP(FISM[[#This Row],[FIS Code]],results0502[],3,FALSE),999)</f>
        <v>999</v>
      </c>
      <c r="O122" s="3">
        <f>VLOOKUP(FISM[[#This Row],[pos0502]],pointstable[],2,FALSE)</f>
        <v>0</v>
      </c>
      <c r="P122" s="3">
        <f>IFERROR(VLOOKUP(FISM[[#This Row],[FIS Code]],results0602[],3,FALSE),999)</f>
        <v>999</v>
      </c>
      <c r="Q122" s="3">
        <f>VLOOKUP(FISM[[#This Row],[pos0602]],pointstable[],2,FALSE)</f>
        <v>0</v>
      </c>
      <c r="R122" s="3">
        <f>IFERROR(VLOOKUP(FISM[[#This Row],[FIS Code]],results0702[],3,FALSE),999)</f>
        <v>27</v>
      </c>
      <c r="S122" s="3">
        <f>VLOOKUP(FISM[[#This Row],[pos0702]],pointstable[],2,FALSE)</f>
        <v>34</v>
      </c>
      <c r="T122" s="3">
        <f>IFERROR(VLOOKUP(FISM[[#This Row],[FIS Code]],results0802[],3,FALSE),999)</f>
        <v>999</v>
      </c>
      <c r="U122" s="3">
        <f>VLOOKUP(FISM[[#This Row],[pos0802]],pointstable[],2,FALSE)</f>
        <v>0</v>
      </c>
      <c r="V122" s="3">
        <f>IFERROR(VLOOKUP(FISM[[#This Row],[FIS Code]],results0103[],3,FALSE),999)</f>
        <v>999</v>
      </c>
      <c r="W122" s="3">
        <f>VLOOKUP(FISM[[#This Row],[pos0103]],pointstable[],2,FALSE)</f>
        <v>0</v>
      </c>
      <c r="X122" s="3">
        <f>IFERROR(VLOOKUP(FISM[[#This Row],[FIS Code]],results0203[],3,FALSE),999)</f>
        <v>999</v>
      </c>
      <c r="Y122" s="3">
        <f>VLOOKUP(FISM[[#This Row],[pos0203]],pointstable[],2,FALSE)</f>
        <v>0</v>
      </c>
      <c r="Z122" s="3">
        <f>IFERROR(VLOOKUP(FISM[[#This Row],[FIS Code]],results1003[],3,FALSE),999)</f>
        <v>999</v>
      </c>
      <c r="AA122" s="3">
        <f>VLOOKUP(FISM[[#This Row],[pos1003]],pointstable[],2,FALSE)</f>
        <v>0</v>
      </c>
      <c r="AB122" s="3">
        <f>IFERROR(VLOOKUP(FISM[[#This Row],[FIS Code]],results1103[],3,FALSE),999)</f>
        <v>54</v>
      </c>
      <c r="AC122" s="3">
        <f>VLOOKUP(FISM[[#This Row],[pos1103]],pointstable[],2,FALSE)</f>
        <v>6</v>
      </c>
      <c r="AD122" s="3">
        <f>IFERROR(VLOOKUP(FISM[[#This Row],[FIS Code]],results1203[],3,FALSE),999)</f>
        <v>999</v>
      </c>
      <c r="AE122" s="3">
        <f>VLOOKUP(FISM[[#This Row],[pos1203]],pointstable[],2,FALSE)</f>
        <v>0</v>
      </c>
      <c r="AF122" s="3">
        <f>IFERROR(VLOOKUP(FISM[[#This Row],[FIS Code]],results1303[],3,FALSE),999)</f>
        <v>73</v>
      </c>
      <c r="AG122" s="3">
        <f>VLOOKUP(FISM[[#This Row],[pos1303]],pointstable[],2,FALSE)</f>
        <v>0</v>
      </c>
      <c r="AH122" s="3">
        <f>IFERROR(VLOOKUP(FISM[[#This Row],[FIS Code]],results1503[],3,FALSE),999)</f>
        <v>44</v>
      </c>
      <c r="AI122" s="3">
        <f>VLOOKUP(FISM[[#This Row],[POS1503]],pointstable[],2,FALSE)</f>
        <v>16</v>
      </c>
      <c r="AJ122" s="3">
        <f>IFERROR(VLOOKUP(FISM[[#This Row],[FIS Code]],results1603[],3,FALSE),999)</f>
        <v>40</v>
      </c>
      <c r="AK122" s="3">
        <f>VLOOKUP(FISM[[#This Row],[pos1603]],pointstable[],2,FALSE)</f>
        <v>20</v>
      </c>
    </row>
    <row r="123" spans="1:37" x14ac:dyDescent="0.3">
      <c r="A123">
        <v>6532319</v>
      </c>
      <c r="B123" t="s">
        <v>2743</v>
      </c>
      <c r="C123">
        <v>1999</v>
      </c>
      <c r="D123" t="s">
        <v>73</v>
      </c>
      <c r="E123" s="3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88</v>
      </c>
      <c r="F123" s="3">
        <f>IFERROR(VLOOKUP(FISM[[#This Row],[FIS Code]],results0301[],3,FALSE),999)</f>
        <v>999</v>
      </c>
      <c r="G123" s="3">
        <f>VLOOKUP(FISM[[#This Row],[pos0301]],pointstable[],2,FALSE)</f>
        <v>0</v>
      </c>
      <c r="H123" s="3">
        <f>IFERROR(VLOOKUP(FISM[[#This Row],[FIS Code]],results0401[],3,FALSE),999)</f>
        <v>999</v>
      </c>
      <c r="I123" s="3">
        <f>VLOOKUP(FISM[[#This Row],[pos0401]],pointstable[],2,FALSE)</f>
        <v>0</v>
      </c>
      <c r="J123" s="3">
        <f>IFERROR(VLOOKUP(FISM[[#This Row],[FIS Code]],results1501[],3,FALSE),999)</f>
        <v>999</v>
      </c>
      <c r="K123" s="3">
        <f>VLOOKUP(FISM[[#This Row],[pos01501]],pointstable[],2,FALSE)</f>
        <v>0</v>
      </c>
      <c r="L123" s="3">
        <f>IFERROR(VLOOKUP(FISM[[#This Row],[FIS Code]],results15012[],3,FALSE),999)</f>
        <v>999</v>
      </c>
      <c r="M123" s="3">
        <f>VLOOKUP(FISM[[#This Row],[pos01502]],pointstable[],2,FALSE)</f>
        <v>0</v>
      </c>
      <c r="N123" s="3">
        <f>IFERROR(VLOOKUP(FISM[[#This Row],[FIS Code]],results0502[],3,FALSE),999)</f>
        <v>999</v>
      </c>
      <c r="O123" s="3">
        <f>VLOOKUP(FISM[[#This Row],[pos0502]],pointstable[],2,FALSE)</f>
        <v>0</v>
      </c>
      <c r="P123" s="3">
        <f>IFERROR(VLOOKUP(FISM[[#This Row],[FIS Code]],results0602[],3,FALSE),999)</f>
        <v>999</v>
      </c>
      <c r="Q123" s="3">
        <f>VLOOKUP(FISM[[#This Row],[pos0602]],pointstable[],2,FALSE)</f>
        <v>0</v>
      </c>
      <c r="R123" s="3">
        <f>IFERROR(VLOOKUP(FISM[[#This Row],[FIS Code]],results0702[],3,FALSE),999)</f>
        <v>999</v>
      </c>
      <c r="S123" s="3">
        <f>VLOOKUP(FISM[[#This Row],[pos0702]],pointstable[],2,FALSE)</f>
        <v>0</v>
      </c>
      <c r="T123" s="3">
        <f>IFERROR(VLOOKUP(FISM[[#This Row],[FIS Code]],results0802[],3,FALSE),999)</f>
        <v>999</v>
      </c>
      <c r="U123" s="3">
        <f>VLOOKUP(FISM[[#This Row],[pos0802]],pointstable[],2,FALSE)</f>
        <v>0</v>
      </c>
      <c r="V123" s="3">
        <f>IFERROR(VLOOKUP(FISM[[#This Row],[FIS Code]],results0103[],3,FALSE),999)</f>
        <v>999</v>
      </c>
      <c r="W123" s="3">
        <f>VLOOKUP(FISM[[#This Row],[pos0103]],pointstable[],2,FALSE)</f>
        <v>0</v>
      </c>
      <c r="X123" s="3">
        <f>IFERROR(VLOOKUP(FISM[[#This Row],[FIS Code]],results0203[],3,FALSE),999)</f>
        <v>999</v>
      </c>
      <c r="Y123" s="3">
        <f>VLOOKUP(FISM[[#This Row],[pos0203]],pointstable[],2,FALSE)</f>
        <v>0</v>
      </c>
      <c r="Z123" s="3">
        <f>IFERROR(VLOOKUP(FISM[[#This Row],[FIS Code]],results1003[],3,FALSE),999)</f>
        <v>999</v>
      </c>
      <c r="AA123" s="3">
        <f>VLOOKUP(FISM[[#This Row],[pos1003]],pointstable[],2,FALSE)</f>
        <v>0</v>
      </c>
      <c r="AB123" s="3">
        <f>IFERROR(VLOOKUP(FISM[[#This Row],[FIS Code]],results1103[],3,FALSE),999)</f>
        <v>48</v>
      </c>
      <c r="AC123" s="3">
        <f>VLOOKUP(FISM[[#This Row],[pos1103]],pointstable[],2,FALSE)</f>
        <v>12</v>
      </c>
      <c r="AD123" s="3">
        <f>IFERROR(VLOOKUP(FISM[[#This Row],[FIS Code]],results1203[],3,FALSE),999)</f>
        <v>37</v>
      </c>
      <c r="AE123" s="3">
        <f>VLOOKUP(FISM[[#This Row],[pos1203]],pointstable[],2,FALSE)</f>
        <v>23</v>
      </c>
      <c r="AF123" s="3">
        <f>IFERROR(VLOOKUP(FISM[[#This Row],[FIS Code]],results1303[],3,FALSE),999)</f>
        <v>54</v>
      </c>
      <c r="AG123" s="3">
        <f>VLOOKUP(FISM[[#This Row],[pos1303]],pointstable[],2,FALSE)</f>
        <v>6</v>
      </c>
      <c r="AH123" s="3">
        <f>IFERROR(VLOOKUP(FISM[[#This Row],[FIS Code]],results1503[],3,FALSE),999)</f>
        <v>999</v>
      </c>
      <c r="AI123" s="3">
        <f>VLOOKUP(FISM[[#This Row],[POS1503]],pointstable[],2,FALSE)</f>
        <v>0</v>
      </c>
      <c r="AJ123" s="3">
        <f>IFERROR(VLOOKUP(FISM[[#This Row],[FIS Code]],results1603[],3,FALSE),999)</f>
        <v>22</v>
      </c>
      <c r="AK123" s="3">
        <f>VLOOKUP(FISM[[#This Row],[pos1603]],pointstable[],2,FALSE)</f>
        <v>47</v>
      </c>
    </row>
    <row r="124" spans="1:37" x14ac:dyDescent="0.3">
      <c r="A124">
        <v>6100203</v>
      </c>
      <c r="B124" t="s">
        <v>2632</v>
      </c>
      <c r="C124">
        <v>2001</v>
      </c>
      <c r="D124" t="s">
        <v>20</v>
      </c>
      <c r="E124" s="3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84</v>
      </c>
      <c r="F124" s="3">
        <f>IFERROR(VLOOKUP(FISM[[#This Row],[FIS Code]],results0301[],3,FALSE),999)</f>
        <v>999</v>
      </c>
      <c r="G124" s="3">
        <f>VLOOKUP(FISM[[#This Row],[pos0301]],pointstable[],2,FALSE)</f>
        <v>0</v>
      </c>
      <c r="H124" s="3">
        <f>IFERROR(VLOOKUP(FISM[[#This Row],[FIS Code]],results0401[],3,FALSE),999)</f>
        <v>999</v>
      </c>
      <c r="I124" s="3">
        <f>VLOOKUP(FISM[[#This Row],[pos0401]],pointstable[],2,FALSE)</f>
        <v>0</v>
      </c>
      <c r="J124" s="3">
        <f>IFERROR(VLOOKUP(FISM[[#This Row],[FIS Code]],results1501[],3,FALSE),999)</f>
        <v>999</v>
      </c>
      <c r="K124" s="3">
        <f>VLOOKUP(FISM[[#This Row],[pos01501]],pointstable[],2,FALSE)</f>
        <v>0</v>
      </c>
      <c r="L124" s="3">
        <f>IFERROR(VLOOKUP(FISM[[#This Row],[FIS Code]],results15012[],3,FALSE),999)</f>
        <v>999</v>
      </c>
      <c r="M124" s="3">
        <f>VLOOKUP(FISM[[#This Row],[pos01502]],pointstable[],2,FALSE)</f>
        <v>0</v>
      </c>
      <c r="N124" s="3">
        <f>IFERROR(VLOOKUP(FISM[[#This Row],[FIS Code]],results0502[],3,FALSE),999)</f>
        <v>999</v>
      </c>
      <c r="O124" s="3">
        <f>VLOOKUP(FISM[[#This Row],[pos0502]],pointstable[],2,FALSE)</f>
        <v>0</v>
      </c>
      <c r="P124" s="3">
        <f>IFERROR(VLOOKUP(FISM[[#This Row],[FIS Code]],results0602[],3,FALSE),999)</f>
        <v>999</v>
      </c>
      <c r="Q124" s="3">
        <f>VLOOKUP(FISM[[#This Row],[pos0602]],pointstable[],2,FALSE)</f>
        <v>0</v>
      </c>
      <c r="R124" s="3">
        <f>IFERROR(VLOOKUP(FISM[[#This Row],[FIS Code]],results0702[],3,FALSE),999)</f>
        <v>999</v>
      </c>
      <c r="S124" s="3">
        <f>VLOOKUP(FISM[[#This Row],[pos0702]],pointstable[],2,FALSE)</f>
        <v>0</v>
      </c>
      <c r="T124" s="3">
        <f>IFERROR(VLOOKUP(FISM[[#This Row],[FIS Code]],results0802[],3,FALSE),999)</f>
        <v>999</v>
      </c>
      <c r="U124" s="3">
        <f>VLOOKUP(FISM[[#This Row],[pos0802]],pointstable[],2,FALSE)</f>
        <v>0</v>
      </c>
      <c r="V124" s="3">
        <f>IFERROR(VLOOKUP(FISM[[#This Row],[FIS Code]],results0103[],3,FALSE),999)</f>
        <v>999</v>
      </c>
      <c r="W124" s="3">
        <f>VLOOKUP(FISM[[#This Row],[pos0103]],pointstable[],2,FALSE)</f>
        <v>0</v>
      </c>
      <c r="X124" s="3">
        <f>IFERROR(VLOOKUP(FISM[[#This Row],[FIS Code]],results0203[],3,FALSE),999)</f>
        <v>999</v>
      </c>
      <c r="Y124" s="3">
        <f>VLOOKUP(FISM[[#This Row],[pos0203]],pointstable[],2,FALSE)</f>
        <v>0</v>
      </c>
      <c r="Z124" s="3">
        <f>IFERROR(VLOOKUP(FISM[[#This Row],[FIS Code]],results1003[],3,FALSE),999)</f>
        <v>48</v>
      </c>
      <c r="AA124" s="3">
        <f>VLOOKUP(FISM[[#This Row],[pos1003]],pointstable[],2,FALSE)</f>
        <v>12</v>
      </c>
      <c r="AB124" s="3">
        <f>IFERROR(VLOOKUP(FISM[[#This Row],[FIS Code]],results1103[],3,FALSE),999)</f>
        <v>57</v>
      </c>
      <c r="AC124" s="3">
        <f>VLOOKUP(FISM[[#This Row],[pos1103]],pointstable[],2,FALSE)</f>
        <v>3</v>
      </c>
      <c r="AD124" s="3">
        <f>IFERROR(VLOOKUP(FISM[[#This Row],[FIS Code]],results1203[],3,FALSE),999)</f>
        <v>42</v>
      </c>
      <c r="AE124" s="3">
        <f>VLOOKUP(FISM[[#This Row],[pos1203]],pointstable[],2,FALSE)</f>
        <v>18</v>
      </c>
      <c r="AF124" s="3">
        <f>IFERROR(VLOOKUP(FISM[[#This Row],[FIS Code]],results1303[],3,FALSE),999)</f>
        <v>37</v>
      </c>
      <c r="AG124" s="3">
        <f>VLOOKUP(FISM[[#This Row],[pos1303]],pointstable[],2,FALSE)</f>
        <v>23</v>
      </c>
      <c r="AH124" s="3">
        <f>IFERROR(VLOOKUP(FISM[[#This Row],[FIS Code]],results1503[],3,FALSE),999)</f>
        <v>999</v>
      </c>
      <c r="AI124" s="3">
        <f>VLOOKUP(FISM[[#This Row],[POS1503]],pointstable[],2,FALSE)</f>
        <v>0</v>
      </c>
      <c r="AJ124" s="3">
        <f>IFERROR(VLOOKUP(FISM[[#This Row],[FIS Code]],results1603[],3,FALSE),999)</f>
        <v>32</v>
      </c>
      <c r="AK124" s="3">
        <f>VLOOKUP(FISM[[#This Row],[pos1603]],pointstable[],2,FALSE)</f>
        <v>28</v>
      </c>
    </row>
    <row r="125" spans="1:37" x14ac:dyDescent="0.3">
      <c r="A125">
        <v>6100073</v>
      </c>
      <c r="B125" t="s">
        <v>433</v>
      </c>
      <c r="C125">
        <v>2001</v>
      </c>
      <c r="D125" t="s">
        <v>20</v>
      </c>
      <c r="E125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82</v>
      </c>
      <c r="F125">
        <f>IFERROR(VLOOKUP(FISM[[#This Row],[FIS Code]],results0301[],3,FALSE),999)</f>
        <v>61</v>
      </c>
      <c r="G125">
        <f>VLOOKUP(FISM[[#This Row],[pos0301]],pointstable[],2,FALSE)</f>
        <v>0</v>
      </c>
      <c r="H125">
        <f>IFERROR(VLOOKUP(FISM[[#This Row],[FIS Code]],results0401[],3,FALSE),999)</f>
        <v>47</v>
      </c>
      <c r="I125">
        <f>VLOOKUP(FISM[[#This Row],[pos0401]],pointstable[],2,FALSE)</f>
        <v>13</v>
      </c>
      <c r="J125">
        <f>IFERROR(VLOOKUP(FISM[[#This Row],[FIS Code]],results1501[],3,FALSE),999)</f>
        <v>999</v>
      </c>
      <c r="K125">
        <f>VLOOKUP(FISM[[#This Row],[pos01501]],pointstable[],2,FALSE)</f>
        <v>0</v>
      </c>
      <c r="L125">
        <f>IFERROR(VLOOKUP(FISM[[#This Row],[FIS Code]],results15012[],3,FALSE),999)</f>
        <v>999</v>
      </c>
      <c r="M125">
        <f>VLOOKUP(FISM[[#This Row],[pos01502]],pointstable[],2,FALSE)</f>
        <v>0</v>
      </c>
      <c r="N125" s="3">
        <f>IFERROR(VLOOKUP(FISM[[#This Row],[FIS Code]],results0502[],3,FALSE),999)</f>
        <v>56</v>
      </c>
      <c r="O125" s="3">
        <f>VLOOKUP(FISM[[#This Row],[pos0502]],pointstable[],2,FALSE)</f>
        <v>4</v>
      </c>
      <c r="P125" s="3">
        <f>IFERROR(VLOOKUP(FISM[[#This Row],[FIS Code]],results0602[],3,FALSE),999)</f>
        <v>56</v>
      </c>
      <c r="Q125" s="3">
        <f>VLOOKUP(FISM[[#This Row],[pos0602]],pointstable[],2,FALSE)</f>
        <v>4</v>
      </c>
      <c r="R125" s="3">
        <f>IFERROR(VLOOKUP(FISM[[#This Row],[FIS Code]],results0702[],3,FALSE),999)</f>
        <v>999</v>
      </c>
      <c r="S125" s="3">
        <f>VLOOKUP(FISM[[#This Row],[pos0702]],pointstable[],2,FALSE)</f>
        <v>0</v>
      </c>
      <c r="T125" s="3">
        <f>IFERROR(VLOOKUP(FISM[[#This Row],[FIS Code]],results0802[],3,FALSE),999)</f>
        <v>40</v>
      </c>
      <c r="U125" s="3">
        <f>VLOOKUP(FISM[[#This Row],[pos0802]],pointstable[],2,FALSE)</f>
        <v>20</v>
      </c>
      <c r="V125" s="3">
        <f>IFERROR(VLOOKUP(FISM[[#This Row],[FIS Code]],results0103[],3,FALSE),999)</f>
        <v>999</v>
      </c>
      <c r="W125" s="3">
        <f>VLOOKUP(FISM[[#This Row],[pos0103]],pointstable[],2,FALSE)</f>
        <v>0</v>
      </c>
      <c r="X125" s="3">
        <f>IFERROR(VLOOKUP(FISM[[#This Row],[FIS Code]],results0203[],3,FALSE),999)</f>
        <v>41</v>
      </c>
      <c r="Y125" s="3">
        <f>VLOOKUP(FISM[[#This Row],[pos0203]],pointstable[],2,FALSE)</f>
        <v>19</v>
      </c>
      <c r="Z125" s="3">
        <f>IFERROR(VLOOKUP(FISM[[#This Row],[FIS Code]],results1003[],3,FALSE),999)</f>
        <v>54</v>
      </c>
      <c r="AA125" s="3">
        <f>VLOOKUP(FISM[[#This Row],[pos1003]],pointstable[],2,FALSE)</f>
        <v>6</v>
      </c>
      <c r="AB125" s="3">
        <f>IFERROR(VLOOKUP(FISM[[#This Row],[FIS Code]],results1103[],3,FALSE),999)</f>
        <v>63</v>
      </c>
      <c r="AC125" s="3">
        <f>VLOOKUP(FISM[[#This Row],[pos1103]],pointstable[],2,FALSE)</f>
        <v>0</v>
      </c>
      <c r="AD125" s="3">
        <f>IFERROR(VLOOKUP(FISM[[#This Row],[FIS Code]],results1203[],3,FALSE),999)</f>
        <v>68</v>
      </c>
      <c r="AE125" s="3">
        <f>VLOOKUP(FISM[[#This Row],[pos1203]],pointstable[],2,FALSE)</f>
        <v>0</v>
      </c>
      <c r="AF125" s="3">
        <f>IFERROR(VLOOKUP(FISM[[#This Row],[FIS Code]],results1303[],3,FALSE),999)</f>
        <v>999</v>
      </c>
      <c r="AG125" s="3">
        <f>VLOOKUP(FISM[[#This Row],[pos1303]],pointstable[],2,FALSE)</f>
        <v>0</v>
      </c>
      <c r="AH125" s="3">
        <f>IFERROR(VLOOKUP(FISM[[#This Row],[FIS Code]],results1503[],3,FALSE),999)</f>
        <v>999</v>
      </c>
      <c r="AI125" s="3">
        <f>VLOOKUP(FISM[[#This Row],[POS1503]],pointstable[],2,FALSE)</f>
        <v>0</v>
      </c>
      <c r="AJ125" s="3">
        <f>IFERROR(VLOOKUP(FISM[[#This Row],[FIS Code]],results1603[],3,FALSE),999)</f>
        <v>44</v>
      </c>
      <c r="AK125" s="3">
        <f>VLOOKUP(FISM[[#This Row],[pos1603]],pointstable[],2,FALSE)</f>
        <v>16</v>
      </c>
    </row>
    <row r="126" spans="1:37" x14ac:dyDescent="0.3">
      <c r="A126">
        <v>104910</v>
      </c>
      <c r="B126" t="s">
        <v>630</v>
      </c>
      <c r="C126">
        <v>2000</v>
      </c>
      <c r="D126" t="s">
        <v>20</v>
      </c>
      <c r="E126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81</v>
      </c>
      <c r="F126">
        <f>IFERROR(VLOOKUP(FISM[[#This Row],[FIS Code]],results0301[],3,FALSE),999)</f>
        <v>999</v>
      </c>
      <c r="G126">
        <f>VLOOKUP(FISM[[#This Row],[pos0301]],pointstable[],2,FALSE)</f>
        <v>0</v>
      </c>
      <c r="H126">
        <f>IFERROR(VLOOKUP(FISM[[#This Row],[FIS Code]],results0401[],3,FALSE),999)</f>
        <v>999</v>
      </c>
      <c r="I126">
        <f>VLOOKUP(FISM[[#This Row],[pos0401]],pointstable[],2,FALSE)</f>
        <v>0</v>
      </c>
      <c r="J126">
        <f>IFERROR(VLOOKUP(FISM[[#This Row],[FIS Code]],results1501[],3,FALSE),999)</f>
        <v>999</v>
      </c>
      <c r="K126">
        <f>VLOOKUP(FISM[[#This Row],[pos01501]],pointstable[],2,FALSE)</f>
        <v>0</v>
      </c>
      <c r="L126">
        <f>IFERROR(VLOOKUP(FISM[[#This Row],[FIS Code]],results15012[],3,FALSE),999)</f>
        <v>999</v>
      </c>
      <c r="M126">
        <f>VLOOKUP(FISM[[#This Row],[pos01502]],pointstable[],2,FALSE)</f>
        <v>0</v>
      </c>
      <c r="N126" s="3">
        <f>IFERROR(VLOOKUP(FISM[[#This Row],[FIS Code]],results0502[],3,FALSE),999)</f>
        <v>999</v>
      </c>
      <c r="O126" s="3">
        <f>VLOOKUP(FISM[[#This Row],[pos0502]],pointstable[],2,FALSE)</f>
        <v>0</v>
      </c>
      <c r="P126" s="3">
        <f>IFERROR(VLOOKUP(FISM[[#This Row],[FIS Code]],results0602[],3,FALSE),999)</f>
        <v>37</v>
      </c>
      <c r="Q126" s="3">
        <f>VLOOKUP(FISM[[#This Row],[pos0602]],pointstable[],2,FALSE)</f>
        <v>23</v>
      </c>
      <c r="R126" s="3">
        <f>IFERROR(VLOOKUP(FISM[[#This Row],[FIS Code]],results0702[],3,FALSE),999)</f>
        <v>999</v>
      </c>
      <c r="S126" s="3">
        <f>VLOOKUP(FISM[[#This Row],[pos0702]],pointstable[],2,FALSE)</f>
        <v>0</v>
      </c>
      <c r="T126" s="3">
        <f>IFERROR(VLOOKUP(FISM[[#This Row],[FIS Code]],results0802[],3,FALSE),999)</f>
        <v>33</v>
      </c>
      <c r="U126" s="3">
        <f>VLOOKUP(FISM[[#This Row],[pos0802]],pointstable[],2,FALSE)</f>
        <v>27</v>
      </c>
      <c r="V126" s="3">
        <f>IFERROR(VLOOKUP(FISM[[#This Row],[FIS Code]],results0103[],3,FALSE),999)</f>
        <v>999</v>
      </c>
      <c r="W126" s="3">
        <f>VLOOKUP(FISM[[#This Row],[pos0103]],pointstable[],2,FALSE)</f>
        <v>0</v>
      </c>
      <c r="X126" s="3">
        <f>IFERROR(VLOOKUP(FISM[[#This Row],[FIS Code]],results0203[],3,FALSE),999)</f>
        <v>999</v>
      </c>
      <c r="Y126" s="3">
        <f>VLOOKUP(FISM[[#This Row],[pos0203]],pointstable[],2,FALSE)</f>
        <v>0</v>
      </c>
      <c r="Z126" s="3">
        <f>IFERROR(VLOOKUP(FISM[[#This Row],[FIS Code]],results1003[],3,FALSE),999)</f>
        <v>47</v>
      </c>
      <c r="AA126" s="3">
        <f>VLOOKUP(FISM[[#This Row],[pos1003]],pointstable[],2,FALSE)</f>
        <v>13</v>
      </c>
      <c r="AB126" s="3">
        <f>IFERROR(VLOOKUP(FISM[[#This Row],[FIS Code]],results1103[],3,FALSE),999)</f>
        <v>999</v>
      </c>
      <c r="AC126" s="3">
        <f>VLOOKUP(FISM[[#This Row],[pos1103]],pointstable[],2,FALSE)</f>
        <v>0</v>
      </c>
      <c r="AD126" s="3">
        <f>IFERROR(VLOOKUP(FISM[[#This Row],[FIS Code]],results1203[],3,FALSE),999)</f>
        <v>65</v>
      </c>
      <c r="AE126" s="3">
        <f>VLOOKUP(FISM[[#This Row],[pos1203]],pointstable[],2,FALSE)</f>
        <v>0</v>
      </c>
      <c r="AF126" s="3">
        <f>IFERROR(VLOOKUP(FISM[[#This Row],[FIS Code]],results1303[],3,FALSE),999)</f>
        <v>999</v>
      </c>
      <c r="AG126" s="3">
        <f>VLOOKUP(FISM[[#This Row],[pos1303]],pointstable[],2,FALSE)</f>
        <v>0</v>
      </c>
      <c r="AH126" s="3">
        <f>IFERROR(VLOOKUP(FISM[[#This Row],[FIS Code]],results1503[],3,FALSE),999)</f>
        <v>42</v>
      </c>
      <c r="AI126" s="3">
        <f>VLOOKUP(FISM[[#This Row],[POS1503]],pointstable[],2,FALSE)</f>
        <v>18</v>
      </c>
      <c r="AJ126" s="3">
        <f>IFERROR(VLOOKUP(FISM[[#This Row],[FIS Code]],results1603[],3,FALSE),999)</f>
        <v>999</v>
      </c>
      <c r="AK126" s="3">
        <f>VLOOKUP(FISM[[#This Row],[pos1603]],pointstable[],2,FALSE)</f>
        <v>0</v>
      </c>
    </row>
    <row r="127" spans="1:37" x14ac:dyDescent="0.3">
      <c r="A127">
        <v>6532589</v>
      </c>
      <c r="B127" t="s">
        <v>123</v>
      </c>
      <c r="C127">
        <v>2000</v>
      </c>
      <c r="D127" t="s">
        <v>73</v>
      </c>
      <c r="E127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80</v>
      </c>
      <c r="F127">
        <f>IFERROR(VLOOKUP(FISM[[#This Row],[FIS Code]],results0301[],3,FALSE),999)</f>
        <v>15</v>
      </c>
      <c r="G127">
        <f>VLOOKUP(FISM[[#This Row],[pos0301]],pointstable[],2,FALSE)</f>
        <v>80</v>
      </c>
      <c r="H127">
        <f>IFERROR(VLOOKUP(FISM[[#This Row],[FIS Code]],results0401[],3,FALSE),999)</f>
        <v>999</v>
      </c>
      <c r="I127">
        <f>VLOOKUP(FISM[[#This Row],[pos0401]],pointstable[],2,FALSE)</f>
        <v>0</v>
      </c>
      <c r="J127">
        <f>IFERROR(VLOOKUP(FISM[[#This Row],[FIS Code]],results1501[],3,FALSE),999)</f>
        <v>999</v>
      </c>
      <c r="K127">
        <f>VLOOKUP(FISM[[#This Row],[pos01501]],pointstable[],2,FALSE)</f>
        <v>0</v>
      </c>
      <c r="L127">
        <f>IFERROR(VLOOKUP(FISM[[#This Row],[FIS Code]],results15012[],3,FALSE),999)</f>
        <v>999</v>
      </c>
      <c r="M127">
        <f>VLOOKUP(FISM[[#This Row],[pos01502]],pointstable[],2,FALSE)</f>
        <v>0</v>
      </c>
      <c r="N127" s="3">
        <f>IFERROR(VLOOKUP(FISM[[#This Row],[FIS Code]],results0502[],3,FALSE),999)</f>
        <v>999</v>
      </c>
      <c r="O127" s="3">
        <f>VLOOKUP(FISM[[#This Row],[pos0502]],pointstable[],2,FALSE)</f>
        <v>0</v>
      </c>
      <c r="P127" s="3">
        <f>IFERROR(VLOOKUP(FISM[[#This Row],[FIS Code]],results0602[],3,FALSE),999)</f>
        <v>999</v>
      </c>
      <c r="Q127" s="3">
        <f>VLOOKUP(FISM[[#This Row],[pos0602]],pointstable[],2,FALSE)</f>
        <v>0</v>
      </c>
      <c r="R127" s="3">
        <f>IFERROR(VLOOKUP(FISM[[#This Row],[FIS Code]],results0702[],3,FALSE),999)</f>
        <v>999</v>
      </c>
      <c r="S127" s="3">
        <f>VLOOKUP(FISM[[#This Row],[pos0702]],pointstable[],2,FALSE)</f>
        <v>0</v>
      </c>
      <c r="T127" s="3">
        <f>IFERROR(VLOOKUP(FISM[[#This Row],[FIS Code]],results0802[],3,FALSE),999)</f>
        <v>999</v>
      </c>
      <c r="U127" s="3">
        <f>VLOOKUP(FISM[[#This Row],[pos0802]],pointstable[],2,FALSE)</f>
        <v>0</v>
      </c>
      <c r="V127" s="3">
        <f>IFERROR(VLOOKUP(FISM[[#This Row],[FIS Code]],results0103[],3,FALSE),999)</f>
        <v>999</v>
      </c>
      <c r="W127" s="3">
        <f>VLOOKUP(FISM[[#This Row],[pos0103]],pointstable[],2,FALSE)</f>
        <v>0</v>
      </c>
      <c r="X127" s="3">
        <f>IFERROR(VLOOKUP(FISM[[#This Row],[FIS Code]],results0203[],3,FALSE),999)</f>
        <v>999</v>
      </c>
      <c r="Y127" s="3">
        <f>VLOOKUP(FISM[[#This Row],[pos0203]],pointstable[],2,FALSE)</f>
        <v>0</v>
      </c>
      <c r="Z127" s="3">
        <f>IFERROR(VLOOKUP(FISM[[#This Row],[FIS Code]],results1003[],3,FALSE),999)</f>
        <v>999</v>
      </c>
      <c r="AA127" s="3">
        <f>VLOOKUP(FISM[[#This Row],[pos1003]],pointstable[],2,FALSE)</f>
        <v>0</v>
      </c>
      <c r="AB127" s="3">
        <f>IFERROR(VLOOKUP(FISM[[#This Row],[FIS Code]],results1103[],3,FALSE),999)</f>
        <v>999</v>
      </c>
      <c r="AC127" s="3">
        <f>VLOOKUP(FISM[[#This Row],[pos1103]],pointstable[],2,FALSE)</f>
        <v>0</v>
      </c>
      <c r="AD127" s="3">
        <f>IFERROR(VLOOKUP(FISM[[#This Row],[FIS Code]],results1203[],3,FALSE),999)</f>
        <v>999</v>
      </c>
      <c r="AE127" s="3">
        <f>VLOOKUP(FISM[[#This Row],[pos1203]],pointstable[],2,FALSE)</f>
        <v>0</v>
      </c>
      <c r="AF127" s="3">
        <f>IFERROR(VLOOKUP(FISM[[#This Row],[FIS Code]],results1303[],3,FALSE),999)</f>
        <v>999</v>
      </c>
      <c r="AG127" s="3">
        <f>VLOOKUP(FISM[[#This Row],[pos1303]],pointstable[],2,FALSE)</f>
        <v>0</v>
      </c>
      <c r="AH127" s="3">
        <f>IFERROR(VLOOKUP(FISM[[#This Row],[FIS Code]],results1503[],3,FALSE),999)</f>
        <v>999</v>
      </c>
      <c r="AI127" s="3">
        <f>VLOOKUP(FISM[[#This Row],[POS1503]],pointstable[],2,FALSE)</f>
        <v>0</v>
      </c>
      <c r="AJ127" s="3">
        <f>IFERROR(VLOOKUP(FISM[[#This Row],[FIS Code]],results1603[],3,FALSE),999)</f>
        <v>999</v>
      </c>
      <c r="AK127" s="3">
        <f>VLOOKUP(FISM[[#This Row],[pos1603]],pointstable[],2,FALSE)</f>
        <v>0</v>
      </c>
    </row>
    <row r="128" spans="1:37" x14ac:dyDescent="0.3">
      <c r="A128">
        <v>6100126</v>
      </c>
      <c r="B128" t="s">
        <v>1195</v>
      </c>
      <c r="C128">
        <v>2001</v>
      </c>
      <c r="D128" t="s">
        <v>20</v>
      </c>
      <c r="E128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79</v>
      </c>
      <c r="F128" s="3">
        <f>IFERROR(VLOOKUP(FISM[[#This Row],[FIS Code]],results0301[],3,FALSE),999)</f>
        <v>999</v>
      </c>
      <c r="G128" s="3">
        <f>VLOOKUP(FISM[[#This Row],[pos0301]],pointstable[],2,FALSE)</f>
        <v>0</v>
      </c>
      <c r="H128" s="3">
        <f>IFERROR(VLOOKUP(FISM[[#This Row],[FIS Code]],results0401[],3,FALSE),999)</f>
        <v>999</v>
      </c>
      <c r="I128" s="3">
        <f>VLOOKUP(FISM[[#This Row],[pos0401]],pointstable[],2,FALSE)</f>
        <v>0</v>
      </c>
      <c r="J128" s="3">
        <f>IFERROR(VLOOKUP(FISM[[#This Row],[FIS Code]],results1501[],3,FALSE),999)</f>
        <v>999</v>
      </c>
      <c r="K128" s="3">
        <f>VLOOKUP(FISM[[#This Row],[pos01501]],pointstable[],2,FALSE)</f>
        <v>0</v>
      </c>
      <c r="L128" s="3">
        <f>IFERROR(VLOOKUP(FISM[[#This Row],[FIS Code]],results15012[],3,FALSE),999)</f>
        <v>999</v>
      </c>
      <c r="M128" s="3">
        <f>VLOOKUP(FISM[[#This Row],[pos01502]],pointstable[],2,FALSE)</f>
        <v>0</v>
      </c>
      <c r="N128" s="3">
        <f>IFERROR(VLOOKUP(FISM[[#This Row],[FIS Code]],results0502[],3,FALSE),999)</f>
        <v>51</v>
      </c>
      <c r="O128" s="3">
        <f>VLOOKUP(FISM[[#This Row],[pos0502]],pointstable[],2,FALSE)</f>
        <v>9</v>
      </c>
      <c r="P128" s="3">
        <f>IFERROR(VLOOKUP(FISM[[#This Row],[FIS Code]],results0602[],3,FALSE),999)</f>
        <v>48</v>
      </c>
      <c r="Q128" s="3">
        <f>VLOOKUP(FISM[[#This Row],[pos0602]],pointstable[],2,FALSE)</f>
        <v>12</v>
      </c>
      <c r="R128" s="3">
        <f>IFERROR(VLOOKUP(FISM[[#This Row],[FIS Code]],results0702[],3,FALSE),999)</f>
        <v>999</v>
      </c>
      <c r="S128" s="3">
        <f>VLOOKUP(FISM[[#This Row],[pos0702]],pointstable[],2,FALSE)</f>
        <v>0</v>
      </c>
      <c r="T128" s="3">
        <f>IFERROR(VLOOKUP(FISM[[#This Row],[FIS Code]],results0802[],3,FALSE),999)</f>
        <v>999</v>
      </c>
      <c r="U128" s="3">
        <f>VLOOKUP(FISM[[#This Row],[pos0802]],pointstable[],2,FALSE)</f>
        <v>0</v>
      </c>
      <c r="V128" s="3">
        <f>IFERROR(VLOOKUP(FISM[[#This Row],[FIS Code]],results0103[],3,FALSE),999)</f>
        <v>44</v>
      </c>
      <c r="W128" s="3">
        <f>VLOOKUP(FISM[[#This Row],[pos0103]],pointstable[],2,FALSE)</f>
        <v>16</v>
      </c>
      <c r="X128" s="3">
        <f>IFERROR(VLOOKUP(FISM[[#This Row],[FIS Code]],results0203[],3,FALSE),999)</f>
        <v>46</v>
      </c>
      <c r="Y128" s="3">
        <f>VLOOKUP(FISM[[#This Row],[pos0203]],pointstable[],2,FALSE)</f>
        <v>14</v>
      </c>
      <c r="Z128" s="3">
        <f>IFERROR(VLOOKUP(FISM[[#This Row],[FIS Code]],results1003[],3,FALSE),999)</f>
        <v>67</v>
      </c>
      <c r="AA128" s="3">
        <f>VLOOKUP(FISM[[#This Row],[pos1003]],pointstable[],2,FALSE)</f>
        <v>0</v>
      </c>
      <c r="AB128" s="3">
        <f>IFERROR(VLOOKUP(FISM[[#This Row],[FIS Code]],results1103[],3,FALSE),999)</f>
        <v>65</v>
      </c>
      <c r="AC128" s="3">
        <f>VLOOKUP(FISM[[#This Row],[pos1103]],pointstable[],2,FALSE)</f>
        <v>0</v>
      </c>
      <c r="AD128" s="3">
        <f>IFERROR(VLOOKUP(FISM[[#This Row],[FIS Code]],results1203[],3,FALSE),999)</f>
        <v>58</v>
      </c>
      <c r="AE128" s="3">
        <f>VLOOKUP(FISM[[#This Row],[pos1203]],pointstable[],2,FALSE)</f>
        <v>2</v>
      </c>
      <c r="AF128" s="3">
        <f>IFERROR(VLOOKUP(FISM[[#This Row],[FIS Code]],results1303[],3,FALSE),999)</f>
        <v>68</v>
      </c>
      <c r="AG128" s="3">
        <f>VLOOKUP(FISM[[#This Row],[pos1303]],pointstable[],2,FALSE)</f>
        <v>0</v>
      </c>
      <c r="AH128" s="3">
        <f>IFERROR(VLOOKUP(FISM[[#This Row],[FIS Code]],results1503[],3,FALSE),999)</f>
        <v>49</v>
      </c>
      <c r="AI128" s="3">
        <f>VLOOKUP(FISM[[#This Row],[POS1503]],pointstable[],2,FALSE)</f>
        <v>11</v>
      </c>
      <c r="AJ128" s="3">
        <f>IFERROR(VLOOKUP(FISM[[#This Row],[FIS Code]],results1603[],3,FALSE),999)</f>
        <v>45</v>
      </c>
      <c r="AK128" s="3">
        <f>VLOOKUP(FISM[[#This Row],[pos1603]],pointstable[],2,FALSE)</f>
        <v>15</v>
      </c>
    </row>
    <row r="129" spans="1:37" x14ac:dyDescent="0.3">
      <c r="A129">
        <v>6100165</v>
      </c>
      <c r="B129" t="s">
        <v>585</v>
      </c>
      <c r="C129">
        <v>2001</v>
      </c>
      <c r="D129" t="s">
        <v>20</v>
      </c>
      <c r="E129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73</v>
      </c>
      <c r="F129">
        <f>IFERROR(VLOOKUP(FISM[[#This Row],[FIS Code]],results0301[],3,FALSE),999)</f>
        <v>999</v>
      </c>
      <c r="G129">
        <f>VLOOKUP(FISM[[#This Row],[pos0301]],pointstable[],2,FALSE)</f>
        <v>0</v>
      </c>
      <c r="H129">
        <f>IFERROR(VLOOKUP(FISM[[#This Row],[FIS Code]],results0401[],3,FALSE),999)</f>
        <v>999</v>
      </c>
      <c r="I129">
        <f>VLOOKUP(FISM[[#This Row],[pos0401]],pointstable[],2,FALSE)</f>
        <v>0</v>
      </c>
      <c r="J129">
        <f>IFERROR(VLOOKUP(FISM[[#This Row],[FIS Code]],results1501[],3,FALSE),999)</f>
        <v>999</v>
      </c>
      <c r="K129">
        <f>VLOOKUP(FISM[[#This Row],[pos01501]],pointstable[],2,FALSE)</f>
        <v>0</v>
      </c>
      <c r="L129">
        <f>IFERROR(VLOOKUP(FISM[[#This Row],[FIS Code]],results15012[],3,FALSE),999)</f>
        <v>999</v>
      </c>
      <c r="M129">
        <f>VLOOKUP(FISM[[#This Row],[pos01502]],pointstable[],2,FALSE)</f>
        <v>0</v>
      </c>
      <c r="N129" s="3">
        <f>IFERROR(VLOOKUP(FISM[[#This Row],[FIS Code]],results0502[],3,FALSE),999)</f>
        <v>60</v>
      </c>
      <c r="O129" s="3">
        <f>VLOOKUP(FISM[[#This Row],[pos0502]],pointstable[],2,FALSE)</f>
        <v>1</v>
      </c>
      <c r="P129" s="3">
        <f>IFERROR(VLOOKUP(FISM[[#This Row],[FIS Code]],results0602[],3,FALSE),999)</f>
        <v>53</v>
      </c>
      <c r="Q129" s="3">
        <f>VLOOKUP(FISM[[#This Row],[pos0602]],pointstable[],2,FALSE)</f>
        <v>7</v>
      </c>
      <c r="R129" s="3">
        <f>IFERROR(VLOOKUP(FISM[[#This Row],[FIS Code]],results0702[],3,FALSE),999)</f>
        <v>999</v>
      </c>
      <c r="S129" s="3">
        <f>VLOOKUP(FISM[[#This Row],[pos0702]],pointstable[],2,FALSE)</f>
        <v>0</v>
      </c>
      <c r="T129" s="3">
        <f>IFERROR(VLOOKUP(FISM[[#This Row],[FIS Code]],results0802[],3,FALSE),999)</f>
        <v>999</v>
      </c>
      <c r="U129" s="3">
        <f>VLOOKUP(FISM[[#This Row],[pos0802]],pointstable[],2,FALSE)</f>
        <v>0</v>
      </c>
      <c r="V129" s="3">
        <f>IFERROR(VLOOKUP(FISM[[#This Row],[FIS Code]],results0103[],3,FALSE),999)</f>
        <v>32</v>
      </c>
      <c r="W129" s="3">
        <f>VLOOKUP(FISM[[#This Row],[pos0103]],pointstable[],2,FALSE)</f>
        <v>28</v>
      </c>
      <c r="X129" s="3">
        <f>IFERROR(VLOOKUP(FISM[[#This Row],[FIS Code]],results0203[],3,FALSE),999)</f>
        <v>43</v>
      </c>
      <c r="Y129" s="3">
        <f>VLOOKUP(FISM[[#This Row],[pos0203]],pointstable[],2,FALSE)</f>
        <v>17</v>
      </c>
      <c r="Z129" s="3">
        <f>IFERROR(VLOOKUP(FISM[[#This Row],[FIS Code]],results1003[],3,FALSE),999)</f>
        <v>45</v>
      </c>
      <c r="AA129" s="3">
        <f>VLOOKUP(FISM[[#This Row],[pos1003]],pointstable[],2,FALSE)</f>
        <v>15</v>
      </c>
      <c r="AB129" s="3">
        <f>IFERROR(VLOOKUP(FISM[[#This Row],[FIS Code]],results1103[],3,FALSE),999)</f>
        <v>56</v>
      </c>
      <c r="AC129" s="3">
        <f>VLOOKUP(FISM[[#This Row],[pos1103]],pointstable[],2,FALSE)</f>
        <v>4</v>
      </c>
      <c r="AD129" s="3">
        <f>IFERROR(VLOOKUP(FISM[[#This Row],[FIS Code]],results1203[],3,FALSE),999)</f>
        <v>59</v>
      </c>
      <c r="AE129" s="3">
        <f>VLOOKUP(FISM[[#This Row],[pos1203]],pointstable[],2,FALSE)</f>
        <v>1</v>
      </c>
      <c r="AF129" s="3">
        <f>IFERROR(VLOOKUP(FISM[[#This Row],[FIS Code]],results1303[],3,FALSE),999)</f>
        <v>63</v>
      </c>
      <c r="AG129" s="3">
        <f>VLOOKUP(FISM[[#This Row],[pos1303]],pointstable[],2,FALSE)</f>
        <v>0</v>
      </c>
      <c r="AH129" s="3">
        <f>IFERROR(VLOOKUP(FISM[[#This Row],[FIS Code]],results1503[],3,FALSE),999)</f>
        <v>999</v>
      </c>
      <c r="AI129" s="3">
        <f>VLOOKUP(FISM[[#This Row],[POS1503]],pointstable[],2,FALSE)</f>
        <v>0</v>
      </c>
      <c r="AJ129" s="3">
        <f>IFERROR(VLOOKUP(FISM[[#This Row],[FIS Code]],results1603[],3,FALSE),999)</f>
        <v>999</v>
      </c>
      <c r="AK129" s="3">
        <f>VLOOKUP(FISM[[#This Row],[pos1603]],pointstable[],2,FALSE)</f>
        <v>0</v>
      </c>
    </row>
    <row r="130" spans="1:37" x14ac:dyDescent="0.3">
      <c r="A130">
        <v>6100082</v>
      </c>
      <c r="B130" t="s">
        <v>475</v>
      </c>
      <c r="C130">
        <v>2001</v>
      </c>
      <c r="D130" t="s">
        <v>20</v>
      </c>
      <c r="E130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73</v>
      </c>
      <c r="F130">
        <f>IFERROR(VLOOKUP(FISM[[#This Row],[FIS Code]],results0301[],3,FALSE),999)</f>
        <v>67</v>
      </c>
      <c r="G130">
        <f>VLOOKUP(FISM[[#This Row],[pos0301]],pointstable[],2,FALSE)</f>
        <v>0</v>
      </c>
      <c r="H130">
        <f>IFERROR(VLOOKUP(FISM[[#This Row],[FIS Code]],results0401[],3,FALSE),999)</f>
        <v>999</v>
      </c>
      <c r="I130">
        <f>VLOOKUP(FISM[[#This Row],[pos0401]],pointstable[],2,FALSE)</f>
        <v>0</v>
      </c>
      <c r="J130">
        <f>IFERROR(VLOOKUP(FISM[[#This Row],[FIS Code]],results1501[],3,FALSE),999)</f>
        <v>999</v>
      </c>
      <c r="K130">
        <f>VLOOKUP(FISM[[#This Row],[pos01501]],pointstable[],2,FALSE)</f>
        <v>0</v>
      </c>
      <c r="L130">
        <f>IFERROR(VLOOKUP(FISM[[#This Row],[FIS Code]],results15012[],3,FALSE),999)</f>
        <v>999</v>
      </c>
      <c r="M130">
        <f>VLOOKUP(FISM[[#This Row],[pos01502]],pointstable[],2,FALSE)</f>
        <v>0</v>
      </c>
      <c r="N130" s="3">
        <f>IFERROR(VLOOKUP(FISM[[#This Row],[FIS Code]],results0502[],3,FALSE),999)</f>
        <v>50</v>
      </c>
      <c r="O130" s="3">
        <f>VLOOKUP(FISM[[#This Row],[pos0502]],pointstable[],2,FALSE)</f>
        <v>10</v>
      </c>
      <c r="P130" s="3">
        <f>IFERROR(VLOOKUP(FISM[[#This Row],[FIS Code]],results0602[],3,FALSE),999)</f>
        <v>999</v>
      </c>
      <c r="Q130" s="3">
        <f>VLOOKUP(FISM[[#This Row],[pos0602]],pointstable[],2,FALSE)</f>
        <v>0</v>
      </c>
      <c r="R130" s="3">
        <f>IFERROR(VLOOKUP(FISM[[#This Row],[FIS Code]],results0702[],3,FALSE),999)</f>
        <v>31</v>
      </c>
      <c r="S130" s="3">
        <f>VLOOKUP(FISM[[#This Row],[pos0702]],pointstable[],2,FALSE)</f>
        <v>29</v>
      </c>
      <c r="T130" s="3">
        <f>IFERROR(VLOOKUP(FISM[[#This Row],[FIS Code]],results0802[],3,FALSE),999)</f>
        <v>999</v>
      </c>
      <c r="U130" s="3">
        <f>VLOOKUP(FISM[[#This Row],[pos0802]],pointstable[],2,FALSE)</f>
        <v>0</v>
      </c>
      <c r="V130" s="3">
        <f>IFERROR(VLOOKUP(FISM[[#This Row],[FIS Code]],results0103[],3,FALSE),999)</f>
        <v>999</v>
      </c>
      <c r="W130" s="3">
        <f>VLOOKUP(FISM[[#This Row],[pos0103]],pointstable[],2,FALSE)</f>
        <v>0</v>
      </c>
      <c r="X130" s="3">
        <f>IFERROR(VLOOKUP(FISM[[#This Row],[FIS Code]],results0203[],3,FALSE),999)</f>
        <v>999</v>
      </c>
      <c r="Y130" s="3">
        <f>VLOOKUP(FISM[[#This Row],[pos0203]],pointstable[],2,FALSE)</f>
        <v>0</v>
      </c>
      <c r="Z130" s="3">
        <f>IFERROR(VLOOKUP(FISM[[#This Row],[FIS Code]],results1003[],3,FALSE),999)</f>
        <v>55</v>
      </c>
      <c r="AA130" s="3">
        <f>VLOOKUP(FISM[[#This Row],[pos1003]],pointstable[],2,FALSE)</f>
        <v>5</v>
      </c>
      <c r="AB130" s="3">
        <f>IFERROR(VLOOKUP(FISM[[#This Row],[FIS Code]],results1103[],3,FALSE),999)</f>
        <v>55</v>
      </c>
      <c r="AC130" s="3">
        <f>VLOOKUP(FISM[[#This Row],[pos1103]],pointstable[],2,FALSE)</f>
        <v>5</v>
      </c>
      <c r="AD130" s="3">
        <f>IFERROR(VLOOKUP(FISM[[#This Row],[FIS Code]],results1203[],3,FALSE),999)</f>
        <v>50</v>
      </c>
      <c r="AE130" s="3">
        <f>VLOOKUP(FISM[[#This Row],[pos1203]],pointstable[],2,FALSE)</f>
        <v>10</v>
      </c>
      <c r="AF130" s="3">
        <f>IFERROR(VLOOKUP(FISM[[#This Row],[FIS Code]],results1303[],3,FALSE),999)</f>
        <v>999</v>
      </c>
      <c r="AG130" s="3">
        <f>VLOOKUP(FISM[[#This Row],[pos1303]],pointstable[],2,FALSE)</f>
        <v>0</v>
      </c>
      <c r="AH130" s="3">
        <f>IFERROR(VLOOKUP(FISM[[#This Row],[FIS Code]],results1503[],3,FALSE),999)</f>
        <v>46</v>
      </c>
      <c r="AI130" s="3">
        <f>VLOOKUP(FISM[[#This Row],[POS1503]],pointstable[],2,FALSE)</f>
        <v>14</v>
      </c>
      <c r="AJ130" s="3">
        <f>IFERROR(VLOOKUP(FISM[[#This Row],[FIS Code]],results1603[],3,FALSE),999)</f>
        <v>999</v>
      </c>
      <c r="AK130" s="3">
        <f>VLOOKUP(FISM[[#This Row],[pos1603]],pointstable[],2,FALSE)</f>
        <v>0</v>
      </c>
    </row>
    <row r="131" spans="1:37" x14ac:dyDescent="0.3">
      <c r="A131">
        <v>104956</v>
      </c>
      <c r="B131" t="s">
        <v>2089</v>
      </c>
      <c r="C131">
        <v>2000</v>
      </c>
      <c r="D131" t="s">
        <v>20</v>
      </c>
      <c r="E131" s="3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70</v>
      </c>
      <c r="F131" s="3">
        <f>IFERROR(VLOOKUP(FISM[[#This Row],[FIS Code]],results0301[],3,FALSE),999)</f>
        <v>999</v>
      </c>
      <c r="G131" s="3">
        <f>VLOOKUP(FISM[[#This Row],[pos0301]],pointstable[],2,FALSE)</f>
        <v>0</v>
      </c>
      <c r="H131" s="3">
        <f>IFERROR(VLOOKUP(FISM[[#This Row],[FIS Code]],results0401[],3,FALSE),999)</f>
        <v>999</v>
      </c>
      <c r="I131" s="3">
        <f>VLOOKUP(FISM[[#This Row],[pos0401]],pointstable[],2,FALSE)</f>
        <v>0</v>
      </c>
      <c r="J131" s="3">
        <f>IFERROR(VLOOKUP(FISM[[#This Row],[FIS Code]],results1501[],3,FALSE),999)</f>
        <v>999</v>
      </c>
      <c r="K131" s="3">
        <f>VLOOKUP(FISM[[#This Row],[pos01501]],pointstable[],2,FALSE)</f>
        <v>0</v>
      </c>
      <c r="L131" s="3">
        <f>IFERROR(VLOOKUP(FISM[[#This Row],[FIS Code]],results15012[],3,FALSE),999)</f>
        <v>999</v>
      </c>
      <c r="M131" s="3">
        <f>VLOOKUP(FISM[[#This Row],[pos01502]],pointstable[],2,FALSE)</f>
        <v>0</v>
      </c>
      <c r="N131" s="3">
        <f>IFERROR(VLOOKUP(FISM[[#This Row],[FIS Code]],results0502[],3,FALSE),999)</f>
        <v>999</v>
      </c>
      <c r="O131" s="3">
        <f>VLOOKUP(FISM[[#This Row],[pos0502]],pointstable[],2,FALSE)</f>
        <v>0</v>
      </c>
      <c r="P131" s="3">
        <f>IFERROR(VLOOKUP(FISM[[#This Row],[FIS Code]],results0602[],3,FALSE),999)</f>
        <v>999</v>
      </c>
      <c r="Q131" s="3">
        <f>VLOOKUP(FISM[[#This Row],[pos0602]],pointstable[],2,FALSE)</f>
        <v>0</v>
      </c>
      <c r="R131" s="3">
        <f>IFERROR(VLOOKUP(FISM[[#This Row],[FIS Code]],results0702[],3,FALSE),999)</f>
        <v>999</v>
      </c>
      <c r="S131" s="3">
        <f>VLOOKUP(FISM[[#This Row],[pos0702]],pointstable[],2,FALSE)</f>
        <v>0</v>
      </c>
      <c r="T131" s="3">
        <f>IFERROR(VLOOKUP(FISM[[#This Row],[FIS Code]],results0802[],3,FALSE),999)</f>
        <v>999</v>
      </c>
      <c r="U131" s="3">
        <f>VLOOKUP(FISM[[#This Row],[pos0802]],pointstable[],2,FALSE)</f>
        <v>0</v>
      </c>
      <c r="V131" s="3">
        <f>IFERROR(VLOOKUP(FISM[[#This Row],[FIS Code]],results0103[],3,FALSE),999)</f>
        <v>27</v>
      </c>
      <c r="W131" s="3">
        <f>VLOOKUP(FISM[[#This Row],[pos0103]],pointstable[],2,FALSE)</f>
        <v>34</v>
      </c>
      <c r="X131" s="3">
        <f>IFERROR(VLOOKUP(FISM[[#This Row],[FIS Code]],results0203[],3,FALSE),999)</f>
        <v>26</v>
      </c>
      <c r="Y131" s="3">
        <f>VLOOKUP(FISM[[#This Row],[pos0203]],pointstable[],2,FALSE)</f>
        <v>36</v>
      </c>
      <c r="Z131" s="3">
        <f>IFERROR(VLOOKUP(FISM[[#This Row],[FIS Code]],results1003[],3,FALSE),999)</f>
        <v>999</v>
      </c>
      <c r="AA131" s="3">
        <f>VLOOKUP(FISM[[#This Row],[pos1003]],pointstable[],2,FALSE)</f>
        <v>0</v>
      </c>
      <c r="AB131" s="3">
        <f>IFERROR(VLOOKUP(FISM[[#This Row],[FIS Code]],results1103[],3,FALSE),999)</f>
        <v>999</v>
      </c>
      <c r="AC131" s="3">
        <f>VLOOKUP(FISM[[#This Row],[pos1103]],pointstable[],2,FALSE)</f>
        <v>0</v>
      </c>
      <c r="AD131" s="3">
        <f>IFERROR(VLOOKUP(FISM[[#This Row],[FIS Code]],results1203[],3,FALSE),999)</f>
        <v>999</v>
      </c>
      <c r="AE131" s="3">
        <f>VLOOKUP(FISM[[#This Row],[pos1203]],pointstable[],2,FALSE)</f>
        <v>0</v>
      </c>
      <c r="AF131" s="3">
        <f>IFERROR(VLOOKUP(FISM[[#This Row],[FIS Code]],results1303[],3,FALSE),999)</f>
        <v>999</v>
      </c>
      <c r="AG131" s="3">
        <f>VLOOKUP(FISM[[#This Row],[pos1303]],pointstable[],2,FALSE)</f>
        <v>0</v>
      </c>
      <c r="AH131" s="3">
        <f>IFERROR(VLOOKUP(FISM[[#This Row],[FIS Code]],results1503[],3,FALSE),999)</f>
        <v>999</v>
      </c>
      <c r="AI131" s="3">
        <f>VLOOKUP(FISM[[#This Row],[POS1503]],pointstable[],2,FALSE)</f>
        <v>0</v>
      </c>
      <c r="AJ131" s="3">
        <f>IFERROR(VLOOKUP(FISM[[#This Row],[FIS Code]],results1603[],3,FALSE),999)</f>
        <v>999</v>
      </c>
      <c r="AK131" s="3">
        <f>VLOOKUP(FISM[[#This Row],[pos1603]],pointstable[],2,FALSE)</f>
        <v>0</v>
      </c>
    </row>
    <row r="132" spans="1:37" x14ac:dyDescent="0.3">
      <c r="A132">
        <v>492282</v>
      </c>
      <c r="B132" t="s">
        <v>637</v>
      </c>
      <c r="C132">
        <v>2000</v>
      </c>
      <c r="D132" t="s">
        <v>638</v>
      </c>
      <c r="E132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66</v>
      </c>
      <c r="F132">
        <f>IFERROR(VLOOKUP(FISM[[#This Row],[FIS Code]],results0301[],3,FALSE),999)</f>
        <v>999</v>
      </c>
      <c r="G132">
        <f>VLOOKUP(FISM[[#This Row],[pos0301]],pointstable[],2,FALSE)</f>
        <v>0</v>
      </c>
      <c r="H132">
        <f>IFERROR(VLOOKUP(FISM[[#This Row],[FIS Code]],results0401[],3,FALSE),999)</f>
        <v>68</v>
      </c>
      <c r="I132">
        <f>VLOOKUP(FISM[[#This Row],[pos0401]],pointstable[],2,FALSE)</f>
        <v>0</v>
      </c>
      <c r="J132">
        <f>IFERROR(VLOOKUP(FISM[[#This Row],[FIS Code]],results1501[],3,FALSE),999)</f>
        <v>999</v>
      </c>
      <c r="K132">
        <f>VLOOKUP(FISM[[#This Row],[pos01501]],pointstable[],2,FALSE)</f>
        <v>0</v>
      </c>
      <c r="L132">
        <f>IFERROR(VLOOKUP(FISM[[#This Row],[FIS Code]],results15012[],3,FALSE),999)</f>
        <v>999</v>
      </c>
      <c r="M132">
        <f>VLOOKUP(FISM[[#This Row],[pos01502]],pointstable[],2,FALSE)</f>
        <v>0</v>
      </c>
      <c r="N132" s="3">
        <f>IFERROR(VLOOKUP(FISM[[#This Row],[FIS Code]],results0502[],3,FALSE),999)</f>
        <v>64</v>
      </c>
      <c r="O132" s="3">
        <f>VLOOKUP(FISM[[#This Row],[pos0502]],pointstable[],2,FALSE)</f>
        <v>0</v>
      </c>
      <c r="P132" s="3">
        <f>IFERROR(VLOOKUP(FISM[[#This Row],[FIS Code]],results0602[],3,FALSE),999)</f>
        <v>66</v>
      </c>
      <c r="Q132" s="3">
        <f>VLOOKUP(FISM[[#This Row],[pos0602]],pointstable[],2,FALSE)</f>
        <v>0</v>
      </c>
      <c r="R132" s="3">
        <f>IFERROR(VLOOKUP(FISM[[#This Row],[FIS Code]],results0702[],3,FALSE),999)</f>
        <v>37</v>
      </c>
      <c r="S132" s="3">
        <f>VLOOKUP(FISM[[#This Row],[pos0702]],pointstable[],2,FALSE)</f>
        <v>23</v>
      </c>
      <c r="T132" s="3">
        <f>IFERROR(VLOOKUP(FISM[[#This Row],[FIS Code]],results0802[],3,FALSE),999)</f>
        <v>43</v>
      </c>
      <c r="U132" s="3">
        <f>VLOOKUP(FISM[[#This Row],[pos0802]],pointstable[],2,FALSE)</f>
        <v>17</v>
      </c>
      <c r="V132" s="3">
        <f>IFERROR(VLOOKUP(FISM[[#This Row],[FIS Code]],results0103[],3,FALSE),999)</f>
        <v>999</v>
      </c>
      <c r="W132" s="3">
        <f>VLOOKUP(FISM[[#This Row],[pos0103]],pointstable[],2,FALSE)</f>
        <v>0</v>
      </c>
      <c r="X132" s="3">
        <f>IFERROR(VLOOKUP(FISM[[#This Row],[FIS Code]],results0203[],3,FALSE),999)</f>
        <v>49</v>
      </c>
      <c r="Y132" s="3">
        <f>VLOOKUP(FISM[[#This Row],[pos0203]],pointstable[],2,FALSE)</f>
        <v>11</v>
      </c>
      <c r="Z132" s="3">
        <f>IFERROR(VLOOKUP(FISM[[#This Row],[FIS Code]],results1003[],3,FALSE),999)</f>
        <v>999</v>
      </c>
      <c r="AA132" s="3">
        <f>VLOOKUP(FISM[[#This Row],[pos1003]],pointstable[],2,FALSE)</f>
        <v>0</v>
      </c>
      <c r="AB132" s="3">
        <f>IFERROR(VLOOKUP(FISM[[#This Row],[FIS Code]],results1103[],3,FALSE),999)</f>
        <v>999</v>
      </c>
      <c r="AC132" s="3">
        <f>VLOOKUP(FISM[[#This Row],[pos1103]],pointstable[],2,FALSE)</f>
        <v>0</v>
      </c>
      <c r="AD132" s="3">
        <f>IFERROR(VLOOKUP(FISM[[#This Row],[FIS Code]],results1203[],3,FALSE),999)</f>
        <v>73</v>
      </c>
      <c r="AE132" s="3">
        <f>VLOOKUP(FISM[[#This Row],[pos1203]],pointstable[],2,FALSE)</f>
        <v>0</v>
      </c>
      <c r="AF132" s="3">
        <f>IFERROR(VLOOKUP(FISM[[#This Row],[FIS Code]],results1303[],3,FALSE),999)</f>
        <v>76</v>
      </c>
      <c r="AG132" s="3">
        <f>VLOOKUP(FISM[[#This Row],[pos1303]],pointstable[],2,FALSE)</f>
        <v>0</v>
      </c>
      <c r="AH132" s="3">
        <f>IFERROR(VLOOKUP(FISM[[#This Row],[FIS Code]],results1503[],3,FALSE),999)</f>
        <v>56</v>
      </c>
      <c r="AI132" s="3">
        <f>VLOOKUP(FISM[[#This Row],[POS1503]],pointstable[],2,FALSE)</f>
        <v>4</v>
      </c>
      <c r="AJ132" s="3">
        <f>IFERROR(VLOOKUP(FISM[[#This Row],[FIS Code]],results1603[],3,FALSE),999)</f>
        <v>49</v>
      </c>
      <c r="AK132" s="3">
        <f>VLOOKUP(FISM[[#This Row],[pos1603]],pointstable[],2,FALSE)</f>
        <v>11</v>
      </c>
    </row>
    <row r="133" spans="1:37" x14ac:dyDescent="0.3">
      <c r="A133">
        <v>104921</v>
      </c>
      <c r="B133" t="s">
        <v>372</v>
      </c>
      <c r="C133">
        <v>2000</v>
      </c>
      <c r="D133" t="s">
        <v>20</v>
      </c>
      <c r="E133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66</v>
      </c>
      <c r="F133">
        <f>IFERROR(VLOOKUP(FISM[[#This Row],[FIS Code]],results0301[],3,FALSE),999)</f>
        <v>52</v>
      </c>
      <c r="G133">
        <f>VLOOKUP(FISM[[#This Row],[pos0301]],pointstable[],2,FALSE)</f>
        <v>8</v>
      </c>
      <c r="H133">
        <f>IFERROR(VLOOKUP(FISM[[#This Row],[FIS Code]],results0401[],3,FALSE),999)</f>
        <v>44</v>
      </c>
      <c r="I133">
        <f>VLOOKUP(FISM[[#This Row],[pos0401]],pointstable[],2,FALSE)</f>
        <v>16</v>
      </c>
      <c r="J133">
        <f>IFERROR(VLOOKUP(FISM[[#This Row],[FIS Code]],results1501[],3,FALSE),999)</f>
        <v>999</v>
      </c>
      <c r="K133">
        <f>VLOOKUP(FISM[[#This Row],[pos01501]],pointstable[],2,FALSE)</f>
        <v>0</v>
      </c>
      <c r="L133">
        <f>IFERROR(VLOOKUP(FISM[[#This Row],[FIS Code]],results15012[],3,FALSE),999)</f>
        <v>999</v>
      </c>
      <c r="M133">
        <f>VLOOKUP(FISM[[#This Row],[pos01502]],pointstable[],2,FALSE)</f>
        <v>0</v>
      </c>
      <c r="N133" s="3">
        <f>IFERROR(VLOOKUP(FISM[[#This Row],[FIS Code]],results0502[],3,FALSE),999)</f>
        <v>999</v>
      </c>
      <c r="O133" s="3">
        <f>VLOOKUP(FISM[[#This Row],[pos0502]],pointstable[],2,FALSE)</f>
        <v>0</v>
      </c>
      <c r="P133" s="3">
        <f>IFERROR(VLOOKUP(FISM[[#This Row],[FIS Code]],results0602[],3,FALSE),999)</f>
        <v>999</v>
      </c>
      <c r="Q133" s="3">
        <f>VLOOKUP(FISM[[#This Row],[pos0602]],pointstable[],2,FALSE)</f>
        <v>0</v>
      </c>
      <c r="R133" s="3">
        <f>IFERROR(VLOOKUP(FISM[[#This Row],[FIS Code]],results0702[],3,FALSE),999)</f>
        <v>999</v>
      </c>
      <c r="S133" s="3">
        <f>VLOOKUP(FISM[[#This Row],[pos0702]],pointstable[],2,FALSE)</f>
        <v>0</v>
      </c>
      <c r="T133" s="3">
        <f>IFERROR(VLOOKUP(FISM[[#This Row],[FIS Code]],results0802[],3,FALSE),999)</f>
        <v>999</v>
      </c>
      <c r="U133" s="3">
        <f>VLOOKUP(FISM[[#This Row],[pos0802]],pointstable[],2,FALSE)</f>
        <v>0</v>
      </c>
      <c r="V133" s="3">
        <f>IFERROR(VLOOKUP(FISM[[#This Row],[FIS Code]],results0103[],3,FALSE),999)</f>
        <v>999</v>
      </c>
      <c r="W133" s="3">
        <f>VLOOKUP(FISM[[#This Row],[pos0103]],pointstable[],2,FALSE)</f>
        <v>0</v>
      </c>
      <c r="X133" s="3">
        <f>IFERROR(VLOOKUP(FISM[[#This Row],[FIS Code]],results0203[],3,FALSE),999)</f>
        <v>999</v>
      </c>
      <c r="Y133" s="3">
        <f>VLOOKUP(FISM[[#This Row],[pos0203]],pointstable[],2,FALSE)</f>
        <v>0</v>
      </c>
      <c r="Z133" s="3">
        <f>IFERROR(VLOOKUP(FISM[[#This Row],[FIS Code]],results1003[],3,FALSE),999)</f>
        <v>999</v>
      </c>
      <c r="AA133" s="3">
        <f>VLOOKUP(FISM[[#This Row],[pos1003]],pointstable[],2,FALSE)</f>
        <v>0</v>
      </c>
      <c r="AB133" s="3">
        <f>IFERROR(VLOOKUP(FISM[[#This Row],[FIS Code]],results1103[],3,FALSE),999)</f>
        <v>64</v>
      </c>
      <c r="AC133" s="3">
        <f>VLOOKUP(FISM[[#This Row],[pos1103]],pointstable[],2,FALSE)</f>
        <v>0</v>
      </c>
      <c r="AD133" s="3">
        <f>IFERROR(VLOOKUP(FISM[[#This Row],[FIS Code]],results1203[],3,FALSE),999)</f>
        <v>56</v>
      </c>
      <c r="AE133" s="3">
        <f>VLOOKUP(FISM[[#This Row],[pos1203]],pointstable[],2,FALSE)</f>
        <v>4</v>
      </c>
      <c r="AF133" s="3">
        <f>IFERROR(VLOOKUP(FISM[[#This Row],[FIS Code]],results1303[],3,FALSE),999)</f>
        <v>55</v>
      </c>
      <c r="AG133" s="3">
        <f>VLOOKUP(FISM[[#This Row],[pos1303]],pointstable[],2,FALSE)</f>
        <v>5</v>
      </c>
      <c r="AH133" s="3">
        <f>IFERROR(VLOOKUP(FISM[[#This Row],[FIS Code]],results1503[],3,FALSE),999)</f>
        <v>45</v>
      </c>
      <c r="AI133" s="3">
        <f>VLOOKUP(FISM[[#This Row],[POS1503]],pointstable[],2,FALSE)</f>
        <v>15</v>
      </c>
      <c r="AJ133" s="3">
        <f>IFERROR(VLOOKUP(FISM[[#This Row],[FIS Code]],results1603[],3,FALSE),999)</f>
        <v>42</v>
      </c>
      <c r="AK133" s="3">
        <f>VLOOKUP(FISM[[#This Row],[pos1603]],pointstable[],2,FALSE)</f>
        <v>18</v>
      </c>
    </row>
    <row r="134" spans="1:37" x14ac:dyDescent="0.3">
      <c r="A134">
        <v>103968</v>
      </c>
      <c r="B134" t="s">
        <v>2749</v>
      </c>
      <c r="C134">
        <v>1993</v>
      </c>
      <c r="D134" t="s">
        <v>20</v>
      </c>
      <c r="E134" s="3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66</v>
      </c>
      <c r="F134" s="3">
        <f>IFERROR(VLOOKUP(FISM[[#This Row],[FIS Code]],results0301[],3,FALSE),999)</f>
        <v>999</v>
      </c>
      <c r="G134" s="3">
        <f>VLOOKUP(FISM[[#This Row],[pos0301]],pointstable[],2,FALSE)</f>
        <v>0</v>
      </c>
      <c r="H134" s="3">
        <f>IFERROR(VLOOKUP(FISM[[#This Row],[FIS Code]],results0401[],3,FALSE),999)</f>
        <v>999</v>
      </c>
      <c r="I134" s="3">
        <f>VLOOKUP(FISM[[#This Row],[pos0401]],pointstable[],2,FALSE)</f>
        <v>0</v>
      </c>
      <c r="J134" s="3">
        <f>IFERROR(VLOOKUP(FISM[[#This Row],[FIS Code]],results1501[],3,FALSE),999)</f>
        <v>999</v>
      </c>
      <c r="K134" s="3">
        <f>VLOOKUP(FISM[[#This Row],[pos01501]],pointstable[],2,FALSE)</f>
        <v>0</v>
      </c>
      <c r="L134" s="3">
        <f>IFERROR(VLOOKUP(FISM[[#This Row],[FIS Code]],results15012[],3,FALSE),999)</f>
        <v>999</v>
      </c>
      <c r="M134" s="3">
        <f>VLOOKUP(FISM[[#This Row],[pos01502]],pointstable[],2,FALSE)</f>
        <v>0</v>
      </c>
      <c r="N134" s="3">
        <f>IFERROR(VLOOKUP(FISM[[#This Row],[FIS Code]],results0502[],3,FALSE),999)</f>
        <v>999</v>
      </c>
      <c r="O134" s="3">
        <f>VLOOKUP(FISM[[#This Row],[pos0502]],pointstable[],2,FALSE)</f>
        <v>0</v>
      </c>
      <c r="P134" s="3">
        <f>IFERROR(VLOOKUP(FISM[[#This Row],[FIS Code]],results0602[],3,FALSE),999)</f>
        <v>999</v>
      </c>
      <c r="Q134" s="3">
        <f>VLOOKUP(FISM[[#This Row],[pos0602]],pointstable[],2,FALSE)</f>
        <v>0</v>
      </c>
      <c r="R134" s="3">
        <f>IFERROR(VLOOKUP(FISM[[#This Row],[FIS Code]],results0702[],3,FALSE),999)</f>
        <v>999</v>
      </c>
      <c r="S134" s="3">
        <f>VLOOKUP(FISM[[#This Row],[pos0702]],pointstable[],2,FALSE)</f>
        <v>0</v>
      </c>
      <c r="T134" s="3">
        <f>IFERROR(VLOOKUP(FISM[[#This Row],[FIS Code]],results0802[],3,FALSE),999)</f>
        <v>999</v>
      </c>
      <c r="U134" s="3">
        <f>VLOOKUP(FISM[[#This Row],[pos0802]],pointstable[],2,FALSE)</f>
        <v>0</v>
      </c>
      <c r="V134" s="3">
        <f>IFERROR(VLOOKUP(FISM[[#This Row],[FIS Code]],results0103[],3,FALSE),999)</f>
        <v>999</v>
      </c>
      <c r="W134" s="3">
        <f>VLOOKUP(FISM[[#This Row],[pos0103]],pointstable[],2,FALSE)</f>
        <v>0</v>
      </c>
      <c r="X134" s="3">
        <f>IFERROR(VLOOKUP(FISM[[#This Row],[FIS Code]],results0203[],3,FALSE),999)</f>
        <v>999</v>
      </c>
      <c r="Y134" s="3">
        <f>VLOOKUP(FISM[[#This Row],[pos0203]],pointstable[],2,FALSE)</f>
        <v>0</v>
      </c>
      <c r="Z134" s="3">
        <f>IFERROR(VLOOKUP(FISM[[#This Row],[FIS Code]],results1003[],3,FALSE),999)</f>
        <v>999</v>
      </c>
      <c r="AA134" s="3">
        <f>VLOOKUP(FISM[[#This Row],[pos1003]],pointstable[],2,FALSE)</f>
        <v>0</v>
      </c>
      <c r="AB134" s="3">
        <f>IFERROR(VLOOKUP(FISM[[#This Row],[FIS Code]],results1103[],3,FALSE),999)</f>
        <v>38</v>
      </c>
      <c r="AC134" s="3">
        <f>VLOOKUP(FISM[[#This Row],[pos1103]],pointstable[],2,FALSE)</f>
        <v>22</v>
      </c>
      <c r="AD134" s="3">
        <f>IFERROR(VLOOKUP(FISM[[#This Row],[FIS Code]],results1203[],3,FALSE),999)</f>
        <v>999</v>
      </c>
      <c r="AE134" s="3">
        <f>VLOOKUP(FISM[[#This Row],[pos1203]],pointstable[],2,FALSE)</f>
        <v>0</v>
      </c>
      <c r="AF134" s="3">
        <f>IFERROR(VLOOKUP(FISM[[#This Row],[FIS Code]],results1303[],3,FALSE),999)</f>
        <v>999</v>
      </c>
      <c r="AG134" s="3">
        <f>VLOOKUP(FISM[[#This Row],[pos1303]],pointstable[],2,FALSE)</f>
        <v>0</v>
      </c>
      <c r="AH134" s="3">
        <f>IFERROR(VLOOKUP(FISM[[#This Row],[FIS Code]],results1503[],3,FALSE),999)</f>
        <v>999</v>
      </c>
      <c r="AI134" s="3">
        <f>VLOOKUP(FISM[[#This Row],[POS1503]],pointstable[],2,FALSE)</f>
        <v>0</v>
      </c>
      <c r="AJ134" s="3">
        <f>IFERROR(VLOOKUP(FISM[[#This Row],[FIS Code]],results1603[],3,FALSE),999)</f>
        <v>23</v>
      </c>
      <c r="AK134" s="3">
        <f>VLOOKUP(FISM[[#This Row],[pos1603]],pointstable[],2,FALSE)</f>
        <v>44</v>
      </c>
    </row>
    <row r="135" spans="1:37" x14ac:dyDescent="0.3">
      <c r="A135">
        <v>6100160</v>
      </c>
      <c r="B135" t="s">
        <v>1173</v>
      </c>
      <c r="C135">
        <v>2001</v>
      </c>
      <c r="D135" t="s">
        <v>20</v>
      </c>
      <c r="E135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65</v>
      </c>
      <c r="F135" s="3">
        <f>IFERROR(VLOOKUP(FISM[[#This Row],[FIS Code]],results0301[],3,FALSE),999)</f>
        <v>999</v>
      </c>
      <c r="G135" s="3">
        <f>VLOOKUP(FISM[[#This Row],[pos0301]],pointstable[],2,FALSE)</f>
        <v>0</v>
      </c>
      <c r="H135" s="3">
        <f>IFERROR(VLOOKUP(FISM[[#This Row],[FIS Code]],results0401[],3,FALSE),999)</f>
        <v>999</v>
      </c>
      <c r="I135" s="3">
        <f>VLOOKUP(FISM[[#This Row],[pos0401]],pointstable[],2,FALSE)</f>
        <v>0</v>
      </c>
      <c r="J135" s="3">
        <f>IFERROR(VLOOKUP(FISM[[#This Row],[FIS Code]],results1501[],3,FALSE),999)</f>
        <v>999</v>
      </c>
      <c r="K135" s="3">
        <f>VLOOKUP(FISM[[#This Row],[pos01501]],pointstable[],2,FALSE)</f>
        <v>0</v>
      </c>
      <c r="L135" s="3">
        <f>IFERROR(VLOOKUP(FISM[[#This Row],[FIS Code]],results15012[],3,FALSE),999)</f>
        <v>999</v>
      </c>
      <c r="M135" s="3">
        <f>VLOOKUP(FISM[[#This Row],[pos01502]],pointstable[],2,FALSE)</f>
        <v>0</v>
      </c>
      <c r="N135" s="3">
        <f>IFERROR(VLOOKUP(FISM[[#This Row],[FIS Code]],results0502[],3,FALSE),999)</f>
        <v>47</v>
      </c>
      <c r="O135" s="3">
        <f>VLOOKUP(FISM[[#This Row],[pos0502]],pointstable[],2,FALSE)</f>
        <v>13</v>
      </c>
      <c r="P135" s="3">
        <f>IFERROR(VLOOKUP(FISM[[#This Row],[FIS Code]],results0602[],3,FALSE),999)</f>
        <v>44</v>
      </c>
      <c r="Q135" s="3">
        <f>VLOOKUP(FISM[[#This Row],[pos0602]],pointstable[],2,FALSE)</f>
        <v>16</v>
      </c>
      <c r="R135" s="3">
        <f>IFERROR(VLOOKUP(FISM[[#This Row],[FIS Code]],results0702[],3,FALSE),999)</f>
        <v>999</v>
      </c>
      <c r="S135" s="3">
        <f>VLOOKUP(FISM[[#This Row],[pos0702]],pointstable[],2,FALSE)</f>
        <v>0</v>
      </c>
      <c r="T135" s="3">
        <f>IFERROR(VLOOKUP(FISM[[#This Row],[FIS Code]],results0802[],3,FALSE),999)</f>
        <v>999</v>
      </c>
      <c r="U135" s="3">
        <f>VLOOKUP(FISM[[#This Row],[pos0802]],pointstable[],2,FALSE)</f>
        <v>0</v>
      </c>
      <c r="V135" s="3">
        <f>IFERROR(VLOOKUP(FISM[[#This Row],[FIS Code]],results0103[],3,FALSE),999)</f>
        <v>999</v>
      </c>
      <c r="W135" s="3">
        <f>VLOOKUP(FISM[[#This Row],[pos0103]],pointstable[],2,FALSE)</f>
        <v>0</v>
      </c>
      <c r="X135" s="3">
        <f>IFERROR(VLOOKUP(FISM[[#This Row],[FIS Code]],results0203[],3,FALSE),999)</f>
        <v>36</v>
      </c>
      <c r="Y135" s="3">
        <f>VLOOKUP(FISM[[#This Row],[pos0203]],pointstable[],2,FALSE)</f>
        <v>24</v>
      </c>
      <c r="Z135" s="3">
        <f>IFERROR(VLOOKUP(FISM[[#This Row],[FIS Code]],results1003[],3,FALSE),999)</f>
        <v>50</v>
      </c>
      <c r="AA135" s="3">
        <f>VLOOKUP(FISM[[#This Row],[pos1003]],pointstable[],2,FALSE)</f>
        <v>10</v>
      </c>
      <c r="AB135" s="3">
        <f>IFERROR(VLOOKUP(FISM[[#This Row],[FIS Code]],results1103[],3,FALSE),999)</f>
        <v>58</v>
      </c>
      <c r="AC135" s="3">
        <f>VLOOKUP(FISM[[#This Row],[pos1103]],pointstable[],2,FALSE)</f>
        <v>2</v>
      </c>
      <c r="AD135" s="3">
        <f>IFERROR(VLOOKUP(FISM[[#This Row],[FIS Code]],results1203[],3,FALSE),999)</f>
        <v>999</v>
      </c>
      <c r="AE135" s="3">
        <f>VLOOKUP(FISM[[#This Row],[pos1203]],pointstable[],2,FALSE)</f>
        <v>0</v>
      </c>
      <c r="AF135" s="3">
        <f>IFERROR(VLOOKUP(FISM[[#This Row],[FIS Code]],results1303[],3,FALSE),999)</f>
        <v>999</v>
      </c>
      <c r="AG135" s="3">
        <f>VLOOKUP(FISM[[#This Row],[pos1303]],pointstable[],2,FALSE)</f>
        <v>0</v>
      </c>
      <c r="AH135" s="3">
        <f>IFERROR(VLOOKUP(FISM[[#This Row],[FIS Code]],results1503[],3,FALSE),999)</f>
        <v>999</v>
      </c>
      <c r="AI135" s="3">
        <f>VLOOKUP(FISM[[#This Row],[POS1503]],pointstable[],2,FALSE)</f>
        <v>0</v>
      </c>
      <c r="AJ135" s="3">
        <f>IFERROR(VLOOKUP(FISM[[#This Row],[FIS Code]],results1603[],3,FALSE),999)</f>
        <v>999</v>
      </c>
      <c r="AK135" s="3">
        <f>VLOOKUP(FISM[[#This Row],[pos1603]],pointstable[],2,FALSE)</f>
        <v>0</v>
      </c>
    </row>
    <row r="136" spans="1:37" x14ac:dyDescent="0.3">
      <c r="A136">
        <v>6100122</v>
      </c>
      <c r="B136" t="s">
        <v>594</v>
      </c>
      <c r="C136">
        <v>2001</v>
      </c>
      <c r="D136" t="s">
        <v>20</v>
      </c>
      <c r="E136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62</v>
      </c>
      <c r="F136">
        <f>IFERROR(VLOOKUP(FISM[[#This Row],[FIS Code]],results0301[],3,FALSE),999)</f>
        <v>999</v>
      </c>
      <c r="G136">
        <f>VLOOKUP(FISM[[#This Row],[pos0301]],pointstable[],2,FALSE)</f>
        <v>0</v>
      </c>
      <c r="H136">
        <f>IFERROR(VLOOKUP(FISM[[#This Row],[FIS Code]],results0401[],3,FALSE),999)</f>
        <v>999</v>
      </c>
      <c r="I136">
        <f>VLOOKUP(FISM[[#This Row],[pos0401]],pointstable[],2,FALSE)</f>
        <v>0</v>
      </c>
      <c r="J136">
        <f>IFERROR(VLOOKUP(FISM[[#This Row],[FIS Code]],results1501[],3,FALSE),999)</f>
        <v>999</v>
      </c>
      <c r="K136">
        <f>VLOOKUP(FISM[[#This Row],[pos01501]],pointstable[],2,FALSE)</f>
        <v>0</v>
      </c>
      <c r="L136">
        <f>IFERROR(VLOOKUP(FISM[[#This Row],[FIS Code]],results15012[],3,FALSE),999)</f>
        <v>999</v>
      </c>
      <c r="M136">
        <f>VLOOKUP(FISM[[#This Row],[pos01502]],pointstable[],2,FALSE)</f>
        <v>0</v>
      </c>
      <c r="N136" s="3">
        <f>IFERROR(VLOOKUP(FISM[[#This Row],[FIS Code]],results0502[],3,FALSE),999)</f>
        <v>42</v>
      </c>
      <c r="O136" s="3">
        <f>VLOOKUP(FISM[[#This Row],[pos0502]],pointstable[],2,FALSE)</f>
        <v>18</v>
      </c>
      <c r="P136" s="3">
        <f>IFERROR(VLOOKUP(FISM[[#This Row],[FIS Code]],results0602[],3,FALSE),999)</f>
        <v>999</v>
      </c>
      <c r="Q136" s="3">
        <f>VLOOKUP(FISM[[#This Row],[pos0602]],pointstable[],2,FALSE)</f>
        <v>0</v>
      </c>
      <c r="R136" s="3">
        <f>IFERROR(VLOOKUP(FISM[[#This Row],[FIS Code]],results0702[],3,FALSE),999)</f>
        <v>999</v>
      </c>
      <c r="S136" s="3">
        <f>VLOOKUP(FISM[[#This Row],[pos0702]],pointstable[],2,FALSE)</f>
        <v>0</v>
      </c>
      <c r="T136" s="3">
        <f>IFERROR(VLOOKUP(FISM[[#This Row],[FIS Code]],results0802[],3,FALSE),999)</f>
        <v>999</v>
      </c>
      <c r="U136" s="3">
        <f>VLOOKUP(FISM[[#This Row],[pos0802]],pointstable[],2,FALSE)</f>
        <v>0</v>
      </c>
      <c r="V136" s="3">
        <f>IFERROR(VLOOKUP(FISM[[#This Row],[FIS Code]],results0103[],3,FALSE),999)</f>
        <v>41</v>
      </c>
      <c r="W136" s="3">
        <f>VLOOKUP(FISM[[#This Row],[pos0103]],pointstable[],2,FALSE)</f>
        <v>19</v>
      </c>
      <c r="X136" s="3">
        <f>IFERROR(VLOOKUP(FISM[[#This Row],[FIS Code]],results0203[],3,FALSE),999)</f>
        <v>999</v>
      </c>
      <c r="Y136" s="3">
        <f>VLOOKUP(FISM[[#This Row],[pos0203]],pointstable[],2,FALSE)</f>
        <v>0</v>
      </c>
      <c r="Z136" s="3">
        <f>IFERROR(VLOOKUP(FISM[[#This Row],[FIS Code]],results1003[],3,FALSE),999)</f>
        <v>999</v>
      </c>
      <c r="AA136" s="3">
        <f>VLOOKUP(FISM[[#This Row],[pos1003]],pointstable[],2,FALSE)</f>
        <v>0</v>
      </c>
      <c r="AB136" s="3">
        <f>IFERROR(VLOOKUP(FISM[[#This Row],[FIS Code]],results1103[],3,FALSE),999)</f>
        <v>999</v>
      </c>
      <c r="AC136" s="3">
        <f>VLOOKUP(FISM[[#This Row],[pos1103]],pointstable[],2,FALSE)</f>
        <v>0</v>
      </c>
      <c r="AD136" s="3">
        <f>IFERROR(VLOOKUP(FISM[[#This Row],[FIS Code]],results1203[],3,FALSE),999)</f>
        <v>999</v>
      </c>
      <c r="AE136" s="3">
        <f>VLOOKUP(FISM[[#This Row],[pos1203]],pointstable[],2,FALSE)</f>
        <v>0</v>
      </c>
      <c r="AF136" s="3">
        <f>IFERROR(VLOOKUP(FISM[[#This Row],[FIS Code]],results1303[],3,FALSE),999)</f>
        <v>44</v>
      </c>
      <c r="AG136" s="3">
        <f>VLOOKUP(FISM[[#This Row],[pos1303]],pointstable[],2,FALSE)</f>
        <v>16</v>
      </c>
      <c r="AH136" s="3">
        <f>IFERROR(VLOOKUP(FISM[[#This Row],[FIS Code]],results1503[],3,FALSE),999)</f>
        <v>999</v>
      </c>
      <c r="AI136" s="3">
        <f>VLOOKUP(FISM[[#This Row],[POS1503]],pointstable[],2,FALSE)</f>
        <v>0</v>
      </c>
      <c r="AJ136" s="3">
        <f>IFERROR(VLOOKUP(FISM[[#This Row],[FIS Code]],results1603[],3,FALSE),999)</f>
        <v>51</v>
      </c>
      <c r="AK136" s="3">
        <f>VLOOKUP(FISM[[#This Row],[pos1603]],pointstable[],2,FALSE)</f>
        <v>9</v>
      </c>
    </row>
    <row r="137" spans="1:37" x14ac:dyDescent="0.3">
      <c r="A137">
        <v>6100074</v>
      </c>
      <c r="B137" t="s">
        <v>624</v>
      </c>
      <c r="C137">
        <v>2001</v>
      </c>
      <c r="D137" t="s">
        <v>20</v>
      </c>
      <c r="E137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62</v>
      </c>
      <c r="F137">
        <f>IFERROR(VLOOKUP(FISM[[#This Row],[FIS Code]],results0301[],3,FALSE),999)</f>
        <v>999</v>
      </c>
      <c r="G137">
        <f>VLOOKUP(FISM[[#This Row],[pos0301]],pointstable[],2,FALSE)</f>
        <v>0</v>
      </c>
      <c r="H137">
        <f>IFERROR(VLOOKUP(FISM[[#This Row],[FIS Code]],results0401[],3,FALSE),999)</f>
        <v>999</v>
      </c>
      <c r="I137">
        <f>VLOOKUP(FISM[[#This Row],[pos0401]],pointstable[],2,FALSE)</f>
        <v>0</v>
      </c>
      <c r="J137">
        <f>IFERROR(VLOOKUP(FISM[[#This Row],[FIS Code]],results1501[],3,FALSE),999)</f>
        <v>999</v>
      </c>
      <c r="K137">
        <f>VLOOKUP(FISM[[#This Row],[pos01501]],pointstable[],2,FALSE)</f>
        <v>0</v>
      </c>
      <c r="L137">
        <f>IFERROR(VLOOKUP(FISM[[#This Row],[FIS Code]],results15012[],3,FALSE),999)</f>
        <v>999</v>
      </c>
      <c r="M137">
        <f>VLOOKUP(FISM[[#This Row],[pos01502]],pointstable[],2,FALSE)</f>
        <v>0</v>
      </c>
      <c r="N137" s="3">
        <f>IFERROR(VLOOKUP(FISM[[#This Row],[FIS Code]],results0502[],3,FALSE),999)</f>
        <v>999</v>
      </c>
      <c r="O137" s="3">
        <f>VLOOKUP(FISM[[#This Row],[pos0502]],pointstable[],2,FALSE)</f>
        <v>0</v>
      </c>
      <c r="P137" s="3">
        <f>IFERROR(VLOOKUP(FISM[[#This Row],[FIS Code]],results0602[],3,FALSE),999)</f>
        <v>999</v>
      </c>
      <c r="Q137" s="3">
        <f>VLOOKUP(FISM[[#This Row],[pos0602]],pointstable[],2,FALSE)</f>
        <v>0</v>
      </c>
      <c r="R137" s="3">
        <f>IFERROR(VLOOKUP(FISM[[#This Row],[FIS Code]],results0702[],3,FALSE),999)</f>
        <v>35</v>
      </c>
      <c r="S137" s="3">
        <f>VLOOKUP(FISM[[#This Row],[pos0702]],pointstable[],2,FALSE)</f>
        <v>25</v>
      </c>
      <c r="T137" s="3">
        <f>IFERROR(VLOOKUP(FISM[[#This Row],[FIS Code]],results0802[],3,FALSE),999)</f>
        <v>45</v>
      </c>
      <c r="U137" s="3">
        <f>VLOOKUP(FISM[[#This Row],[pos0802]],pointstable[],2,FALSE)</f>
        <v>15</v>
      </c>
      <c r="V137" s="3">
        <f>IFERROR(VLOOKUP(FISM[[#This Row],[FIS Code]],results0103[],3,FALSE),999)</f>
        <v>999</v>
      </c>
      <c r="W137" s="3">
        <f>VLOOKUP(FISM[[#This Row],[pos0103]],pointstable[],2,FALSE)</f>
        <v>0</v>
      </c>
      <c r="X137" s="3">
        <f>IFERROR(VLOOKUP(FISM[[#This Row],[FIS Code]],results0203[],3,FALSE),999)</f>
        <v>48</v>
      </c>
      <c r="Y137" s="3">
        <f>VLOOKUP(FISM[[#This Row],[pos0203]],pointstable[],2,FALSE)</f>
        <v>12</v>
      </c>
      <c r="Z137" s="3">
        <f>IFERROR(VLOOKUP(FISM[[#This Row],[FIS Code]],results1003[],3,FALSE),999)</f>
        <v>72</v>
      </c>
      <c r="AA137" s="3">
        <f>VLOOKUP(FISM[[#This Row],[pos1003]],pointstable[],2,FALSE)</f>
        <v>0</v>
      </c>
      <c r="AB137" s="3">
        <f>IFERROR(VLOOKUP(FISM[[#This Row],[FIS Code]],results1103[],3,FALSE),999)</f>
        <v>73</v>
      </c>
      <c r="AC137" s="3">
        <f>VLOOKUP(FISM[[#This Row],[pos1103]],pointstable[],2,FALSE)</f>
        <v>0</v>
      </c>
      <c r="AD137" s="3">
        <f>IFERROR(VLOOKUP(FISM[[#This Row],[FIS Code]],results1203[],3,FALSE),999)</f>
        <v>999</v>
      </c>
      <c r="AE137" s="3">
        <f>VLOOKUP(FISM[[#This Row],[pos1203]],pointstable[],2,FALSE)</f>
        <v>0</v>
      </c>
      <c r="AF137" s="3">
        <f>IFERROR(VLOOKUP(FISM[[#This Row],[FIS Code]],results1303[],3,FALSE),999)</f>
        <v>81</v>
      </c>
      <c r="AG137" s="3">
        <f>VLOOKUP(FISM[[#This Row],[pos1303]],pointstable[],2,FALSE)</f>
        <v>0</v>
      </c>
      <c r="AH137" s="3">
        <f>IFERROR(VLOOKUP(FISM[[#This Row],[FIS Code]],results1503[],3,FALSE),999)</f>
        <v>999</v>
      </c>
      <c r="AI137" s="3">
        <f>VLOOKUP(FISM[[#This Row],[POS1503]],pointstable[],2,FALSE)</f>
        <v>0</v>
      </c>
      <c r="AJ137" s="3">
        <f>IFERROR(VLOOKUP(FISM[[#This Row],[FIS Code]],results1603[],3,FALSE),999)</f>
        <v>50</v>
      </c>
      <c r="AK137" s="3">
        <f>VLOOKUP(FISM[[#This Row],[pos1603]],pointstable[],2,FALSE)</f>
        <v>10</v>
      </c>
    </row>
    <row r="138" spans="1:37" x14ac:dyDescent="0.3">
      <c r="A138">
        <v>104485</v>
      </c>
      <c r="B138" t="s">
        <v>2061</v>
      </c>
      <c r="C138">
        <v>1997</v>
      </c>
      <c r="D138" t="s">
        <v>20</v>
      </c>
      <c r="E138" s="3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55</v>
      </c>
      <c r="F138" s="3">
        <f>IFERROR(VLOOKUP(FISM[[#This Row],[FIS Code]],results0301[],3,FALSE),999)</f>
        <v>999</v>
      </c>
      <c r="G138" s="3">
        <f>VLOOKUP(FISM[[#This Row],[pos0301]],pointstable[],2,FALSE)</f>
        <v>0</v>
      </c>
      <c r="H138" s="3">
        <f>IFERROR(VLOOKUP(FISM[[#This Row],[FIS Code]],results0401[],3,FALSE),999)</f>
        <v>999</v>
      </c>
      <c r="I138" s="3">
        <f>VLOOKUP(FISM[[#This Row],[pos0401]],pointstable[],2,FALSE)</f>
        <v>0</v>
      </c>
      <c r="J138" s="3">
        <f>IFERROR(VLOOKUP(FISM[[#This Row],[FIS Code]],results1501[],3,FALSE),999)</f>
        <v>999</v>
      </c>
      <c r="K138" s="3">
        <f>VLOOKUP(FISM[[#This Row],[pos01501]],pointstable[],2,FALSE)</f>
        <v>0</v>
      </c>
      <c r="L138" s="3">
        <f>IFERROR(VLOOKUP(FISM[[#This Row],[FIS Code]],results15012[],3,FALSE),999)</f>
        <v>999</v>
      </c>
      <c r="M138" s="3">
        <f>VLOOKUP(FISM[[#This Row],[pos01502]],pointstable[],2,FALSE)</f>
        <v>0</v>
      </c>
      <c r="N138" s="3">
        <f>IFERROR(VLOOKUP(FISM[[#This Row],[FIS Code]],results0502[],3,FALSE),999)</f>
        <v>999</v>
      </c>
      <c r="O138" s="3">
        <f>VLOOKUP(FISM[[#This Row],[pos0502]],pointstable[],2,FALSE)</f>
        <v>0</v>
      </c>
      <c r="P138" s="3">
        <f>IFERROR(VLOOKUP(FISM[[#This Row],[FIS Code]],results0602[],3,FALSE),999)</f>
        <v>999</v>
      </c>
      <c r="Q138" s="3">
        <f>VLOOKUP(FISM[[#This Row],[pos0602]],pointstable[],2,FALSE)</f>
        <v>0</v>
      </c>
      <c r="R138" s="3">
        <f>IFERROR(VLOOKUP(FISM[[#This Row],[FIS Code]],results0702[],3,FALSE),999)</f>
        <v>999</v>
      </c>
      <c r="S138" s="3">
        <f>VLOOKUP(FISM[[#This Row],[pos0702]],pointstable[],2,FALSE)</f>
        <v>0</v>
      </c>
      <c r="T138" s="3">
        <f>IFERROR(VLOOKUP(FISM[[#This Row],[FIS Code]],results0802[],3,FALSE),999)</f>
        <v>999</v>
      </c>
      <c r="U138" s="3">
        <f>VLOOKUP(FISM[[#This Row],[pos0802]],pointstable[],2,FALSE)</f>
        <v>0</v>
      </c>
      <c r="V138" s="3">
        <f>IFERROR(VLOOKUP(FISM[[#This Row],[FIS Code]],results0103[],3,FALSE),999)</f>
        <v>20</v>
      </c>
      <c r="W138" s="3">
        <f>VLOOKUP(FISM[[#This Row],[pos0103]],pointstable[],2,FALSE)</f>
        <v>55</v>
      </c>
      <c r="X138" s="3">
        <f>IFERROR(VLOOKUP(FISM[[#This Row],[FIS Code]],results0203[],3,FALSE),999)</f>
        <v>999</v>
      </c>
      <c r="Y138" s="3">
        <f>VLOOKUP(FISM[[#This Row],[pos0203]],pointstable[],2,FALSE)</f>
        <v>0</v>
      </c>
      <c r="Z138" s="3">
        <f>IFERROR(VLOOKUP(FISM[[#This Row],[FIS Code]],results1003[],3,FALSE),999)</f>
        <v>999</v>
      </c>
      <c r="AA138" s="3">
        <f>VLOOKUP(FISM[[#This Row],[pos1003]],pointstable[],2,FALSE)</f>
        <v>0</v>
      </c>
      <c r="AB138" s="3">
        <f>IFERROR(VLOOKUP(FISM[[#This Row],[FIS Code]],results1103[],3,FALSE),999)</f>
        <v>999</v>
      </c>
      <c r="AC138" s="3">
        <f>VLOOKUP(FISM[[#This Row],[pos1103]],pointstable[],2,FALSE)</f>
        <v>0</v>
      </c>
      <c r="AD138" s="3">
        <f>IFERROR(VLOOKUP(FISM[[#This Row],[FIS Code]],results1203[],3,FALSE),999)</f>
        <v>999</v>
      </c>
      <c r="AE138" s="3">
        <f>VLOOKUP(FISM[[#This Row],[pos1203]],pointstable[],2,FALSE)</f>
        <v>0</v>
      </c>
      <c r="AF138" s="3">
        <f>IFERROR(VLOOKUP(FISM[[#This Row],[FIS Code]],results1303[],3,FALSE),999)</f>
        <v>999</v>
      </c>
      <c r="AG138" s="3">
        <f>VLOOKUP(FISM[[#This Row],[pos1303]],pointstable[],2,FALSE)</f>
        <v>0</v>
      </c>
      <c r="AH138" s="3">
        <f>IFERROR(VLOOKUP(FISM[[#This Row],[FIS Code]],results1503[],3,FALSE),999)</f>
        <v>999</v>
      </c>
      <c r="AI138" s="3">
        <f>VLOOKUP(FISM[[#This Row],[POS1503]],pointstable[],2,FALSE)</f>
        <v>0</v>
      </c>
      <c r="AJ138" s="3">
        <f>IFERROR(VLOOKUP(FISM[[#This Row],[FIS Code]],results1603[],3,FALSE),999)</f>
        <v>999</v>
      </c>
      <c r="AK138" s="3">
        <f>VLOOKUP(FISM[[#This Row],[pos1603]],pointstable[],2,FALSE)</f>
        <v>0</v>
      </c>
    </row>
    <row r="139" spans="1:37" x14ac:dyDescent="0.3">
      <c r="A139">
        <v>104721</v>
      </c>
      <c r="B139" t="s">
        <v>2203</v>
      </c>
      <c r="C139">
        <v>1999</v>
      </c>
      <c r="D139" t="s">
        <v>20</v>
      </c>
      <c r="E139" s="3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55</v>
      </c>
      <c r="F139" s="3">
        <f>IFERROR(VLOOKUP(FISM[[#This Row],[FIS Code]],results0301[],3,FALSE),999)</f>
        <v>999</v>
      </c>
      <c r="G139" s="3">
        <f>VLOOKUP(FISM[[#This Row],[pos0301]],pointstable[],2,FALSE)</f>
        <v>0</v>
      </c>
      <c r="H139" s="3">
        <f>IFERROR(VLOOKUP(FISM[[#This Row],[FIS Code]],results0401[],3,FALSE),999)</f>
        <v>999</v>
      </c>
      <c r="I139" s="3">
        <f>VLOOKUP(FISM[[#This Row],[pos0401]],pointstable[],2,FALSE)</f>
        <v>0</v>
      </c>
      <c r="J139" s="3">
        <f>IFERROR(VLOOKUP(FISM[[#This Row],[FIS Code]],results1501[],3,FALSE),999)</f>
        <v>999</v>
      </c>
      <c r="K139" s="3">
        <f>VLOOKUP(FISM[[#This Row],[pos01501]],pointstable[],2,FALSE)</f>
        <v>0</v>
      </c>
      <c r="L139" s="3">
        <f>IFERROR(VLOOKUP(FISM[[#This Row],[FIS Code]],results15012[],3,FALSE),999)</f>
        <v>999</v>
      </c>
      <c r="M139" s="3">
        <f>VLOOKUP(FISM[[#This Row],[pos01502]],pointstable[],2,FALSE)</f>
        <v>0</v>
      </c>
      <c r="N139" s="3">
        <f>IFERROR(VLOOKUP(FISM[[#This Row],[FIS Code]],results0502[],3,FALSE),999)</f>
        <v>999</v>
      </c>
      <c r="O139" s="3">
        <f>VLOOKUP(FISM[[#This Row],[pos0502]],pointstable[],2,FALSE)</f>
        <v>0</v>
      </c>
      <c r="P139" s="3">
        <f>IFERROR(VLOOKUP(FISM[[#This Row],[FIS Code]],results0602[],3,FALSE),999)</f>
        <v>999</v>
      </c>
      <c r="Q139" s="3">
        <f>VLOOKUP(FISM[[#This Row],[pos0602]],pointstable[],2,FALSE)</f>
        <v>0</v>
      </c>
      <c r="R139" s="3">
        <f>IFERROR(VLOOKUP(FISM[[#This Row],[FIS Code]],results0702[],3,FALSE),999)</f>
        <v>999</v>
      </c>
      <c r="S139" s="3">
        <f>VLOOKUP(FISM[[#This Row],[pos0702]],pointstable[],2,FALSE)</f>
        <v>0</v>
      </c>
      <c r="T139" s="3">
        <f>IFERROR(VLOOKUP(FISM[[#This Row],[FIS Code]],results0802[],3,FALSE),999)</f>
        <v>999</v>
      </c>
      <c r="U139" s="3">
        <f>VLOOKUP(FISM[[#This Row],[pos0802]],pointstable[],2,FALSE)</f>
        <v>0</v>
      </c>
      <c r="V139" s="3">
        <f>IFERROR(VLOOKUP(FISM[[#This Row],[FIS Code]],results0103[],3,FALSE),999)</f>
        <v>999</v>
      </c>
      <c r="W139" s="3">
        <f>VLOOKUP(FISM[[#This Row],[pos0103]],pointstable[],2,FALSE)</f>
        <v>0</v>
      </c>
      <c r="X139" s="3">
        <f>IFERROR(VLOOKUP(FISM[[#This Row],[FIS Code]],results0203[],3,FALSE),999)</f>
        <v>20</v>
      </c>
      <c r="Y139" s="3">
        <f>VLOOKUP(FISM[[#This Row],[pos0203]],pointstable[],2,FALSE)</f>
        <v>55</v>
      </c>
      <c r="Z139" s="3">
        <f>IFERROR(VLOOKUP(FISM[[#This Row],[FIS Code]],results1003[],3,FALSE),999)</f>
        <v>999</v>
      </c>
      <c r="AA139" s="3">
        <f>VLOOKUP(FISM[[#This Row],[pos1003]],pointstable[],2,FALSE)</f>
        <v>0</v>
      </c>
      <c r="AB139" s="3">
        <f>IFERROR(VLOOKUP(FISM[[#This Row],[FIS Code]],results1103[],3,FALSE),999)</f>
        <v>999</v>
      </c>
      <c r="AC139" s="3">
        <f>VLOOKUP(FISM[[#This Row],[pos1103]],pointstable[],2,FALSE)</f>
        <v>0</v>
      </c>
      <c r="AD139" s="3">
        <f>IFERROR(VLOOKUP(FISM[[#This Row],[FIS Code]],results1203[],3,FALSE),999)</f>
        <v>999</v>
      </c>
      <c r="AE139" s="3">
        <f>VLOOKUP(FISM[[#This Row],[pos1203]],pointstable[],2,FALSE)</f>
        <v>0</v>
      </c>
      <c r="AF139" s="3">
        <f>IFERROR(VLOOKUP(FISM[[#This Row],[FIS Code]],results1303[],3,FALSE),999)</f>
        <v>999</v>
      </c>
      <c r="AG139" s="3">
        <f>VLOOKUP(FISM[[#This Row],[pos1303]],pointstable[],2,FALSE)</f>
        <v>0</v>
      </c>
      <c r="AH139" s="3">
        <f>IFERROR(VLOOKUP(FISM[[#This Row],[FIS Code]],results1503[],3,FALSE),999)</f>
        <v>999</v>
      </c>
      <c r="AI139" s="3">
        <f>VLOOKUP(FISM[[#This Row],[POS1503]],pointstable[],2,FALSE)</f>
        <v>0</v>
      </c>
      <c r="AJ139" s="3">
        <f>IFERROR(VLOOKUP(FISM[[#This Row],[FIS Code]],results1603[],3,FALSE),999)</f>
        <v>999</v>
      </c>
      <c r="AK139" s="3">
        <f>VLOOKUP(FISM[[#This Row],[pos1603]],pointstable[],2,FALSE)</f>
        <v>0</v>
      </c>
    </row>
    <row r="140" spans="1:37" x14ac:dyDescent="0.3">
      <c r="A140">
        <v>104662</v>
      </c>
      <c r="B140" t="s">
        <v>2103</v>
      </c>
      <c r="C140">
        <v>1998</v>
      </c>
      <c r="D140" t="s">
        <v>20</v>
      </c>
      <c r="E140" s="3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53</v>
      </c>
      <c r="F140" s="3">
        <f>IFERROR(VLOOKUP(FISM[[#This Row],[FIS Code]],results0301[],3,FALSE),999)</f>
        <v>999</v>
      </c>
      <c r="G140" s="3">
        <f>VLOOKUP(FISM[[#This Row],[pos0301]],pointstable[],2,FALSE)</f>
        <v>0</v>
      </c>
      <c r="H140" s="3">
        <f>IFERROR(VLOOKUP(FISM[[#This Row],[FIS Code]],results0401[],3,FALSE),999)</f>
        <v>999</v>
      </c>
      <c r="I140" s="3">
        <f>VLOOKUP(FISM[[#This Row],[pos0401]],pointstable[],2,FALSE)</f>
        <v>0</v>
      </c>
      <c r="J140" s="3">
        <f>IFERROR(VLOOKUP(FISM[[#This Row],[FIS Code]],results1501[],3,FALSE),999)</f>
        <v>999</v>
      </c>
      <c r="K140" s="3">
        <f>VLOOKUP(FISM[[#This Row],[pos01501]],pointstable[],2,FALSE)</f>
        <v>0</v>
      </c>
      <c r="L140" s="3">
        <f>IFERROR(VLOOKUP(FISM[[#This Row],[FIS Code]],results15012[],3,FALSE),999)</f>
        <v>999</v>
      </c>
      <c r="M140" s="3">
        <f>VLOOKUP(FISM[[#This Row],[pos01502]],pointstable[],2,FALSE)</f>
        <v>0</v>
      </c>
      <c r="N140" s="3">
        <f>IFERROR(VLOOKUP(FISM[[#This Row],[FIS Code]],results0502[],3,FALSE),999)</f>
        <v>999</v>
      </c>
      <c r="O140" s="3">
        <f>VLOOKUP(FISM[[#This Row],[pos0502]],pointstable[],2,FALSE)</f>
        <v>0</v>
      </c>
      <c r="P140" s="3">
        <f>IFERROR(VLOOKUP(FISM[[#This Row],[FIS Code]],results0602[],3,FALSE),999)</f>
        <v>999</v>
      </c>
      <c r="Q140" s="3">
        <f>VLOOKUP(FISM[[#This Row],[pos0602]],pointstable[],2,FALSE)</f>
        <v>0</v>
      </c>
      <c r="R140" s="3">
        <f>IFERROR(VLOOKUP(FISM[[#This Row],[FIS Code]],results0702[],3,FALSE),999)</f>
        <v>999</v>
      </c>
      <c r="S140" s="3">
        <f>VLOOKUP(FISM[[#This Row],[pos0702]],pointstable[],2,FALSE)</f>
        <v>0</v>
      </c>
      <c r="T140" s="3">
        <f>IFERROR(VLOOKUP(FISM[[#This Row],[FIS Code]],results0802[],3,FALSE),999)</f>
        <v>999</v>
      </c>
      <c r="U140" s="3">
        <f>VLOOKUP(FISM[[#This Row],[pos0802]],pointstable[],2,FALSE)</f>
        <v>0</v>
      </c>
      <c r="V140" s="3">
        <f>IFERROR(VLOOKUP(FISM[[#This Row],[FIS Code]],results0103[],3,FALSE),999)</f>
        <v>30</v>
      </c>
      <c r="W140" s="3">
        <f>VLOOKUP(FISM[[#This Row],[pos0103]],pointstable[],2,FALSE)</f>
        <v>30</v>
      </c>
      <c r="X140" s="3">
        <f>IFERROR(VLOOKUP(FISM[[#This Row],[FIS Code]],results0203[],3,FALSE),999)</f>
        <v>37</v>
      </c>
      <c r="Y140" s="3">
        <f>VLOOKUP(FISM[[#This Row],[pos0203]],pointstable[],2,FALSE)</f>
        <v>23</v>
      </c>
      <c r="Z140" s="3">
        <f>IFERROR(VLOOKUP(FISM[[#This Row],[FIS Code]],results1003[],3,FALSE),999)</f>
        <v>999</v>
      </c>
      <c r="AA140" s="3">
        <f>VLOOKUP(FISM[[#This Row],[pos1003]],pointstable[],2,FALSE)</f>
        <v>0</v>
      </c>
      <c r="AB140" s="3">
        <f>IFERROR(VLOOKUP(FISM[[#This Row],[FIS Code]],results1103[],3,FALSE),999)</f>
        <v>999</v>
      </c>
      <c r="AC140" s="3">
        <f>VLOOKUP(FISM[[#This Row],[pos1103]],pointstable[],2,FALSE)</f>
        <v>0</v>
      </c>
      <c r="AD140" s="3">
        <f>IFERROR(VLOOKUP(FISM[[#This Row],[FIS Code]],results1203[],3,FALSE),999)</f>
        <v>999</v>
      </c>
      <c r="AE140" s="3">
        <f>VLOOKUP(FISM[[#This Row],[pos1203]],pointstable[],2,FALSE)</f>
        <v>0</v>
      </c>
      <c r="AF140" s="3">
        <f>IFERROR(VLOOKUP(FISM[[#This Row],[FIS Code]],results1303[],3,FALSE),999)</f>
        <v>999</v>
      </c>
      <c r="AG140" s="3">
        <f>VLOOKUP(FISM[[#This Row],[pos1303]],pointstable[],2,FALSE)</f>
        <v>0</v>
      </c>
      <c r="AH140" s="3">
        <f>IFERROR(VLOOKUP(FISM[[#This Row],[FIS Code]],results1503[],3,FALSE),999)</f>
        <v>999</v>
      </c>
      <c r="AI140" s="3">
        <f>VLOOKUP(FISM[[#This Row],[POS1503]],pointstable[],2,FALSE)</f>
        <v>0</v>
      </c>
      <c r="AJ140" s="3">
        <f>IFERROR(VLOOKUP(FISM[[#This Row],[FIS Code]],results1603[],3,FALSE),999)</f>
        <v>999</v>
      </c>
      <c r="AK140" s="3">
        <f>VLOOKUP(FISM[[#This Row],[pos1603]],pointstable[],2,FALSE)</f>
        <v>0</v>
      </c>
    </row>
    <row r="141" spans="1:37" x14ac:dyDescent="0.3">
      <c r="A141">
        <v>104689</v>
      </c>
      <c r="B141" t="s">
        <v>2204</v>
      </c>
      <c r="C141">
        <v>1999</v>
      </c>
      <c r="D141" t="s">
        <v>20</v>
      </c>
      <c r="E141" s="3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53</v>
      </c>
      <c r="F141" s="3">
        <f>IFERROR(VLOOKUP(FISM[[#This Row],[FIS Code]],results0301[],3,FALSE),999)</f>
        <v>999</v>
      </c>
      <c r="G141" s="3">
        <f>VLOOKUP(FISM[[#This Row],[pos0301]],pointstable[],2,FALSE)</f>
        <v>0</v>
      </c>
      <c r="H141" s="3">
        <f>IFERROR(VLOOKUP(FISM[[#This Row],[FIS Code]],results0401[],3,FALSE),999)</f>
        <v>999</v>
      </c>
      <c r="I141" s="3">
        <f>VLOOKUP(FISM[[#This Row],[pos0401]],pointstable[],2,FALSE)</f>
        <v>0</v>
      </c>
      <c r="J141" s="3">
        <f>IFERROR(VLOOKUP(FISM[[#This Row],[FIS Code]],results1501[],3,FALSE),999)</f>
        <v>999</v>
      </c>
      <c r="K141" s="3">
        <f>VLOOKUP(FISM[[#This Row],[pos01501]],pointstable[],2,FALSE)</f>
        <v>0</v>
      </c>
      <c r="L141" s="3">
        <f>IFERROR(VLOOKUP(FISM[[#This Row],[FIS Code]],results15012[],3,FALSE),999)</f>
        <v>999</v>
      </c>
      <c r="M141" s="3">
        <f>VLOOKUP(FISM[[#This Row],[pos01502]],pointstable[],2,FALSE)</f>
        <v>0</v>
      </c>
      <c r="N141" s="3">
        <f>IFERROR(VLOOKUP(FISM[[#This Row],[FIS Code]],results0502[],3,FALSE),999)</f>
        <v>999</v>
      </c>
      <c r="O141" s="3">
        <f>VLOOKUP(FISM[[#This Row],[pos0502]],pointstable[],2,FALSE)</f>
        <v>0</v>
      </c>
      <c r="P141" s="3">
        <f>IFERROR(VLOOKUP(FISM[[#This Row],[FIS Code]],results0602[],3,FALSE),999)</f>
        <v>999</v>
      </c>
      <c r="Q141" s="3">
        <f>VLOOKUP(FISM[[#This Row],[pos0602]],pointstable[],2,FALSE)</f>
        <v>0</v>
      </c>
      <c r="R141" s="3">
        <f>IFERROR(VLOOKUP(FISM[[#This Row],[FIS Code]],results0702[],3,FALSE),999)</f>
        <v>999</v>
      </c>
      <c r="S141" s="3">
        <f>VLOOKUP(FISM[[#This Row],[pos0702]],pointstable[],2,FALSE)</f>
        <v>0</v>
      </c>
      <c r="T141" s="3">
        <f>IFERROR(VLOOKUP(FISM[[#This Row],[FIS Code]],results0802[],3,FALSE),999)</f>
        <v>999</v>
      </c>
      <c r="U141" s="3">
        <f>VLOOKUP(FISM[[#This Row],[pos0802]],pointstable[],2,FALSE)</f>
        <v>0</v>
      </c>
      <c r="V141" s="3">
        <f>IFERROR(VLOOKUP(FISM[[#This Row],[FIS Code]],results0103[],3,FALSE),999)</f>
        <v>999</v>
      </c>
      <c r="W141" s="3">
        <f>VLOOKUP(FISM[[#This Row],[pos0103]],pointstable[],2,FALSE)</f>
        <v>0</v>
      </c>
      <c r="X141" s="3">
        <f>IFERROR(VLOOKUP(FISM[[#This Row],[FIS Code]],results0203[],3,FALSE),999)</f>
        <v>30</v>
      </c>
      <c r="Y141" s="3">
        <f>VLOOKUP(FISM[[#This Row],[pos0203]],pointstable[],2,FALSE)</f>
        <v>30</v>
      </c>
      <c r="Z141" s="3">
        <f>IFERROR(VLOOKUP(FISM[[#This Row],[FIS Code]],results1003[],3,FALSE),999)</f>
        <v>999</v>
      </c>
      <c r="AA141" s="3">
        <f>VLOOKUP(FISM[[#This Row],[pos1003]],pointstable[],2,FALSE)</f>
        <v>0</v>
      </c>
      <c r="AB141" s="3">
        <f>IFERROR(VLOOKUP(FISM[[#This Row],[FIS Code]],results1103[],3,FALSE),999)</f>
        <v>52</v>
      </c>
      <c r="AC141" s="3">
        <f>VLOOKUP(FISM[[#This Row],[pos1103]],pointstable[],2,FALSE)</f>
        <v>8</v>
      </c>
      <c r="AD141" s="3">
        <f>IFERROR(VLOOKUP(FISM[[#This Row],[FIS Code]],results1203[],3,FALSE),999)</f>
        <v>999</v>
      </c>
      <c r="AE141" s="3">
        <f>VLOOKUP(FISM[[#This Row],[pos1203]],pointstable[],2,FALSE)</f>
        <v>0</v>
      </c>
      <c r="AF141" s="3">
        <f>IFERROR(VLOOKUP(FISM[[#This Row],[FIS Code]],results1303[],3,FALSE),999)</f>
        <v>51</v>
      </c>
      <c r="AG141" s="3">
        <f>VLOOKUP(FISM[[#This Row],[pos1303]],pointstable[],2,FALSE)</f>
        <v>9</v>
      </c>
      <c r="AH141" s="3">
        <f>IFERROR(VLOOKUP(FISM[[#This Row],[FIS Code]],results1503[],3,FALSE),999)</f>
        <v>54</v>
      </c>
      <c r="AI141" s="3">
        <f>VLOOKUP(FISM[[#This Row],[POS1503]],pointstable[],2,FALSE)</f>
        <v>6</v>
      </c>
      <c r="AJ141" s="3">
        <f>IFERROR(VLOOKUP(FISM[[#This Row],[FIS Code]],results1603[],3,FALSE),999)</f>
        <v>999</v>
      </c>
      <c r="AK141" s="3">
        <f>VLOOKUP(FISM[[#This Row],[pos1603]],pointstable[],2,FALSE)</f>
        <v>0</v>
      </c>
    </row>
    <row r="142" spans="1:37" x14ac:dyDescent="0.3">
      <c r="A142">
        <v>6532601</v>
      </c>
      <c r="B142" t="s">
        <v>293</v>
      </c>
      <c r="C142">
        <v>2000</v>
      </c>
      <c r="D142" t="s">
        <v>73</v>
      </c>
      <c r="E142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52</v>
      </c>
      <c r="F142">
        <f>IFERROR(VLOOKUP(FISM[[#This Row],[FIS Code]],results0301[],3,FALSE),999)</f>
        <v>40</v>
      </c>
      <c r="G142">
        <f>VLOOKUP(FISM[[#This Row],[pos0301]],pointstable[],2,FALSE)</f>
        <v>20</v>
      </c>
      <c r="H142">
        <f>IFERROR(VLOOKUP(FISM[[#This Row],[FIS Code]],results0401[],3,FALSE),999)</f>
        <v>28</v>
      </c>
      <c r="I142">
        <f>VLOOKUP(FISM[[#This Row],[pos0401]],pointstable[],2,FALSE)</f>
        <v>32</v>
      </c>
      <c r="J142">
        <f>IFERROR(VLOOKUP(FISM[[#This Row],[FIS Code]],results1501[],3,FALSE),999)</f>
        <v>999</v>
      </c>
      <c r="K142">
        <f>VLOOKUP(FISM[[#This Row],[pos01501]],pointstable[],2,FALSE)</f>
        <v>0</v>
      </c>
      <c r="L142">
        <f>IFERROR(VLOOKUP(FISM[[#This Row],[FIS Code]],results15012[],3,FALSE),999)</f>
        <v>999</v>
      </c>
      <c r="M142">
        <f>VLOOKUP(FISM[[#This Row],[pos01502]],pointstable[],2,FALSE)</f>
        <v>0</v>
      </c>
      <c r="N142" s="3">
        <f>IFERROR(VLOOKUP(FISM[[#This Row],[FIS Code]],results0502[],3,FALSE),999)</f>
        <v>999</v>
      </c>
      <c r="O142" s="3">
        <f>VLOOKUP(FISM[[#This Row],[pos0502]],pointstable[],2,FALSE)</f>
        <v>0</v>
      </c>
      <c r="P142" s="3">
        <f>IFERROR(VLOOKUP(FISM[[#This Row],[FIS Code]],results0602[],3,FALSE),999)</f>
        <v>999</v>
      </c>
      <c r="Q142" s="3">
        <f>VLOOKUP(FISM[[#This Row],[pos0602]],pointstable[],2,FALSE)</f>
        <v>0</v>
      </c>
      <c r="R142" s="3">
        <f>IFERROR(VLOOKUP(FISM[[#This Row],[FIS Code]],results0702[],3,FALSE),999)</f>
        <v>999</v>
      </c>
      <c r="S142" s="3">
        <f>VLOOKUP(FISM[[#This Row],[pos0702]],pointstable[],2,FALSE)</f>
        <v>0</v>
      </c>
      <c r="T142" s="3">
        <f>IFERROR(VLOOKUP(FISM[[#This Row],[FIS Code]],results0802[],3,FALSE),999)</f>
        <v>999</v>
      </c>
      <c r="U142" s="3">
        <f>VLOOKUP(FISM[[#This Row],[pos0802]],pointstable[],2,FALSE)</f>
        <v>0</v>
      </c>
      <c r="V142" s="3">
        <f>IFERROR(VLOOKUP(FISM[[#This Row],[FIS Code]],results0103[],3,FALSE),999)</f>
        <v>999</v>
      </c>
      <c r="W142" s="3">
        <f>VLOOKUP(FISM[[#This Row],[pos0103]],pointstable[],2,FALSE)</f>
        <v>0</v>
      </c>
      <c r="X142" s="3">
        <f>IFERROR(VLOOKUP(FISM[[#This Row],[FIS Code]],results0203[],3,FALSE),999)</f>
        <v>999</v>
      </c>
      <c r="Y142" s="3">
        <f>VLOOKUP(FISM[[#This Row],[pos0203]],pointstable[],2,FALSE)</f>
        <v>0</v>
      </c>
      <c r="Z142" s="3">
        <f>IFERROR(VLOOKUP(FISM[[#This Row],[FIS Code]],results1003[],3,FALSE),999)</f>
        <v>999</v>
      </c>
      <c r="AA142" s="3">
        <f>VLOOKUP(FISM[[#This Row],[pos1003]],pointstable[],2,FALSE)</f>
        <v>0</v>
      </c>
      <c r="AB142" s="3">
        <f>IFERROR(VLOOKUP(FISM[[#This Row],[FIS Code]],results1103[],3,FALSE),999)</f>
        <v>999</v>
      </c>
      <c r="AC142" s="3">
        <f>VLOOKUP(FISM[[#This Row],[pos1103]],pointstable[],2,FALSE)</f>
        <v>0</v>
      </c>
      <c r="AD142" s="3">
        <f>IFERROR(VLOOKUP(FISM[[#This Row],[FIS Code]],results1203[],3,FALSE),999)</f>
        <v>999</v>
      </c>
      <c r="AE142" s="3">
        <f>VLOOKUP(FISM[[#This Row],[pos1203]],pointstable[],2,FALSE)</f>
        <v>0</v>
      </c>
      <c r="AF142" s="3">
        <f>IFERROR(VLOOKUP(FISM[[#This Row],[FIS Code]],results1303[],3,FALSE),999)</f>
        <v>999</v>
      </c>
      <c r="AG142" s="3">
        <f>VLOOKUP(FISM[[#This Row],[pos1303]],pointstable[],2,FALSE)</f>
        <v>0</v>
      </c>
      <c r="AH142" s="3">
        <f>IFERROR(VLOOKUP(FISM[[#This Row],[FIS Code]],results1503[],3,FALSE),999)</f>
        <v>999</v>
      </c>
      <c r="AI142" s="3">
        <f>VLOOKUP(FISM[[#This Row],[POS1503]],pointstable[],2,FALSE)</f>
        <v>0</v>
      </c>
      <c r="AJ142" s="3">
        <f>IFERROR(VLOOKUP(FISM[[#This Row],[FIS Code]],results1603[],3,FALSE),999)</f>
        <v>999</v>
      </c>
      <c r="AK142" s="3">
        <f>VLOOKUP(FISM[[#This Row],[pos1603]],pointstable[],2,FALSE)</f>
        <v>0</v>
      </c>
    </row>
    <row r="143" spans="1:37" x14ac:dyDescent="0.3">
      <c r="A143">
        <v>104931</v>
      </c>
      <c r="B143" t="s">
        <v>2098</v>
      </c>
      <c r="C143">
        <v>2000</v>
      </c>
      <c r="D143" t="s">
        <v>20</v>
      </c>
      <c r="E143" s="3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51</v>
      </c>
      <c r="F143" s="3">
        <f>IFERROR(VLOOKUP(FISM[[#This Row],[FIS Code]],results0301[],3,FALSE),999)</f>
        <v>999</v>
      </c>
      <c r="G143" s="3">
        <f>VLOOKUP(FISM[[#This Row],[pos0301]],pointstable[],2,FALSE)</f>
        <v>0</v>
      </c>
      <c r="H143" s="3">
        <f>IFERROR(VLOOKUP(FISM[[#This Row],[FIS Code]],results0401[],3,FALSE),999)</f>
        <v>999</v>
      </c>
      <c r="I143" s="3">
        <f>VLOOKUP(FISM[[#This Row],[pos0401]],pointstable[],2,FALSE)</f>
        <v>0</v>
      </c>
      <c r="J143" s="3">
        <f>IFERROR(VLOOKUP(FISM[[#This Row],[FIS Code]],results1501[],3,FALSE),999)</f>
        <v>999</v>
      </c>
      <c r="K143" s="3">
        <f>VLOOKUP(FISM[[#This Row],[pos01501]],pointstable[],2,FALSE)</f>
        <v>0</v>
      </c>
      <c r="L143" s="3">
        <f>IFERROR(VLOOKUP(FISM[[#This Row],[FIS Code]],results15012[],3,FALSE),999)</f>
        <v>999</v>
      </c>
      <c r="M143" s="3">
        <f>VLOOKUP(FISM[[#This Row],[pos01502]],pointstable[],2,FALSE)</f>
        <v>0</v>
      </c>
      <c r="N143" s="3">
        <f>IFERROR(VLOOKUP(FISM[[#This Row],[FIS Code]],results0502[],3,FALSE),999)</f>
        <v>999</v>
      </c>
      <c r="O143" s="3">
        <f>VLOOKUP(FISM[[#This Row],[pos0502]],pointstable[],2,FALSE)</f>
        <v>0</v>
      </c>
      <c r="P143" s="3">
        <f>IFERROR(VLOOKUP(FISM[[#This Row],[FIS Code]],results0602[],3,FALSE),999)</f>
        <v>999</v>
      </c>
      <c r="Q143" s="3">
        <f>VLOOKUP(FISM[[#This Row],[pos0602]],pointstable[],2,FALSE)</f>
        <v>0</v>
      </c>
      <c r="R143" s="3">
        <f>IFERROR(VLOOKUP(FISM[[#This Row],[FIS Code]],results0702[],3,FALSE),999)</f>
        <v>999</v>
      </c>
      <c r="S143" s="3">
        <f>VLOOKUP(FISM[[#This Row],[pos0702]],pointstable[],2,FALSE)</f>
        <v>0</v>
      </c>
      <c r="T143" s="3">
        <f>IFERROR(VLOOKUP(FISM[[#This Row],[FIS Code]],results0802[],3,FALSE),999)</f>
        <v>999</v>
      </c>
      <c r="U143" s="3">
        <f>VLOOKUP(FISM[[#This Row],[pos0802]],pointstable[],2,FALSE)</f>
        <v>0</v>
      </c>
      <c r="V143" s="3">
        <f>IFERROR(VLOOKUP(FISM[[#This Row],[FIS Code]],results0103[],3,FALSE),999)</f>
        <v>29</v>
      </c>
      <c r="W143" s="3">
        <f>VLOOKUP(FISM[[#This Row],[pos0103]],pointstable[],2,FALSE)</f>
        <v>31</v>
      </c>
      <c r="X143" s="3">
        <f>IFERROR(VLOOKUP(FISM[[#This Row],[FIS Code]],results0203[],3,FALSE),999)</f>
        <v>40</v>
      </c>
      <c r="Y143" s="3">
        <f>VLOOKUP(FISM[[#This Row],[pos0203]],pointstable[],2,FALSE)</f>
        <v>20</v>
      </c>
      <c r="Z143" s="3">
        <f>IFERROR(VLOOKUP(FISM[[#This Row],[FIS Code]],results1003[],3,FALSE),999)</f>
        <v>999</v>
      </c>
      <c r="AA143" s="3">
        <f>VLOOKUP(FISM[[#This Row],[pos1003]],pointstable[],2,FALSE)</f>
        <v>0</v>
      </c>
      <c r="AB143" s="3">
        <f>IFERROR(VLOOKUP(FISM[[#This Row],[FIS Code]],results1103[],3,FALSE),999)</f>
        <v>999</v>
      </c>
      <c r="AC143" s="3">
        <f>VLOOKUP(FISM[[#This Row],[pos1103]],pointstable[],2,FALSE)</f>
        <v>0</v>
      </c>
      <c r="AD143" s="3">
        <f>IFERROR(VLOOKUP(FISM[[#This Row],[FIS Code]],results1203[],3,FALSE),999)</f>
        <v>999</v>
      </c>
      <c r="AE143" s="3">
        <f>VLOOKUP(FISM[[#This Row],[pos1203]],pointstable[],2,FALSE)</f>
        <v>0</v>
      </c>
      <c r="AF143" s="3">
        <f>IFERROR(VLOOKUP(FISM[[#This Row],[FIS Code]],results1303[],3,FALSE),999)</f>
        <v>999</v>
      </c>
      <c r="AG143" s="3">
        <f>VLOOKUP(FISM[[#This Row],[pos1303]],pointstable[],2,FALSE)</f>
        <v>0</v>
      </c>
      <c r="AH143" s="3">
        <f>IFERROR(VLOOKUP(FISM[[#This Row],[FIS Code]],results1503[],3,FALSE),999)</f>
        <v>999</v>
      </c>
      <c r="AI143" s="3">
        <f>VLOOKUP(FISM[[#This Row],[POS1503]],pointstable[],2,FALSE)</f>
        <v>0</v>
      </c>
      <c r="AJ143" s="3">
        <f>IFERROR(VLOOKUP(FISM[[#This Row],[FIS Code]],results1603[],3,FALSE),999)</f>
        <v>999</v>
      </c>
      <c r="AK143" s="3">
        <f>VLOOKUP(FISM[[#This Row],[pos1603]],pointstable[],2,FALSE)</f>
        <v>0</v>
      </c>
    </row>
    <row r="144" spans="1:37" x14ac:dyDescent="0.3">
      <c r="A144">
        <v>104966</v>
      </c>
      <c r="B144" t="s">
        <v>2201</v>
      </c>
      <c r="C144">
        <v>1996</v>
      </c>
      <c r="D144" t="s">
        <v>20</v>
      </c>
      <c r="E144" s="3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51</v>
      </c>
      <c r="F144" s="3">
        <f>IFERROR(VLOOKUP(FISM[[#This Row],[FIS Code]],results0301[],3,FALSE),999)</f>
        <v>999</v>
      </c>
      <c r="G144" s="3">
        <f>VLOOKUP(FISM[[#This Row],[pos0301]],pointstable[],2,FALSE)</f>
        <v>0</v>
      </c>
      <c r="H144" s="3">
        <f>IFERROR(VLOOKUP(FISM[[#This Row],[FIS Code]],results0401[],3,FALSE),999)</f>
        <v>999</v>
      </c>
      <c r="I144" s="3">
        <f>VLOOKUP(FISM[[#This Row],[pos0401]],pointstable[],2,FALSE)</f>
        <v>0</v>
      </c>
      <c r="J144" s="3">
        <f>IFERROR(VLOOKUP(FISM[[#This Row],[FIS Code]],results1501[],3,FALSE),999)</f>
        <v>999</v>
      </c>
      <c r="K144" s="3">
        <f>VLOOKUP(FISM[[#This Row],[pos01501]],pointstable[],2,FALSE)</f>
        <v>0</v>
      </c>
      <c r="L144" s="3">
        <f>IFERROR(VLOOKUP(FISM[[#This Row],[FIS Code]],results15012[],3,FALSE),999)</f>
        <v>999</v>
      </c>
      <c r="M144" s="3">
        <f>VLOOKUP(FISM[[#This Row],[pos01502]],pointstable[],2,FALSE)</f>
        <v>0</v>
      </c>
      <c r="N144" s="3">
        <f>IFERROR(VLOOKUP(FISM[[#This Row],[FIS Code]],results0502[],3,FALSE),999)</f>
        <v>999</v>
      </c>
      <c r="O144" s="3">
        <f>VLOOKUP(FISM[[#This Row],[pos0502]],pointstable[],2,FALSE)</f>
        <v>0</v>
      </c>
      <c r="P144" s="3">
        <f>IFERROR(VLOOKUP(FISM[[#This Row],[FIS Code]],results0602[],3,FALSE),999)</f>
        <v>999</v>
      </c>
      <c r="Q144" s="3">
        <f>VLOOKUP(FISM[[#This Row],[pos0602]],pointstable[],2,FALSE)</f>
        <v>0</v>
      </c>
      <c r="R144" s="3">
        <f>IFERROR(VLOOKUP(FISM[[#This Row],[FIS Code]],results0702[],3,FALSE),999)</f>
        <v>999</v>
      </c>
      <c r="S144" s="3">
        <f>VLOOKUP(FISM[[#This Row],[pos0702]],pointstable[],2,FALSE)</f>
        <v>0</v>
      </c>
      <c r="T144" s="3">
        <f>IFERROR(VLOOKUP(FISM[[#This Row],[FIS Code]],results0802[],3,FALSE),999)</f>
        <v>999</v>
      </c>
      <c r="U144" s="3">
        <f>VLOOKUP(FISM[[#This Row],[pos0802]],pointstable[],2,FALSE)</f>
        <v>0</v>
      </c>
      <c r="V144" s="3">
        <f>IFERROR(VLOOKUP(FISM[[#This Row],[FIS Code]],results0103[],3,FALSE),999)</f>
        <v>999</v>
      </c>
      <c r="W144" s="3">
        <f>VLOOKUP(FISM[[#This Row],[pos0103]],pointstable[],2,FALSE)</f>
        <v>0</v>
      </c>
      <c r="X144" s="3">
        <f>IFERROR(VLOOKUP(FISM[[#This Row],[FIS Code]],results0203[],3,FALSE),999)</f>
        <v>21</v>
      </c>
      <c r="Y144" s="3">
        <f>VLOOKUP(FISM[[#This Row],[pos0203]],pointstable[],2,FALSE)</f>
        <v>51</v>
      </c>
      <c r="Z144" s="3">
        <f>IFERROR(VLOOKUP(FISM[[#This Row],[FIS Code]],results1003[],3,FALSE),999)</f>
        <v>999</v>
      </c>
      <c r="AA144" s="3">
        <f>VLOOKUP(FISM[[#This Row],[pos1003]],pointstable[],2,FALSE)</f>
        <v>0</v>
      </c>
      <c r="AB144" s="3">
        <f>IFERROR(VLOOKUP(FISM[[#This Row],[FIS Code]],results1103[],3,FALSE),999)</f>
        <v>999</v>
      </c>
      <c r="AC144" s="3">
        <f>VLOOKUP(FISM[[#This Row],[pos1103]],pointstable[],2,FALSE)</f>
        <v>0</v>
      </c>
      <c r="AD144" s="3">
        <f>IFERROR(VLOOKUP(FISM[[#This Row],[FIS Code]],results1203[],3,FALSE),999)</f>
        <v>999</v>
      </c>
      <c r="AE144" s="3">
        <f>VLOOKUP(FISM[[#This Row],[pos1203]],pointstable[],2,FALSE)</f>
        <v>0</v>
      </c>
      <c r="AF144" s="3">
        <f>IFERROR(VLOOKUP(FISM[[#This Row],[FIS Code]],results1303[],3,FALSE),999)</f>
        <v>999</v>
      </c>
      <c r="AG144" s="3">
        <f>VLOOKUP(FISM[[#This Row],[pos1303]],pointstable[],2,FALSE)</f>
        <v>0</v>
      </c>
      <c r="AH144" s="3">
        <f>IFERROR(VLOOKUP(FISM[[#This Row],[FIS Code]],results1503[],3,FALSE),999)</f>
        <v>999</v>
      </c>
      <c r="AI144" s="3">
        <f>VLOOKUP(FISM[[#This Row],[POS1503]],pointstable[],2,FALSE)</f>
        <v>0</v>
      </c>
      <c r="AJ144" s="3">
        <f>IFERROR(VLOOKUP(FISM[[#This Row],[FIS Code]],results1603[],3,FALSE),999)</f>
        <v>999</v>
      </c>
      <c r="AK144" s="3">
        <f>VLOOKUP(FISM[[#This Row],[pos1603]],pointstable[],2,FALSE)</f>
        <v>0</v>
      </c>
    </row>
    <row r="145" spans="1:37" x14ac:dyDescent="0.3">
      <c r="A145">
        <v>6100131</v>
      </c>
      <c r="B145" t="s">
        <v>1229</v>
      </c>
      <c r="C145">
        <v>2001</v>
      </c>
      <c r="D145" t="s">
        <v>20</v>
      </c>
      <c r="E145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46</v>
      </c>
      <c r="F145" s="3">
        <f>IFERROR(VLOOKUP(FISM[[#This Row],[FIS Code]],results0301[],3,FALSE),999)</f>
        <v>999</v>
      </c>
      <c r="G145" s="3">
        <f>VLOOKUP(FISM[[#This Row],[pos0301]],pointstable[],2,FALSE)</f>
        <v>0</v>
      </c>
      <c r="H145" s="3">
        <f>IFERROR(VLOOKUP(FISM[[#This Row],[FIS Code]],results0401[],3,FALSE),999)</f>
        <v>999</v>
      </c>
      <c r="I145" s="3">
        <f>VLOOKUP(FISM[[#This Row],[pos0401]],pointstable[],2,FALSE)</f>
        <v>0</v>
      </c>
      <c r="J145" s="3">
        <f>IFERROR(VLOOKUP(FISM[[#This Row],[FIS Code]],results1501[],3,FALSE),999)</f>
        <v>999</v>
      </c>
      <c r="K145" s="3">
        <f>VLOOKUP(FISM[[#This Row],[pos01501]],pointstable[],2,FALSE)</f>
        <v>0</v>
      </c>
      <c r="L145" s="3">
        <f>IFERROR(VLOOKUP(FISM[[#This Row],[FIS Code]],results15012[],3,FALSE),999)</f>
        <v>999</v>
      </c>
      <c r="M145" s="3">
        <f>VLOOKUP(FISM[[#This Row],[pos01502]],pointstable[],2,FALSE)</f>
        <v>0</v>
      </c>
      <c r="N145" s="3">
        <f>IFERROR(VLOOKUP(FISM[[#This Row],[FIS Code]],results0502[],3,FALSE),999)</f>
        <v>58</v>
      </c>
      <c r="O145" s="3">
        <f>VLOOKUP(FISM[[#This Row],[pos0502]],pointstable[],2,FALSE)</f>
        <v>2</v>
      </c>
      <c r="P145" s="3">
        <f>IFERROR(VLOOKUP(FISM[[#This Row],[FIS Code]],results0602[],3,FALSE),999)</f>
        <v>38</v>
      </c>
      <c r="Q145" s="3">
        <f>VLOOKUP(FISM[[#This Row],[pos0602]],pointstable[],2,FALSE)</f>
        <v>22</v>
      </c>
      <c r="R145" s="3">
        <f>IFERROR(VLOOKUP(FISM[[#This Row],[FIS Code]],results0702[],3,FALSE),999)</f>
        <v>999</v>
      </c>
      <c r="S145" s="3">
        <f>VLOOKUP(FISM[[#This Row],[pos0702]],pointstable[],2,FALSE)</f>
        <v>0</v>
      </c>
      <c r="T145" s="3">
        <f>IFERROR(VLOOKUP(FISM[[#This Row],[FIS Code]],results0802[],3,FALSE),999)</f>
        <v>999</v>
      </c>
      <c r="U145" s="3">
        <f>VLOOKUP(FISM[[#This Row],[pos0802]],pointstable[],2,FALSE)</f>
        <v>0</v>
      </c>
      <c r="V145" s="3">
        <f>IFERROR(VLOOKUP(FISM[[#This Row],[FIS Code]],results0103[],3,FALSE),999)</f>
        <v>999</v>
      </c>
      <c r="W145" s="3">
        <f>VLOOKUP(FISM[[#This Row],[pos0103]],pointstable[],2,FALSE)</f>
        <v>0</v>
      </c>
      <c r="X145" s="3">
        <f>IFERROR(VLOOKUP(FISM[[#This Row],[FIS Code]],results0203[],3,FALSE),999)</f>
        <v>999</v>
      </c>
      <c r="Y145" s="3">
        <f>VLOOKUP(FISM[[#This Row],[pos0203]],pointstable[],2,FALSE)</f>
        <v>0</v>
      </c>
      <c r="Z145" s="3">
        <f>IFERROR(VLOOKUP(FISM[[#This Row],[FIS Code]],results1003[],3,FALSE),999)</f>
        <v>64</v>
      </c>
      <c r="AA145" s="3">
        <f>VLOOKUP(FISM[[#This Row],[pos1003]],pointstable[],2,FALSE)</f>
        <v>0</v>
      </c>
      <c r="AB145" s="3">
        <f>IFERROR(VLOOKUP(FISM[[#This Row],[FIS Code]],results1103[],3,FALSE),999)</f>
        <v>69</v>
      </c>
      <c r="AC145" s="3">
        <f>VLOOKUP(FISM[[#This Row],[pos1103]],pointstable[],2,FALSE)</f>
        <v>0</v>
      </c>
      <c r="AD145" s="3">
        <f>IFERROR(VLOOKUP(FISM[[#This Row],[FIS Code]],results1203[],3,FALSE),999)</f>
        <v>999</v>
      </c>
      <c r="AE145" s="3">
        <f>VLOOKUP(FISM[[#This Row],[pos1203]],pointstable[],2,FALSE)</f>
        <v>0</v>
      </c>
      <c r="AF145" s="3">
        <f>IFERROR(VLOOKUP(FISM[[#This Row],[FIS Code]],results1303[],3,FALSE),999)</f>
        <v>999</v>
      </c>
      <c r="AG145" s="3">
        <f>VLOOKUP(FISM[[#This Row],[pos1303]],pointstable[],2,FALSE)</f>
        <v>0</v>
      </c>
      <c r="AH145" s="3">
        <f>IFERROR(VLOOKUP(FISM[[#This Row],[FIS Code]],results1503[],3,FALSE),999)</f>
        <v>50</v>
      </c>
      <c r="AI145" s="3">
        <f>VLOOKUP(FISM[[#This Row],[POS1503]],pointstable[],2,FALSE)</f>
        <v>10</v>
      </c>
      <c r="AJ145" s="3">
        <f>IFERROR(VLOOKUP(FISM[[#This Row],[FIS Code]],results1603[],3,FALSE),999)</f>
        <v>48</v>
      </c>
      <c r="AK145" s="3">
        <f>VLOOKUP(FISM[[#This Row],[pos1603]],pointstable[],2,FALSE)</f>
        <v>12</v>
      </c>
    </row>
    <row r="146" spans="1:37" x14ac:dyDescent="0.3">
      <c r="A146">
        <v>6532461</v>
      </c>
      <c r="B146" t="s">
        <v>2129</v>
      </c>
      <c r="C146">
        <v>1999</v>
      </c>
      <c r="D146" t="s">
        <v>73</v>
      </c>
      <c r="E146" s="3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45</v>
      </c>
      <c r="F146" s="3">
        <f>IFERROR(VLOOKUP(FISM[[#This Row],[FIS Code]],results0301[],3,FALSE),999)</f>
        <v>999</v>
      </c>
      <c r="G146" s="3">
        <f>VLOOKUP(FISM[[#This Row],[pos0301]],pointstable[],2,FALSE)</f>
        <v>0</v>
      </c>
      <c r="H146" s="3">
        <f>IFERROR(VLOOKUP(FISM[[#This Row],[FIS Code]],results0401[],3,FALSE),999)</f>
        <v>999</v>
      </c>
      <c r="I146" s="3">
        <f>VLOOKUP(FISM[[#This Row],[pos0401]],pointstable[],2,FALSE)</f>
        <v>0</v>
      </c>
      <c r="J146" s="3">
        <f>IFERROR(VLOOKUP(FISM[[#This Row],[FIS Code]],results1501[],3,FALSE),999)</f>
        <v>999</v>
      </c>
      <c r="K146" s="3">
        <f>VLOOKUP(FISM[[#This Row],[pos01501]],pointstable[],2,FALSE)</f>
        <v>0</v>
      </c>
      <c r="L146" s="3">
        <f>IFERROR(VLOOKUP(FISM[[#This Row],[FIS Code]],results15012[],3,FALSE),999)</f>
        <v>999</v>
      </c>
      <c r="M146" s="3">
        <f>VLOOKUP(FISM[[#This Row],[pos01502]],pointstable[],2,FALSE)</f>
        <v>0</v>
      </c>
      <c r="N146" s="3">
        <f>IFERROR(VLOOKUP(FISM[[#This Row],[FIS Code]],results0502[],3,FALSE),999)</f>
        <v>999</v>
      </c>
      <c r="O146" s="3">
        <f>VLOOKUP(FISM[[#This Row],[pos0502]],pointstable[],2,FALSE)</f>
        <v>0</v>
      </c>
      <c r="P146" s="3">
        <f>IFERROR(VLOOKUP(FISM[[#This Row],[FIS Code]],results0602[],3,FALSE),999)</f>
        <v>999</v>
      </c>
      <c r="Q146" s="3">
        <f>VLOOKUP(FISM[[#This Row],[pos0602]],pointstable[],2,FALSE)</f>
        <v>0</v>
      </c>
      <c r="R146" s="3">
        <f>IFERROR(VLOOKUP(FISM[[#This Row],[FIS Code]],results0702[],3,FALSE),999)</f>
        <v>999</v>
      </c>
      <c r="S146" s="3">
        <f>VLOOKUP(FISM[[#This Row],[pos0702]],pointstable[],2,FALSE)</f>
        <v>0</v>
      </c>
      <c r="T146" s="3">
        <f>IFERROR(VLOOKUP(FISM[[#This Row],[FIS Code]],results0802[],3,FALSE),999)</f>
        <v>999</v>
      </c>
      <c r="U146" s="3">
        <f>VLOOKUP(FISM[[#This Row],[pos0802]],pointstable[],2,FALSE)</f>
        <v>0</v>
      </c>
      <c r="V146" s="3">
        <f>IFERROR(VLOOKUP(FISM[[#This Row],[FIS Code]],results0103[],3,FALSE),999)</f>
        <v>36</v>
      </c>
      <c r="W146" s="3">
        <f>VLOOKUP(FISM[[#This Row],[pos0103]],pointstable[],2,FALSE)</f>
        <v>24</v>
      </c>
      <c r="X146" s="3">
        <f>IFERROR(VLOOKUP(FISM[[#This Row],[FIS Code]],results0203[],3,FALSE),999)</f>
        <v>39</v>
      </c>
      <c r="Y146" s="3">
        <f>VLOOKUP(FISM[[#This Row],[pos0203]],pointstable[],2,FALSE)</f>
        <v>21</v>
      </c>
      <c r="Z146" s="3">
        <f>IFERROR(VLOOKUP(FISM[[#This Row],[FIS Code]],results1003[],3,FALSE),999)</f>
        <v>999</v>
      </c>
      <c r="AA146" s="3">
        <f>VLOOKUP(FISM[[#This Row],[pos1003]],pointstable[],2,FALSE)</f>
        <v>0</v>
      </c>
      <c r="AB146" s="3">
        <f>IFERROR(VLOOKUP(FISM[[#This Row],[FIS Code]],results1103[],3,FALSE),999)</f>
        <v>999</v>
      </c>
      <c r="AC146" s="3">
        <f>VLOOKUP(FISM[[#This Row],[pos1103]],pointstable[],2,FALSE)</f>
        <v>0</v>
      </c>
      <c r="AD146" s="3">
        <f>IFERROR(VLOOKUP(FISM[[#This Row],[FIS Code]],results1203[],3,FALSE),999)</f>
        <v>999</v>
      </c>
      <c r="AE146" s="3">
        <f>VLOOKUP(FISM[[#This Row],[pos1203]],pointstable[],2,FALSE)</f>
        <v>0</v>
      </c>
      <c r="AF146" s="3">
        <f>IFERROR(VLOOKUP(FISM[[#This Row],[FIS Code]],results1303[],3,FALSE),999)</f>
        <v>999</v>
      </c>
      <c r="AG146" s="3">
        <f>VLOOKUP(FISM[[#This Row],[pos1303]],pointstable[],2,FALSE)</f>
        <v>0</v>
      </c>
      <c r="AH146" s="3">
        <f>IFERROR(VLOOKUP(FISM[[#This Row],[FIS Code]],results1503[],3,FALSE),999)</f>
        <v>999</v>
      </c>
      <c r="AI146" s="3">
        <f>VLOOKUP(FISM[[#This Row],[POS1503]],pointstable[],2,FALSE)</f>
        <v>0</v>
      </c>
      <c r="AJ146" s="3">
        <f>IFERROR(VLOOKUP(FISM[[#This Row],[FIS Code]],results1603[],3,FALSE),999)</f>
        <v>999</v>
      </c>
      <c r="AK146" s="3">
        <f>VLOOKUP(FISM[[#This Row],[pos1603]],pointstable[],2,FALSE)</f>
        <v>0</v>
      </c>
    </row>
    <row r="147" spans="1:37" x14ac:dyDescent="0.3">
      <c r="A147">
        <v>6100063</v>
      </c>
      <c r="B147" t="s">
        <v>1062</v>
      </c>
      <c r="C147">
        <v>2001</v>
      </c>
      <c r="D147" t="s">
        <v>20</v>
      </c>
      <c r="E147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44</v>
      </c>
      <c r="F147" s="3">
        <f>IFERROR(VLOOKUP(FISM[[#This Row],[FIS Code]],results0301[],3,FALSE),999)</f>
        <v>999</v>
      </c>
      <c r="G147" s="3">
        <f>VLOOKUP(FISM[[#This Row],[pos0301]],pointstable[],2,FALSE)</f>
        <v>0</v>
      </c>
      <c r="H147" s="3">
        <f>IFERROR(VLOOKUP(FISM[[#This Row],[FIS Code]],results0401[],3,FALSE),999)</f>
        <v>999</v>
      </c>
      <c r="I147" s="3">
        <f>VLOOKUP(FISM[[#This Row],[pos0401]],pointstable[],2,FALSE)</f>
        <v>0</v>
      </c>
      <c r="J147" s="3">
        <f>IFERROR(VLOOKUP(FISM[[#This Row],[FIS Code]],results1501[],3,FALSE),999)</f>
        <v>999</v>
      </c>
      <c r="K147" s="3">
        <f>VLOOKUP(FISM[[#This Row],[pos01501]],pointstable[],2,FALSE)</f>
        <v>0</v>
      </c>
      <c r="L147" s="3">
        <f>IFERROR(VLOOKUP(FISM[[#This Row],[FIS Code]],results15012[],3,FALSE),999)</f>
        <v>999</v>
      </c>
      <c r="M147" s="3">
        <f>VLOOKUP(FISM[[#This Row],[pos01502]],pointstable[],2,FALSE)</f>
        <v>0</v>
      </c>
      <c r="N147" s="3">
        <f>IFERROR(VLOOKUP(FISM[[#This Row],[FIS Code]],results0502[],3,FALSE),999)</f>
        <v>23</v>
      </c>
      <c r="O147" s="3">
        <f>VLOOKUP(FISM[[#This Row],[pos0502]],pointstable[],2,FALSE)</f>
        <v>44</v>
      </c>
      <c r="P147" s="3">
        <f>IFERROR(VLOOKUP(FISM[[#This Row],[FIS Code]],results0602[],3,FALSE),999)</f>
        <v>999</v>
      </c>
      <c r="Q147" s="3">
        <f>VLOOKUP(FISM[[#This Row],[pos0602]],pointstable[],2,FALSE)</f>
        <v>0</v>
      </c>
      <c r="R147" s="3">
        <f>IFERROR(VLOOKUP(FISM[[#This Row],[FIS Code]],results0702[],3,FALSE),999)</f>
        <v>999</v>
      </c>
      <c r="S147" s="3">
        <f>VLOOKUP(FISM[[#This Row],[pos0702]],pointstable[],2,FALSE)</f>
        <v>0</v>
      </c>
      <c r="T147" s="3">
        <f>IFERROR(VLOOKUP(FISM[[#This Row],[FIS Code]],results0802[],3,FALSE),999)</f>
        <v>999</v>
      </c>
      <c r="U147" s="3">
        <f>VLOOKUP(FISM[[#This Row],[pos0802]],pointstable[],2,FALSE)</f>
        <v>0</v>
      </c>
      <c r="V147" s="3">
        <f>IFERROR(VLOOKUP(FISM[[#This Row],[FIS Code]],results0103[],3,FALSE),999)</f>
        <v>999</v>
      </c>
      <c r="W147" s="3">
        <f>VLOOKUP(FISM[[#This Row],[pos0103]],pointstable[],2,FALSE)</f>
        <v>0</v>
      </c>
      <c r="X147" s="3">
        <f>IFERROR(VLOOKUP(FISM[[#This Row],[FIS Code]],results0203[],3,FALSE),999)</f>
        <v>999</v>
      </c>
      <c r="Y147" s="3">
        <f>VLOOKUP(FISM[[#This Row],[pos0203]],pointstable[],2,FALSE)</f>
        <v>0</v>
      </c>
      <c r="Z147" s="3">
        <f>IFERROR(VLOOKUP(FISM[[#This Row],[FIS Code]],results1003[],3,FALSE),999)</f>
        <v>999</v>
      </c>
      <c r="AA147" s="3">
        <f>VLOOKUP(FISM[[#This Row],[pos1003]],pointstable[],2,FALSE)</f>
        <v>0</v>
      </c>
      <c r="AB147" s="3">
        <f>IFERROR(VLOOKUP(FISM[[#This Row],[FIS Code]],results1103[],3,FALSE),999)</f>
        <v>999</v>
      </c>
      <c r="AC147" s="3">
        <f>VLOOKUP(FISM[[#This Row],[pos1103]],pointstable[],2,FALSE)</f>
        <v>0</v>
      </c>
      <c r="AD147" s="3">
        <f>IFERROR(VLOOKUP(FISM[[#This Row],[FIS Code]],results1203[],3,FALSE),999)</f>
        <v>999</v>
      </c>
      <c r="AE147" s="3">
        <f>VLOOKUP(FISM[[#This Row],[pos1203]],pointstable[],2,FALSE)</f>
        <v>0</v>
      </c>
      <c r="AF147" s="3">
        <f>IFERROR(VLOOKUP(FISM[[#This Row],[FIS Code]],results1303[],3,FALSE),999)</f>
        <v>999</v>
      </c>
      <c r="AG147" s="3">
        <f>VLOOKUP(FISM[[#This Row],[pos1303]],pointstable[],2,FALSE)</f>
        <v>0</v>
      </c>
      <c r="AH147" s="3">
        <f>IFERROR(VLOOKUP(FISM[[#This Row],[FIS Code]],results1503[],3,FALSE),999)</f>
        <v>999</v>
      </c>
      <c r="AI147" s="3">
        <f>VLOOKUP(FISM[[#This Row],[POS1503]],pointstable[],2,FALSE)</f>
        <v>0</v>
      </c>
      <c r="AJ147" s="3">
        <f>IFERROR(VLOOKUP(FISM[[#This Row],[FIS Code]],results1603[],3,FALSE),999)</f>
        <v>999</v>
      </c>
      <c r="AK147" s="3">
        <f>VLOOKUP(FISM[[#This Row],[pos1603]],pointstable[],2,FALSE)</f>
        <v>0</v>
      </c>
    </row>
    <row r="148" spans="1:37" x14ac:dyDescent="0.3">
      <c r="A148">
        <v>104907</v>
      </c>
      <c r="B148" t="s">
        <v>379</v>
      </c>
      <c r="C148">
        <v>2000</v>
      </c>
      <c r="D148" t="s">
        <v>20</v>
      </c>
      <c r="E148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44</v>
      </c>
      <c r="F148">
        <f>IFERROR(VLOOKUP(FISM[[#This Row],[FIS Code]],results0301[],3,FALSE),999)</f>
        <v>53</v>
      </c>
      <c r="G148">
        <f>VLOOKUP(FISM[[#This Row],[pos0301]],pointstable[],2,FALSE)</f>
        <v>7</v>
      </c>
      <c r="H148">
        <f>IFERROR(VLOOKUP(FISM[[#This Row],[FIS Code]],results0401[],3,FALSE),999)</f>
        <v>999</v>
      </c>
      <c r="I148">
        <f>VLOOKUP(FISM[[#This Row],[pos0401]],pointstable[],2,FALSE)</f>
        <v>0</v>
      </c>
      <c r="J148">
        <f>IFERROR(VLOOKUP(FISM[[#This Row],[FIS Code]],results1501[],3,FALSE),999)</f>
        <v>999</v>
      </c>
      <c r="K148">
        <f>VLOOKUP(FISM[[#This Row],[pos01501]],pointstable[],2,FALSE)</f>
        <v>0</v>
      </c>
      <c r="L148">
        <f>IFERROR(VLOOKUP(FISM[[#This Row],[FIS Code]],results15012[],3,FALSE),999)</f>
        <v>999</v>
      </c>
      <c r="M148">
        <f>VLOOKUP(FISM[[#This Row],[pos01502]],pointstable[],2,FALSE)</f>
        <v>0</v>
      </c>
      <c r="N148" s="3">
        <f>IFERROR(VLOOKUP(FISM[[#This Row],[FIS Code]],results0502[],3,FALSE),999)</f>
        <v>999</v>
      </c>
      <c r="O148" s="3">
        <f>VLOOKUP(FISM[[#This Row],[pos0502]],pointstable[],2,FALSE)</f>
        <v>0</v>
      </c>
      <c r="P148" s="3">
        <f>IFERROR(VLOOKUP(FISM[[#This Row],[FIS Code]],results0602[],3,FALSE),999)</f>
        <v>58</v>
      </c>
      <c r="Q148" s="3">
        <f>VLOOKUP(FISM[[#This Row],[pos0602]],pointstable[],2,FALSE)</f>
        <v>2</v>
      </c>
      <c r="R148" s="3">
        <f>IFERROR(VLOOKUP(FISM[[#This Row],[FIS Code]],results0702[],3,FALSE),999)</f>
        <v>999</v>
      </c>
      <c r="S148" s="3">
        <f>VLOOKUP(FISM[[#This Row],[pos0702]],pointstable[],2,FALSE)</f>
        <v>0</v>
      </c>
      <c r="T148" s="3">
        <f>IFERROR(VLOOKUP(FISM[[#This Row],[FIS Code]],results0802[],3,FALSE),999)</f>
        <v>999</v>
      </c>
      <c r="U148" s="3">
        <f>VLOOKUP(FISM[[#This Row],[pos0802]],pointstable[],2,FALSE)</f>
        <v>0</v>
      </c>
      <c r="V148" s="3">
        <f>IFERROR(VLOOKUP(FISM[[#This Row],[FIS Code]],results0103[],3,FALSE),999)</f>
        <v>999</v>
      </c>
      <c r="W148" s="3">
        <f>VLOOKUP(FISM[[#This Row],[pos0103]],pointstable[],2,FALSE)</f>
        <v>0</v>
      </c>
      <c r="X148" s="3">
        <f>IFERROR(VLOOKUP(FISM[[#This Row],[FIS Code]],results0203[],3,FALSE),999)</f>
        <v>999</v>
      </c>
      <c r="Y148" s="3">
        <f>VLOOKUP(FISM[[#This Row],[pos0203]],pointstable[],2,FALSE)</f>
        <v>0</v>
      </c>
      <c r="Z148" s="3">
        <f>IFERROR(VLOOKUP(FISM[[#This Row],[FIS Code]],results1003[],3,FALSE),999)</f>
        <v>56</v>
      </c>
      <c r="AA148" s="3">
        <f>VLOOKUP(FISM[[#This Row],[pos1003]],pointstable[],2,FALSE)</f>
        <v>4</v>
      </c>
      <c r="AB148" s="3">
        <f>IFERROR(VLOOKUP(FISM[[#This Row],[FIS Code]],results1103[],3,FALSE),999)</f>
        <v>60</v>
      </c>
      <c r="AC148" s="3">
        <f>VLOOKUP(FISM[[#This Row],[pos1103]],pointstable[],2,FALSE)</f>
        <v>1</v>
      </c>
      <c r="AD148" s="3">
        <f>IFERROR(VLOOKUP(FISM[[#This Row],[FIS Code]],results1203[],3,FALSE),999)</f>
        <v>62</v>
      </c>
      <c r="AE148" s="3">
        <f>VLOOKUP(FISM[[#This Row],[pos1203]],pointstable[],2,FALSE)</f>
        <v>0</v>
      </c>
      <c r="AF148" s="3">
        <f>IFERROR(VLOOKUP(FISM[[#This Row],[FIS Code]],results1303[],3,FALSE),999)</f>
        <v>67</v>
      </c>
      <c r="AG148" s="3">
        <f>VLOOKUP(FISM[[#This Row],[pos1303]],pointstable[],2,FALSE)</f>
        <v>0</v>
      </c>
      <c r="AH148" s="3">
        <f>IFERROR(VLOOKUP(FISM[[#This Row],[FIS Code]],results1503[],3,FALSE),999)</f>
        <v>47</v>
      </c>
      <c r="AI148" s="3">
        <f>VLOOKUP(FISM[[#This Row],[POS1503]],pointstable[],2,FALSE)</f>
        <v>13</v>
      </c>
      <c r="AJ148" s="3">
        <f>IFERROR(VLOOKUP(FISM[[#This Row],[FIS Code]],results1603[],3,FALSE),999)</f>
        <v>43</v>
      </c>
      <c r="AK148" s="3">
        <f>VLOOKUP(FISM[[#This Row],[pos1603]],pointstable[],2,FALSE)</f>
        <v>17</v>
      </c>
    </row>
    <row r="149" spans="1:37" x14ac:dyDescent="0.3">
      <c r="A149">
        <v>6100086</v>
      </c>
      <c r="B149" t="s">
        <v>600</v>
      </c>
      <c r="C149">
        <v>2001</v>
      </c>
      <c r="D149" t="s">
        <v>20</v>
      </c>
      <c r="E149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43</v>
      </c>
      <c r="F149">
        <f>IFERROR(VLOOKUP(FISM[[#This Row],[FIS Code]],results0301[],3,FALSE),999)</f>
        <v>999</v>
      </c>
      <c r="G149">
        <f>VLOOKUP(FISM[[#This Row],[pos0301]],pointstable[],2,FALSE)</f>
        <v>0</v>
      </c>
      <c r="H149">
        <f>IFERROR(VLOOKUP(FISM[[#This Row],[FIS Code]],results0401[],3,FALSE),999)</f>
        <v>38</v>
      </c>
      <c r="I149">
        <f>VLOOKUP(FISM[[#This Row],[pos0401]],pointstable[],2,FALSE)</f>
        <v>22</v>
      </c>
      <c r="J149">
        <f>IFERROR(VLOOKUP(FISM[[#This Row],[FIS Code]],results1501[],3,FALSE),999)</f>
        <v>999</v>
      </c>
      <c r="K149">
        <f>VLOOKUP(FISM[[#This Row],[pos01501]],pointstable[],2,FALSE)</f>
        <v>0</v>
      </c>
      <c r="L149">
        <f>IFERROR(VLOOKUP(FISM[[#This Row],[FIS Code]],results15012[],3,FALSE),999)</f>
        <v>999</v>
      </c>
      <c r="M149">
        <f>VLOOKUP(FISM[[#This Row],[pos01502]],pointstable[],2,FALSE)</f>
        <v>0</v>
      </c>
      <c r="N149" s="3">
        <f>IFERROR(VLOOKUP(FISM[[#This Row],[FIS Code]],results0502[],3,FALSE),999)</f>
        <v>39</v>
      </c>
      <c r="O149" s="3">
        <f>VLOOKUP(FISM[[#This Row],[pos0502]],pointstable[],2,FALSE)</f>
        <v>21</v>
      </c>
      <c r="P149" s="3">
        <f>IFERROR(VLOOKUP(FISM[[#This Row],[FIS Code]],results0602[],3,FALSE),999)</f>
        <v>999</v>
      </c>
      <c r="Q149" s="3">
        <f>VLOOKUP(FISM[[#This Row],[pos0602]],pointstable[],2,FALSE)</f>
        <v>0</v>
      </c>
      <c r="R149" s="3">
        <f>IFERROR(VLOOKUP(FISM[[#This Row],[FIS Code]],results0702[],3,FALSE),999)</f>
        <v>999</v>
      </c>
      <c r="S149" s="3">
        <f>VLOOKUP(FISM[[#This Row],[pos0702]],pointstable[],2,FALSE)</f>
        <v>0</v>
      </c>
      <c r="T149" s="3">
        <f>IFERROR(VLOOKUP(FISM[[#This Row],[FIS Code]],results0802[],3,FALSE),999)</f>
        <v>999</v>
      </c>
      <c r="U149" s="3">
        <f>VLOOKUP(FISM[[#This Row],[pos0802]],pointstable[],2,FALSE)</f>
        <v>0</v>
      </c>
      <c r="V149" s="3">
        <f>IFERROR(VLOOKUP(FISM[[#This Row],[FIS Code]],results0103[],3,FALSE),999)</f>
        <v>999</v>
      </c>
      <c r="W149" s="3">
        <f>VLOOKUP(FISM[[#This Row],[pos0103]],pointstable[],2,FALSE)</f>
        <v>0</v>
      </c>
      <c r="X149" s="3">
        <f>IFERROR(VLOOKUP(FISM[[#This Row],[FIS Code]],results0203[],3,FALSE),999)</f>
        <v>999</v>
      </c>
      <c r="Y149" s="3">
        <f>VLOOKUP(FISM[[#This Row],[pos0203]],pointstable[],2,FALSE)</f>
        <v>0</v>
      </c>
      <c r="Z149" s="3">
        <f>IFERROR(VLOOKUP(FISM[[#This Row],[FIS Code]],results1003[],3,FALSE),999)</f>
        <v>999</v>
      </c>
      <c r="AA149" s="3">
        <f>VLOOKUP(FISM[[#This Row],[pos1003]],pointstable[],2,FALSE)</f>
        <v>0</v>
      </c>
      <c r="AB149" s="3">
        <f>IFERROR(VLOOKUP(FISM[[#This Row],[FIS Code]],results1103[],3,FALSE),999)</f>
        <v>999</v>
      </c>
      <c r="AC149" s="3">
        <f>VLOOKUP(FISM[[#This Row],[pos1103]],pointstable[],2,FALSE)</f>
        <v>0</v>
      </c>
      <c r="AD149" s="3">
        <f>IFERROR(VLOOKUP(FISM[[#This Row],[FIS Code]],results1203[],3,FALSE),999)</f>
        <v>999</v>
      </c>
      <c r="AE149" s="3">
        <f>VLOOKUP(FISM[[#This Row],[pos1203]],pointstable[],2,FALSE)</f>
        <v>0</v>
      </c>
      <c r="AF149" s="3">
        <f>IFERROR(VLOOKUP(FISM[[#This Row],[FIS Code]],results1303[],3,FALSE),999)</f>
        <v>999</v>
      </c>
      <c r="AG149" s="3">
        <f>VLOOKUP(FISM[[#This Row],[pos1303]],pointstable[],2,FALSE)</f>
        <v>0</v>
      </c>
      <c r="AH149" s="3">
        <f>IFERROR(VLOOKUP(FISM[[#This Row],[FIS Code]],results1503[],3,FALSE),999)</f>
        <v>999</v>
      </c>
      <c r="AI149" s="3">
        <f>VLOOKUP(FISM[[#This Row],[POS1503]],pointstable[],2,FALSE)</f>
        <v>0</v>
      </c>
      <c r="AJ149" s="3">
        <f>IFERROR(VLOOKUP(FISM[[#This Row],[FIS Code]],results1603[],3,FALSE),999)</f>
        <v>999</v>
      </c>
      <c r="AK149" s="3">
        <f>VLOOKUP(FISM[[#This Row],[pos1603]],pointstable[],2,FALSE)</f>
        <v>0</v>
      </c>
    </row>
    <row r="150" spans="1:37" x14ac:dyDescent="0.3">
      <c r="A150">
        <v>6100158</v>
      </c>
      <c r="B150" t="s">
        <v>1205</v>
      </c>
      <c r="C150">
        <v>1998</v>
      </c>
      <c r="D150" t="s">
        <v>20</v>
      </c>
      <c r="E150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41</v>
      </c>
      <c r="F150" s="3">
        <f>IFERROR(VLOOKUP(FISM[[#This Row],[FIS Code]],results0301[],3,FALSE),999)</f>
        <v>999</v>
      </c>
      <c r="G150" s="3">
        <f>VLOOKUP(FISM[[#This Row],[pos0301]],pointstable[],2,FALSE)</f>
        <v>0</v>
      </c>
      <c r="H150" s="3">
        <f>IFERROR(VLOOKUP(FISM[[#This Row],[FIS Code]],results0401[],3,FALSE),999)</f>
        <v>999</v>
      </c>
      <c r="I150" s="3">
        <f>VLOOKUP(FISM[[#This Row],[pos0401]],pointstable[],2,FALSE)</f>
        <v>0</v>
      </c>
      <c r="J150" s="3">
        <f>IFERROR(VLOOKUP(FISM[[#This Row],[FIS Code]],results1501[],3,FALSE),999)</f>
        <v>999</v>
      </c>
      <c r="K150" s="3">
        <f>VLOOKUP(FISM[[#This Row],[pos01501]],pointstable[],2,FALSE)</f>
        <v>0</v>
      </c>
      <c r="L150" s="3">
        <f>IFERROR(VLOOKUP(FISM[[#This Row],[FIS Code]],results15012[],3,FALSE),999)</f>
        <v>999</v>
      </c>
      <c r="M150" s="3">
        <f>VLOOKUP(FISM[[#This Row],[pos01502]],pointstable[],2,FALSE)</f>
        <v>0</v>
      </c>
      <c r="N150" s="3">
        <f>IFERROR(VLOOKUP(FISM[[#This Row],[FIS Code]],results0502[],3,FALSE),999)</f>
        <v>53</v>
      </c>
      <c r="O150" s="3">
        <f>VLOOKUP(FISM[[#This Row],[pos0502]],pointstable[],2,FALSE)</f>
        <v>7</v>
      </c>
      <c r="P150" s="3">
        <f>IFERROR(VLOOKUP(FISM[[#This Row],[FIS Code]],results0602[],3,FALSE),999)</f>
        <v>42</v>
      </c>
      <c r="Q150" s="3">
        <f>VLOOKUP(FISM[[#This Row],[pos0602]],pointstable[],2,FALSE)</f>
        <v>18</v>
      </c>
      <c r="R150" s="3">
        <f>IFERROR(VLOOKUP(FISM[[#This Row],[FIS Code]],results0702[],3,FALSE),999)</f>
        <v>999</v>
      </c>
      <c r="S150" s="3">
        <f>VLOOKUP(FISM[[#This Row],[pos0702]],pointstable[],2,FALSE)</f>
        <v>0</v>
      </c>
      <c r="T150" s="3">
        <f>IFERROR(VLOOKUP(FISM[[#This Row],[FIS Code]],results0802[],3,FALSE),999)</f>
        <v>999</v>
      </c>
      <c r="U150" s="3">
        <f>VLOOKUP(FISM[[#This Row],[pos0802]],pointstable[],2,FALSE)</f>
        <v>0</v>
      </c>
      <c r="V150" s="3">
        <f>IFERROR(VLOOKUP(FISM[[#This Row],[FIS Code]],results0103[],3,FALSE),999)</f>
        <v>999</v>
      </c>
      <c r="W150" s="3">
        <f>VLOOKUP(FISM[[#This Row],[pos0103]],pointstable[],2,FALSE)</f>
        <v>0</v>
      </c>
      <c r="X150" s="3">
        <f>IFERROR(VLOOKUP(FISM[[#This Row],[FIS Code]],results0203[],3,FALSE),999)</f>
        <v>999</v>
      </c>
      <c r="Y150" s="3">
        <f>VLOOKUP(FISM[[#This Row],[pos0203]],pointstable[],2,FALSE)</f>
        <v>0</v>
      </c>
      <c r="Z150" s="3">
        <f>IFERROR(VLOOKUP(FISM[[#This Row],[FIS Code]],results1003[],3,FALSE),999)</f>
        <v>999</v>
      </c>
      <c r="AA150" s="3">
        <f>VLOOKUP(FISM[[#This Row],[pos1003]],pointstable[],2,FALSE)</f>
        <v>0</v>
      </c>
      <c r="AB150" s="3">
        <f>IFERROR(VLOOKUP(FISM[[#This Row],[FIS Code]],results1103[],3,FALSE),999)</f>
        <v>999</v>
      </c>
      <c r="AC150" s="3">
        <f>VLOOKUP(FISM[[#This Row],[pos1103]],pointstable[],2,FALSE)</f>
        <v>0</v>
      </c>
      <c r="AD150" s="3">
        <f>IFERROR(VLOOKUP(FISM[[#This Row],[FIS Code]],results1203[],3,FALSE),999)</f>
        <v>55</v>
      </c>
      <c r="AE150" s="3">
        <f>VLOOKUP(FISM[[#This Row],[pos1203]],pointstable[],2,FALSE)</f>
        <v>5</v>
      </c>
      <c r="AF150" s="3">
        <f>IFERROR(VLOOKUP(FISM[[#This Row],[FIS Code]],results1303[],3,FALSE),999)</f>
        <v>57</v>
      </c>
      <c r="AG150" s="3">
        <f>VLOOKUP(FISM[[#This Row],[pos1303]],pointstable[],2,FALSE)</f>
        <v>3</v>
      </c>
      <c r="AH150" s="3">
        <f>IFERROR(VLOOKUP(FISM[[#This Row],[FIS Code]],results1503[],3,FALSE),999)</f>
        <v>52</v>
      </c>
      <c r="AI150" s="3">
        <f>VLOOKUP(FISM[[#This Row],[POS1503]],pointstable[],2,FALSE)</f>
        <v>8</v>
      </c>
      <c r="AJ150" s="3">
        <f>IFERROR(VLOOKUP(FISM[[#This Row],[FIS Code]],results1603[],3,FALSE),999)</f>
        <v>999</v>
      </c>
      <c r="AK150" s="3">
        <f>VLOOKUP(FISM[[#This Row],[pos1603]],pointstable[],2,FALSE)</f>
        <v>0</v>
      </c>
    </row>
    <row r="151" spans="1:37" x14ac:dyDescent="0.3">
      <c r="A151">
        <v>6100033</v>
      </c>
      <c r="B151" t="s">
        <v>307</v>
      </c>
      <c r="C151">
        <v>2001</v>
      </c>
      <c r="D151" t="s">
        <v>20</v>
      </c>
      <c r="E151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39</v>
      </c>
      <c r="F151">
        <f>IFERROR(VLOOKUP(FISM[[#This Row],[FIS Code]],results0301[],3,FALSE),999)</f>
        <v>41</v>
      </c>
      <c r="G151">
        <f>VLOOKUP(FISM[[#This Row],[pos0301]],pointstable[],2,FALSE)</f>
        <v>19</v>
      </c>
      <c r="H151">
        <f>IFERROR(VLOOKUP(FISM[[#This Row],[FIS Code]],results0401[],3,FALSE),999)</f>
        <v>999</v>
      </c>
      <c r="I151">
        <f>VLOOKUP(FISM[[#This Row],[pos0401]],pointstable[],2,FALSE)</f>
        <v>0</v>
      </c>
      <c r="J151">
        <f>IFERROR(VLOOKUP(FISM[[#This Row],[FIS Code]],results1501[],3,FALSE),999)</f>
        <v>999</v>
      </c>
      <c r="K151">
        <f>VLOOKUP(FISM[[#This Row],[pos01501]],pointstable[],2,FALSE)</f>
        <v>0</v>
      </c>
      <c r="L151">
        <f>IFERROR(VLOOKUP(FISM[[#This Row],[FIS Code]],results15012[],3,FALSE),999)</f>
        <v>999</v>
      </c>
      <c r="M151">
        <f>VLOOKUP(FISM[[#This Row],[pos01502]],pointstable[],2,FALSE)</f>
        <v>0</v>
      </c>
      <c r="N151" s="3">
        <f>IFERROR(VLOOKUP(FISM[[#This Row],[FIS Code]],results0502[],3,FALSE),999)</f>
        <v>999</v>
      </c>
      <c r="O151" s="3">
        <f>VLOOKUP(FISM[[#This Row],[pos0502]],pointstable[],2,FALSE)</f>
        <v>0</v>
      </c>
      <c r="P151" s="3">
        <f>IFERROR(VLOOKUP(FISM[[#This Row],[FIS Code]],results0602[],3,FALSE),999)</f>
        <v>999</v>
      </c>
      <c r="Q151" s="3">
        <f>VLOOKUP(FISM[[#This Row],[pos0602]],pointstable[],2,FALSE)</f>
        <v>0</v>
      </c>
      <c r="R151" s="3">
        <f>IFERROR(VLOOKUP(FISM[[#This Row],[FIS Code]],results0702[],3,FALSE),999)</f>
        <v>999</v>
      </c>
      <c r="S151" s="3">
        <f>VLOOKUP(FISM[[#This Row],[pos0702]],pointstable[],2,FALSE)</f>
        <v>0</v>
      </c>
      <c r="T151" s="3">
        <f>IFERROR(VLOOKUP(FISM[[#This Row],[FIS Code]],results0802[],3,FALSE),999)</f>
        <v>999</v>
      </c>
      <c r="U151" s="3">
        <f>VLOOKUP(FISM[[#This Row],[pos0802]],pointstable[],2,FALSE)</f>
        <v>0</v>
      </c>
      <c r="V151" s="3">
        <f>IFERROR(VLOOKUP(FISM[[#This Row],[FIS Code]],results0103[],3,FALSE),999)</f>
        <v>999</v>
      </c>
      <c r="W151" s="3">
        <f>VLOOKUP(FISM[[#This Row],[pos0103]],pointstable[],2,FALSE)</f>
        <v>0</v>
      </c>
      <c r="X151" s="3">
        <f>IFERROR(VLOOKUP(FISM[[#This Row],[FIS Code]],results0203[],3,FALSE),999)</f>
        <v>999</v>
      </c>
      <c r="Y151" s="3">
        <f>VLOOKUP(FISM[[#This Row],[pos0203]],pointstable[],2,FALSE)</f>
        <v>0</v>
      </c>
      <c r="Z151" s="3">
        <f>IFERROR(VLOOKUP(FISM[[#This Row],[FIS Code]],results1003[],3,FALSE),999)</f>
        <v>999</v>
      </c>
      <c r="AA151" s="3">
        <f>VLOOKUP(FISM[[#This Row],[pos1003]],pointstable[],2,FALSE)</f>
        <v>0</v>
      </c>
      <c r="AB151" s="3">
        <f>IFERROR(VLOOKUP(FISM[[#This Row],[FIS Code]],results1103[],3,FALSE),999)</f>
        <v>999</v>
      </c>
      <c r="AC151" s="3">
        <f>VLOOKUP(FISM[[#This Row],[pos1103]],pointstable[],2,FALSE)</f>
        <v>0</v>
      </c>
      <c r="AD151" s="3">
        <f>IFERROR(VLOOKUP(FISM[[#This Row],[FIS Code]],results1203[],3,FALSE),999)</f>
        <v>999</v>
      </c>
      <c r="AE151" s="3">
        <f>VLOOKUP(FISM[[#This Row],[pos1203]],pointstable[],2,FALSE)</f>
        <v>0</v>
      </c>
      <c r="AF151" s="3">
        <f>IFERROR(VLOOKUP(FISM[[#This Row],[FIS Code]],results1303[],3,FALSE),999)</f>
        <v>40</v>
      </c>
      <c r="AG151" s="3">
        <f>VLOOKUP(FISM[[#This Row],[pos1303]],pointstable[],2,FALSE)</f>
        <v>20</v>
      </c>
      <c r="AH151" s="3">
        <f>IFERROR(VLOOKUP(FISM[[#This Row],[FIS Code]],results1503[],3,FALSE),999)</f>
        <v>999</v>
      </c>
      <c r="AI151" s="3">
        <f>VLOOKUP(FISM[[#This Row],[POS1503]],pointstable[],2,FALSE)</f>
        <v>0</v>
      </c>
      <c r="AJ151" s="3">
        <f>IFERROR(VLOOKUP(FISM[[#This Row],[FIS Code]],results1603[],3,FALSE),999)</f>
        <v>999</v>
      </c>
      <c r="AK151" s="3">
        <f>VLOOKUP(FISM[[#This Row],[pos1603]],pointstable[],2,FALSE)</f>
        <v>0</v>
      </c>
    </row>
    <row r="152" spans="1:37" x14ac:dyDescent="0.3">
      <c r="A152">
        <v>6532564</v>
      </c>
      <c r="B152" t="s">
        <v>1072</v>
      </c>
      <c r="C152">
        <v>2000</v>
      </c>
      <c r="D152" t="s">
        <v>73</v>
      </c>
      <c r="E152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38</v>
      </c>
      <c r="F152" s="3">
        <f>IFERROR(VLOOKUP(FISM[[#This Row],[FIS Code]],results0301[],3,FALSE),999)</f>
        <v>999</v>
      </c>
      <c r="G152" s="3">
        <f>VLOOKUP(FISM[[#This Row],[pos0301]],pointstable[],2,FALSE)</f>
        <v>0</v>
      </c>
      <c r="H152" s="3">
        <f>IFERROR(VLOOKUP(FISM[[#This Row],[FIS Code]],results0401[],3,FALSE),999)</f>
        <v>999</v>
      </c>
      <c r="I152" s="3">
        <f>VLOOKUP(FISM[[#This Row],[pos0401]],pointstable[],2,FALSE)</f>
        <v>0</v>
      </c>
      <c r="J152" s="3">
        <f>IFERROR(VLOOKUP(FISM[[#This Row],[FIS Code]],results1501[],3,FALSE),999)</f>
        <v>999</v>
      </c>
      <c r="K152" s="3">
        <f>VLOOKUP(FISM[[#This Row],[pos01501]],pointstable[],2,FALSE)</f>
        <v>0</v>
      </c>
      <c r="L152" s="3">
        <f>IFERROR(VLOOKUP(FISM[[#This Row],[FIS Code]],results15012[],3,FALSE),999)</f>
        <v>999</v>
      </c>
      <c r="M152" s="3">
        <f>VLOOKUP(FISM[[#This Row],[pos01502]],pointstable[],2,FALSE)</f>
        <v>0</v>
      </c>
      <c r="N152" s="3">
        <f>IFERROR(VLOOKUP(FISM[[#This Row],[FIS Code]],results0502[],3,FALSE),999)</f>
        <v>25</v>
      </c>
      <c r="O152" s="3">
        <f>VLOOKUP(FISM[[#This Row],[pos0502]],pointstable[],2,FALSE)</f>
        <v>38</v>
      </c>
      <c r="P152" s="3">
        <f>IFERROR(VLOOKUP(FISM[[#This Row],[FIS Code]],results0602[],3,FALSE),999)</f>
        <v>999</v>
      </c>
      <c r="Q152" s="3">
        <f>VLOOKUP(FISM[[#This Row],[pos0602]],pointstable[],2,FALSE)</f>
        <v>0</v>
      </c>
      <c r="R152" s="3">
        <f>IFERROR(VLOOKUP(FISM[[#This Row],[FIS Code]],results0702[],3,FALSE),999)</f>
        <v>999</v>
      </c>
      <c r="S152" s="3">
        <f>VLOOKUP(FISM[[#This Row],[pos0702]],pointstable[],2,FALSE)</f>
        <v>0</v>
      </c>
      <c r="T152" s="3">
        <f>IFERROR(VLOOKUP(FISM[[#This Row],[FIS Code]],results0802[],3,FALSE),999)</f>
        <v>999</v>
      </c>
      <c r="U152" s="3">
        <f>VLOOKUP(FISM[[#This Row],[pos0802]],pointstable[],2,FALSE)</f>
        <v>0</v>
      </c>
      <c r="V152" s="3">
        <f>IFERROR(VLOOKUP(FISM[[#This Row],[FIS Code]],results0103[],3,FALSE),999)</f>
        <v>999</v>
      </c>
      <c r="W152" s="3">
        <f>VLOOKUP(FISM[[#This Row],[pos0103]],pointstable[],2,FALSE)</f>
        <v>0</v>
      </c>
      <c r="X152" s="3">
        <f>IFERROR(VLOOKUP(FISM[[#This Row],[FIS Code]],results0203[],3,FALSE),999)</f>
        <v>999</v>
      </c>
      <c r="Y152" s="3">
        <f>VLOOKUP(FISM[[#This Row],[pos0203]],pointstable[],2,FALSE)</f>
        <v>0</v>
      </c>
      <c r="Z152" s="3">
        <f>IFERROR(VLOOKUP(FISM[[#This Row],[FIS Code]],results1003[],3,FALSE),999)</f>
        <v>999</v>
      </c>
      <c r="AA152" s="3">
        <f>VLOOKUP(FISM[[#This Row],[pos1003]],pointstable[],2,FALSE)</f>
        <v>0</v>
      </c>
      <c r="AB152" s="3">
        <f>IFERROR(VLOOKUP(FISM[[#This Row],[FIS Code]],results1103[],3,FALSE),999)</f>
        <v>999</v>
      </c>
      <c r="AC152" s="3">
        <f>VLOOKUP(FISM[[#This Row],[pos1103]],pointstable[],2,FALSE)</f>
        <v>0</v>
      </c>
      <c r="AD152" s="3">
        <f>IFERROR(VLOOKUP(FISM[[#This Row],[FIS Code]],results1203[],3,FALSE),999)</f>
        <v>999</v>
      </c>
      <c r="AE152" s="3">
        <f>VLOOKUP(FISM[[#This Row],[pos1203]],pointstable[],2,FALSE)</f>
        <v>0</v>
      </c>
      <c r="AF152" s="3">
        <f>IFERROR(VLOOKUP(FISM[[#This Row],[FIS Code]],results1303[],3,FALSE),999)</f>
        <v>999</v>
      </c>
      <c r="AG152" s="3">
        <f>VLOOKUP(FISM[[#This Row],[pos1303]],pointstable[],2,FALSE)</f>
        <v>0</v>
      </c>
      <c r="AH152" s="3">
        <f>IFERROR(VLOOKUP(FISM[[#This Row],[FIS Code]],results1503[],3,FALSE),999)</f>
        <v>999</v>
      </c>
      <c r="AI152" s="3">
        <f>VLOOKUP(FISM[[#This Row],[POS1503]],pointstable[],2,FALSE)</f>
        <v>0</v>
      </c>
      <c r="AJ152" s="3">
        <f>IFERROR(VLOOKUP(FISM[[#This Row],[FIS Code]],results1603[],3,FALSE),999)</f>
        <v>999</v>
      </c>
      <c r="AK152" s="3">
        <f>VLOOKUP(FISM[[#This Row],[pos1603]],pointstable[],2,FALSE)</f>
        <v>0</v>
      </c>
    </row>
    <row r="153" spans="1:37" x14ac:dyDescent="0.3">
      <c r="A153">
        <v>6100105</v>
      </c>
      <c r="B153" t="s">
        <v>3184</v>
      </c>
      <c r="C153">
        <v>2001</v>
      </c>
      <c r="D153" t="s">
        <v>20</v>
      </c>
      <c r="E153" s="3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38</v>
      </c>
      <c r="F153" s="3">
        <f>IFERROR(VLOOKUP(FISM[[#This Row],[FIS Code]],results0301[],3,FALSE),999)</f>
        <v>999</v>
      </c>
      <c r="G153" s="3">
        <f>VLOOKUP(FISM[[#This Row],[pos0301]],pointstable[],2,FALSE)</f>
        <v>0</v>
      </c>
      <c r="H153" s="3">
        <f>IFERROR(VLOOKUP(FISM[[#This Row],[FIS Code]],results0401[],3,FALSE),999)</f>
        <v>999</v>
      </c>
      <c r="I153" s="3">
        <f>VLOOKUP(FISM[[#This Row],[pos0401]],pointstable[],2,FALSE)</f>
        <v>0</v>
      </c>
      <c r="J153" s="3">
        <f>IFERROR(VLOOKUP(FISM[[#This Row],[FIS Code]],results1501[],3,FALSE),999)</f>
        <v>999</v>
      </c>
      <c r="K153" s="3">
        <f>VLOOKUP(FISM[[#This Row],[pos01501]],pointstable[],2,FALSE)</f>
        <v>0</v>
      </c>
      <c r="L153" s="3">
        <f>IFERROR(VLOOKUP(FISM[[#This Row],[FIS Code]],results15012[],3,FALSE),999)</f>
        <v>999</v>
      </c>
      <c r="M153" s="3">
        <f>VLOOKUP(FISM[[#This Row],[pos01502]],pointstable[],2,FALSE)</f>
        <v>0</v>
      </c>
      <c r="N153" s="3">
        <f>IFERROR(VLOOKUP(FISM[[#This Row],[FIS Code]],results0502[],3,FALSE),999)</f>
        <v>999</v>
      </c>
      <c r="O153" s="3">
        <f>VLOOKUP(FISM[[#This Row],[pos0502]],pointstable[],2,FALSE)</f>
        <v>0</v>
      </c>
      <c r="P153" s="3">
        <f>IFERROR(VLOOKUP(FISM[[#This Row],[FIS Code]],results0602[],3,FALSE),999)</f>
        <v>999</v>
      </c>
      <c r="Q153" s="3">
        <f>VLOOKUP(FISM[[#This Row],[pos0602]],pointstable[],2,FALSE)</f>
        <v>0</v>
      </c>
      <c r="R153" s="3">
        <f>IFERROR(VLOOKUP(FISM[[#This Row],[FIS Code]],results0702[],3,FALSE),999)</f>
        <v>999</v>
      </c>
      <c r="S153" s="3">
        <f>VLOOKUP(FISM[[#This Row],[pos0702]],pointstable[],2,FALSE)</f>
        <v>0</v>
      </c>
      <c r="T153" s="3">
        <f>IFERROR(VLOOKUP(FISM[[#This Row],[FIS Code]],results0802[],3,FALSE),999)</f>
        <v>999</v>
      </c>
      <c r="U153" s="3">
        <f>VLOOKUP(FISM[[#This Row],[pos0802]],pointstable[],2,FALSE)</f>
        <v>0</v>
      </c>
      <c r="V153" s="3">
        <f>IFERROR(VLOOKUP(FISM[[#This Row],[FIS Code]],results0103[],3,FALSE),999)</f>
        <v>999</v>
      </c>
      <c r="W153" s="3">
        <f>VLOOKUP(FISM[[#This Row],[pos0103]],pointstable[],2,FALSE)</f>
        <v>0</v>
      </c>
      <c r="X153" s="3">
        <f>IFERROR(VLOOKUP(FISM[[#This Row],[FIS Code]],results0203[],3,FALSE),999)</f>
        <v>999</v>
      </c>
      <c r="Y153" s="3">
        <f>VLOOKUP(FISM[[#This Row],[pos0203]],pointstable[],2,FALSE)</f>
        <v>0</v>
      </c>
      <c r="Z153" s="3">
        <f>IFERROR(VLOOKUP(FISM[[#This Row],[FIS Code]],results1003[],3,FALSE),999)</f>
        <v>999</v>
      </c>
      <c r="AA153" s="3">
        <f>VLOOKUP(FISM[[#This Row],[pos1003]],pointstable[],2,FALSE)</f>
        <v>0</v>
      </c>
      <c r="AB153" s="3">
        <f>IFERROR(VLOOKUP(FISM[[#This Row],[FIS Code]],results1103[],3,FALSE),999)</f>
        <v>999</v>
      </c>
      <c r="AC153" s="3">
        <f>VLOOKUP(FISM[[#This Row],[pos1103]],pointstable[],2,FALSE)</f>
        <v>0</v>
      </c>
      <c r="AD153" s="3">
        <f>IFERROR(VLOOKUP(FISM[[#This Row],[FIS Code]],results1203[],3,FALSE),999)</f>
        <v>48</v>
      </c>
      <c r="AE153" s="3">
        <f>VLOOKUP(FISM[[#This Row],[pos1203]],pointstable[],2,FALSE)</f>
        <v>12</v>
      </c>
      <c r="AF153" s="3">
        <f>IFERROR(VLOOKUP(FISM[[#This Row],[FIS Code]],results1303[],3,FALSE),999)</f>
        <v>56</v>
      </c>
      <c r="AG153" s="3">
        <f>VLOOKUP(FISM[[#This Row],[pos1303]],pointstable[],2,FALSE)</f>
        <v>4</v>
      </c>
      <c r="AH153" s="3">
        <f>IFERROR(VLOOKUP(FISM[[#This Row],[FIS Code]],results1503[],3,FALSE),999)</f>
        <v>999</v>
      </c>
      <c r="AI153" s="3">
        <f>VLOOKUP(FISM[[#This Row],[POS1503]],pointstable[],2,FALSE)</f>
        <v>0</v>
      </c>
      <c r="AJ153" s="3">
        <f>IFERROR(VLOOKUP(FISM[[#This Row],[FIS Code]],results1603[],3,FALSE),999)</f>
        <v>38</v>
      </c>
      <c r="AK153" s="3">
        <f>VLOOKUP(FISM[[#This Row],[pos1603]],pointstable[],2,FALSE)</f>
        <v>22</v>
      </c>
    </row>
    <row r="154" spans="1:37" x14ac:dyDescent="0.3">
      <c r="A154">
        <v>6100056</v>
      </c>
      <c r="B154" t="s">
        <v>311</v>
      </c>
      <c r="C154">
        <v>2001</v>
      </c>
      <c r="D154" t="s">
        <v>20</v>
      </c>
      <c r="E154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34</v>
      </c>
      <c r="F154">
        <f>IFERROR(VLOOKUP(FISM[[#This Row],[FIS Code]],results0301[],3,FALSE),999)</f>
        <v>43</v>
      </c>
      <c r="G154">
        <f>VLOOKUP(FISM[[#This Row],[pos0301]],pointstable[],2,FALSE)</f>
        <v>17</v>
      </c>
      <c r="H154">
        <f>IFERROR(VLOOKUP(FISM[[#This Row],[FIS Code]],results0401[],3,FALSE),999)</f>
        <v>999</v>
      </c>
      <c r="I154">
        <f>VLOOKUP(FISM[[#This Row],[pos0401]],pointstable[],2,FALSE)</f>
        <v>0</v>
      </c>
      <c r="J154">
        <f>IFERROR(VLOOKUP(FISM[[#This Row],[FIS Code]],results1501[],3,FALSE),999)</f>
        <v>999</v>
      </c>
      <c r="K154">
        <f>VLOOKUP(FISM[[#This Row],[pos01501]],pointstable[],2,FALSE)</f>
        <v>0</v>
      </c>
      <c r="L154">
        <f>IFERROR(VLOOKUP(FISM[[#This Row],[FIS Code]],results15012[],3,FALSE),999)</f>
        <v>999</v>
      </c>
      <c r="M154">
        <f>VLOOKUP(FISM[[#This Row],[pos01502]],pointstable[],2,FALSE)</f>
        <v>0</v>
      </c>
      <c r="N154" s="3">
        <f>IFERROR(VLOOKUP(FISM[[#This Row],[FIS Code]],results0502[],3,FALSE),999)</f>
        <v>43</v>
      </c>
      <c r="O154" s="3">
        <f>VLOOKUP(FISM[[#This Row],[pos0502]],pointstable[],2,FALSE)</f>
        <v>17</v>
      </c>
      <c r="P154" s="3">
        <f>IFERROR(VLOOKUP(FISM[[#This Row],[FIS Code]],results0602[],3,FALSE),999)</f>
        <v>999</v>
      </c>
      <c r="Q154" s="3">
        <f>VLOOKUP(FISM[[#This Row],[pos0602]],pointstable[],2,FALSE)</f>
        <v>0</v>
      </c>
      <c r="R154" s="3">
        <f>IFERROR(VLOOKUP(FISM[[#This Row],[FIS Code]],results0702[],3,FALSE),999)</f>
        <v>999</v>
      </c>
      <c r="S154" s="3">
        <f>VLOOKUP(FISM[[#This Row],[pos0702]],pointstable[],2,FALSE)</f>
        <v>0</v>
      </c>
      <c r="T154" s="3">
        <f>IFERROR(VLOOKUP(FISM[[#This Row],[FIS Code]],results0802[],3,FALSE),999)</f>
        <v>999</v>
      </c>
      <c r="U154" s="3">
        <f>VLOOKUP(FISM[[#This Row],[pos0802]],pointstable[],2,FALSE)</f>
        <v>0</v>
      </c>
      <c r="V154" s="3">
        <f>IFERROR(VLOOKUP(FISM[[#This Row],[FIS Code]],results0103[],3,FALSE),999)</f>
        <v>999</v>
      </c>
      <c r="W154" s="3">
        <f>VLOOKUP(FISM[[#This Row],[pos0103]],pointstable[],2,FALSE)</f>
        <v>0</v>
      </c>
      <c r="X154" s="3">
        <f>IFERROR(VLOOKUP(FISM[[#This Row],[FIS Code]],results0203[],3,FALSE),999)</f>
        <v>999</v>
      </c>
      <c r="Y154" s="3">
        <f>VLOOKUP(FISM[[#This Row],[pos0203]],pointstable[],2,FALSE)</f>
        <v>0</v>
      </c>
      <c r="Z154" s="3">
        <f>IFERROR(VLOOKUP(FISM[[#This Row],[FIS Code]],results1003[],3,FALSE),999)</f>
        <v>999</v>
      </c>
      <c r="AA154" s="3">
        <f>VLOOKUP(FISM[[#This Row],[pos1003]],pointstable[],2,FALSE)</f>
        <v>0</v>
      </c>
      <c r="AB154" s="3">
        <f>IFERROR(VLOOKUP(FISM[[#This Row],[FIS Code]],results1103[],3,FALSE),999)</f>
        <v>999</v>
      </c>
      <c r="AC154" s="3">
        <f>VLOOKUP(FISM[[#This Row],[pos1103]],pointstable[],2,FALSE)</f>
        <v>0</v>
      </c>
      <c r="AD154" s="3">
        <f>IFERROR(VLOOKUP(FISM[[#This Row],[FIS Code]],results1203[],3,FALSE),999)</f>
        <v>999</v>
      </c>
      <c r="AE154" s="3">
        <f>VLOOKUP(FISM[[#This Row],[pos1203]],pointstable[],2,FALSE)</f>
        <v>0</v>
      </c>
      <c r="AF154" s="3">
        <f>IFERROR(VLOOKUP(FISM[[#This Row],[FIS Code]],results1303[],3,FALSE),999)</f>
        <v>999</v>
      </c>
      <c r="AG154" s="3">
        <f>VLOOKUP(FISM[[#This Row],[pos1303]],pointstable[],2,FALSE)</f>
        <v>0</v>
      </c>
      <c r="AH154" s="3">
        <f>IFERROR(VLOOKUP(FISM[[#This Row],[FIS Code]],results1503[],3,FALSE),999)</f>
        <v>999</v>
      </c>
      <c r="AI154" s="3">
        <f>VLOOKUP(FISM[[#This Row],[POS1503]],pointstable[],2,FALSE)</f>
        <v>0</v>
      </c>
      <c r="AJ154" s="3">
        <f>IFERROR(VLOOKUP(FISM[[#This Row],[FIS Code]],results1603[],3,FALSE),999)</f>
        <v>999</v>
      </c>
      <c r="AK154" s="3">
        <f>VLOOKUP(FISM[[#This Row],[pos1603]],pointstable[],2,FALSE)</f>
        <v>0</v>
      </c>
    </row>
    <row r="155" spans="1:37" x14ac:dyDescent="0.3">
      <c r="A155">
        <v>6100055</v>
      </c>
      <c r="B155" t="s">
        <v>324</v>
      </c>
      <c r="C155">
        <v>2001</v>
      </c>
      <c r="D155" t="s">
        <v>20</v>
      </c>
      <c r="E155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34</v>
      </c>
      <c r="F155">
        <f>IFERROR(VLOOKUP(FISM[[#This Row],[FIS Code]],results0301[],3,FALSE),999)</f>
        <v>45</v>
      </c>
      <c r="G155">
        <f>VLOOKUP(FISM[[#This Row],[pos0301]],pointstable[],2,FALSE)</f>
        <v>15</v>
      </c>
      <c r="H155">
        <f>IFERROR(VLOOKUP(FISM[[#This Row],[FIS Code]],results0401[],3,FALSE),999)</f>
        <v>41</v>
      </c>
      <c r="I155">
        <f>VLOOKUP(FISM[[#This Row],[pos0401]],pointstable[],2,FALSE)</f>
        <v>19</v>
      </c>
      <c r="J155">
        <f>IFERROR(VLOOKUP(FISM[[#This Row],[FIS Code]],results1501[],3,FALSE),999)</f>
        <v>3</v>
      </c>
      <c r="K155">
        <f>VLOOKUP(FISM[[#This Row],[pos01501]],pointstable[],2,FALSE)</f>
        <v>300</v>
      </c>
      <c r="L155">
        <f>IFERROR(VLOOKUP(FISM[[#This Row],[FIS Code]],results15012[],3,FALSE),999)</f>
        <v>4</v>
      </c>
      <c r="M155">
        <f>VLOOKUP(FISM[[#This Row],[pos01502]],pointstable[],2,FALSE)</f>
        <v>250</v>
      </c>
      <c r="N155" s="3">
        <f>IFERROR(VLOOKUP(FISM[[#This Row],[FIS Code]],results0502[],3,FALSE),999)</f>
        <v>999</v>
      </c>
      <c r="O155" s="3">
        <f>VLOOKUP(FISM[[#This Row],[pos0502]],pointstable[],2,FALSE)</f>
        <v>0</v>
      </c>
      <c r="P155" s="3">
        <f>IFERROR(VLOOKUP(FISM[[#This Row],[FIS Code]],results0602[],3,FALSE),999)</f>
        <v>999</v>
      </c>
      <c r="Q155" s="3">
        <f>VLOOKUP(FISM[[#This Row],[pos0602]],pointstable[],2,FALSE)</f>
        <v>0</v>
      </c>
      <c r="R155" s="3">
        <f>IFERROR(VLOOKUP(FISM[[#This Row],[FIS Code]],results0702[],3,FALSE),999)</f>
        <v>999</v>
      </c>
      <c r="S155" s="3">
        <f>VLOOKUP(FISM[[#This Row],[pos0702]],pointstable[],2,FALSE)</f>
        <v>0</v>
      </c>
      <c r="T155" s="3">
        <f>IFERROR(VLOOKUP(FISM[[#This Row],[FIS Code]],results0802[],3,FALSE),999)</f>
        <v>999</v>
      </c>
      <c r="U155" s="3">
        <f>VLOOKUP(FISM[[#This Row],[pos0802]],pointstable[],2,FALSE)</f>
        <v>0</v>
      </c>
      <c r="V155" s="3">
        <f>IFERROR(VLOOKUP(FISM[[#This Row],[FIS Code]],results0103[],3,FALSE),999)</f>
        <v>999</v>
      </c>
      <c r="W155" s="3">
        <f>VLOOKUP(FISM[[#This Row],[pos0103]],pointstable[],2,FALSE)</f>
        <v>0</v>
      </c>
      <c r="X155" s="3">
        <f>IFERROR(VLOOKUP(FISM[[#This Row],[FIS Code]],results0203[],3,FALSE),999)</f>
        <v>999</v>
      </c>
      <c r="Y155" s="3">
        <f>VLOOKUP(FISM[[#This Row],[pos0203]],pointstable[],2,FALSE)</f>
        <v>0</v>
      </c>
      <c r="Z155" s="3">
        <f>IFERROR(VLOOKUP(FISM[[#This Row],[FIS Code]],results1003[],3,FALSE),999)</f>
        <v>999</v>
      </c>
      <c r="AA155" s="3">
        <f>VLOOKUP(FISM[[#This Row],[pos1003]],pointstable[],2,FALSE)</f>
        <v>0</v>
      </c>
      <c r="AB155" s="3">
        <f>IFERROR(VLOOKUP(FISM[[#This Row],[FIS Code]],results1103[],3,FALSE),999)</f>
        <v>999</v>
      </c>
      <c r="AC155" s="3">
        <f>VLOOKUP(FISM[[#This Row],[pos1103]],pointstable[],2,FALSE)</f>
        <v>0</v>
      </c>
      <c r="AD155" s="3">
        <f>IFERROR(VLOOKUP(FISM[[#This Row],[FIS Code]],results1203[],3,FALSE),999)</f>
        <v>999</v>
      </c>
      <c r="AE155" s="3">
        <f>VLOOKUP(FISM[[#This Row],[pos1203]],pointstable[],2,FALSE)</f>
        <v>0</v>
      </c>
      <c r="AF155" s="3">
        <f>IFERROR(VLOOKUP(FISM[[#This Row],[FIS Code]],results1303[],3,FALSE),999)</f>
        <v>999</v>
      </c>
      <c r="AG155" s="3">
        <f>VLOOKUP(FISM[[#This Row],[pos1303]],pointstable[],2,FALSE)</f>
        <v>0</v>
      </c>
      <c r="AH155" s="3">
        <f>IFERROR(VLOOKUP(FISM[[#This Row],[FIS Code]],results1503[],3,FALSE),999)</f>
        <v>999</v>
      </c>
      <c r="AI155" s="3">
        <f>VLOOKUP(FISM[[#This Row],[POS1503]],pointstable[],2,FALSE)</f>
        <v>0</v>
      </c>
      <c r="AJ155" s="3">
        <f>IFERROR(VLOOKUP(FISM[[#This Row],[FIS Code]],results1603[],3,FALSE),999)</f>
        <v>999</v>
      </c>
      <c r="AK155" s="3">
        <f>VLOOKUP(FISM[[#This Row],[pos1603]],pointstable[],2,FALSE)</f>
        <v>0</v>
      </c>
    </row>
    <row r="156" spans="1:37" x14ac:dyDescent="0.3">
      <c r="A156">
        <v>6100152</v>
      </c>
      <c r="B156" t="s">
        <v>622</v>
      </c>
      <c r="C156">
        <v>2000</v>
      </c>
      <c r="D156" t="s">
        <v>20</v>
      </c>
      <c r="E156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34</v>
      </c>
      <c r="F156">
        <f>IFERROR(VLOOKUP(FISM[[#This Row],[FIS Code]],results0301[],3,FALSE),999)</f>
        <v>999</v>
      </c>
      <c r="G156">
        <f>VLOOKUP(FISM[[#This Row],[pos0301]],pointstable[],2,FALSE)</f>
        <v>0</v>
      </c>
      <c r="H156">
        <f>IFERROR(VLOOKUP(FISM[[#This Row],[FIS Code]],results0401[],3,FALSE),999)</f>
        <v>54</v>
      </c>
      <c r="I156">
        <f>VLOOKUP(FISM[[#This Row],[pos0401]],pointstable[],2,FALSE)</f>
        <v>6</v>
      </c>
      <c r="J156">
        <f>IFERROR(VLOOKUP(FISM[[#This Row],[FIS Code]],results1501[],3,FALSE),999)</f>
        <v>999</v>
      </c>
      <c r="K156">
        <f>VLOOKUP(FISM[[#This Row],[pos01501]],pointstable[],2,FALSE)</f>
        <v>0</v>
      </c>
      <c r="L156">
        <f>IFERROR(VLOOKUP(FISM[[#This Row],[FIS Code]],results15012[],3,FALSE),999)</f>
        <v>999</v>
      </c>
      <c r="M156">
        <f>VLOOKUP(FISM[[#This Row],[pos01502]],pointstable[],2,FALSE)</f>
        <v>0</v>
      </c>
      <c r="N156" s="3">
        <f>IFERROR(VLOOKUP(FISM[[#This Row],[FIS Code]],results0502[],3,FALSE),999)</f>
        <v>999</v>
      </c>
      <c r="O156" s="3">
        <f>VLOOKUP(FISM[[#This Row],[pos0502]],pointstable[],2,FALSE)</f>
        <v>0</v>
      </c>
      <c r="P156" s="3">
        <f>IFERROR(VLOOKUP(FISM[[#This Row],[FIS Code]],results0602[],3,FALSE),999)</f>
        <v>61</v>
      </c>
      <c r="Q156" s="3">
        <f>VLOOKUP(FISM[[#This Row],[pos0602]],pointstable[],2,FALSE)</f>
        <v>0</v>
      </c>
      <c r="R156" s="3">
        <f>IFERROR(VLOOKUP(FISM[[#This Row],[FIS Code]],results0702[],3,FALSE),999)</f>
        <v>32</v>
      </c>
      <c r="S156" s="3">
        <f>VLOOKUP(FISM[[#This Row],[pos0702]],pointstable[],2,FALSE)</f>
        <v>28</v>
      </c>
      <c r="T156" s="3">
        <f>IFERROR(VLOOKUP(FISM[[#This Row],[FIS Code]],results0802[],3,FALSE),999)</f>
        <v>999</v>
      </c>
      <c r="U156" s="3">
        <f>VLOOKUP(FISM[[#This Row],[pos0802]],pointstable[],2,FALSE)</f>
        <v>0</v>
      </c>
      <c r="V156" s="3">
        <f>IFERROR(VLOOKUP(FISM[[#This Row],[FIS Code]],results0103[],3,FALSE),999)</f>
        <v>999</v>
      </c>
      <c r="W156" s="3">
        <f>VLOOKUP(FISM[[#This Row],[pos0103]],pointstable[],2,FALSE)</f>
        <v>0</v>
      </c>
      <c r="X156" s="3">
        <f>IFERROR(VLOOKUP(FISM[[#This Row],[FIS Code]],results0203[],3,FALSE),999)</f>
        <v>999</v>
      </c>
      <c r="Y156" s="3">
        <f>VLOOKUP(FISM[[#This Row],[pos0203]],pointstable[],2,FALSE)</f>
        <v>0</v>
      </c>
      <c r="Z156" s="3">
        <f>IFERROR(VLOOKUP(FISM[[#This Row],[FIS Code]],results1003[],3,FALSE),999)</f>
        <v>999</v>
      </c>
      <c r="AA156" s="3">
        <f>VLOOKUP(FISM[[#This Row],[pos1003]],pointstable[],2,FALSE)</f>
        <v>0</v>
      </c>
      <c r="AB156" s="3">
        <f>IFERROR(VLOOKUP(FISM[[#This Row],[FIS Code]],results1103[],3,FALSE),999)</f>
        <v>999</v>
      </c>
      <c r="AC156" s="3">
        <f>VLOOKUP(FISM[[#This Row],[pos1103]],pointstable[],2,FALSE)</f>
        <v>0</v>
      </c>
      <c r="AD156" s="3">
        <f>IFERROR(VLOOKUP(FISM[[#This Row],[FIS Code]],results1203[],3,FALSE),999)</f>
        <v>999</v>
      </c>
      <c r="AE156" s="3">
        <f>VLOOKUP(FISM[[#This Row],[pos1203]],pointstable[],2,FALSE)</f>
        <v>0</v>
      </c>
      <c r="AF156" s="3">
        <f>IFERROR(VLOOKUP(FISM[[#This Row],[FIS Code]],results1303[],3,FALSE),999)</f>
        <v>999</v>
      </c>
      <c r="AG156" s="3">
        <f>VLOOKUP(FISM[[#This Row],[pos1303]],pointstable[],2,FALSE)</f>
        <v>0</v>
      </c>
      <c r="AH156" s="3">
        <f>IFERROR(VLOOKUP(FISM[[#This Row],[FIS Code]],results1503[],3,FALSE),999)</f>
        <v>999</v>
      </c>
      <c r="AI156" s="3">
        <f>VLOOKUP(FISM[[#This Row],[POS1503]],pointstable[],2,FALSE)</f>
        <v>0</v>
      </c>
      <c r="AJ156" s="3">
        <f>IFERROR(VLOOKUP(FISM[[#This Row],[FIS Code]],results1603[],3,FALSE),999)</f>
        <v>999</v>
      </c>
      <c r="AK156" s="3">
        <f>VLOOKUP(FISM[[#This Row],[pos1603]],pointstable[],2,FALSE)</f>
        <v>0</v>
      </c>
    </row>
    <row r="157" spans="1:37" x14ac:dyDescent="0.3">
      <c r="A157">
        <v>104993</v>
      </c>
      <c r="B157" t="s">
        <v>2162</v>
      </c>
      <c r="C157">
        <v>2000</v>
      </c>
      <c r="D157" t="s">
        <v>20</v>
      </c>
      <c r="E157" s="3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33</v>
      </c>
      <c r="F157" s="3">
        <f>IFERROR(VLOOKUP(FISM[[#This Row],[FIS Code]],results0301[],3,FALSE),999)</f>
        <v>999</v>
      </c>
      <c r="G157" s="3">
        <f>VLOOKUP(FISM[[#This Row],[pos0301]],pointstable[],2,FALSE)</f>
        <v>0</v>
      </c>
      <c r="H157" s="3">
        <f>IFERROR(VLOOKUP(FISM[[#This Row],[FIS Code]],results0401[],3,FALSE),999)</f>
        <v>999</v>
      </c>
      <c r="I157" s="3">
        <f>VLOOKUP(FISM[[#This Row],[pos0401]],pointstable[],2,FALSE)</f>
        <v>0</v>
      </c>
      <c r="J157" s="3">
        <f>IFERROR(VLOOKUP(FISM[[#This Row],[FIS Code]],results1501[],3,FALSE),999)</f>
        <v>999</v>
      </c>
      <c r="K157" s="3">
        <f>VLOOKUP(FISM[[#This Row],[pos01501]],pointstable[],2,FALSE)</f>
        <v>0</v>
      </c>
      <c r="L157" s="3">
        <f>IFERROR(VLOOKUP(FISM[[#This Row],[FIS Code]],results15012[],3,FALSE),999)</f>
        <v>999</v>
      </c>
      <c r="M157" s="3">
        <f>VLOOKUP(FISM[[#This Row],[pos01502]],pointstable[],2,FALSE)</f>
        <v>0</v>
      </c>
      <c r="N157" s="3">
        <f>IFERROR(VLOOKUP(FISM[[#This Row],[FIS Code]],results0502[],3,FALSE),999)</f>
        <v>999</v>
      </c>
      <c r="O157" s="3">
        <f>VLOOKUP(FISM[[#This Row],[pos0502]],pointstable[],2,FALSE)</f>
        <v>0</v>
      </c>
      <c r="P157" s="3">
        <f>IFERROR(VLOOKUP(FISM[[#This Row],[FIS Code]],results0602[],3,FALSE),999)</f>
        <v>999</v>
      </c>
      <c r="Q157" s="3">
        <f>VLOOKUP(FISM[[#This Row],[pos0602]],pointstable[],2,FALSE)</f>
        <v>0</v>
      </c>
      <c r="R157" s="3">
        <f>IFERROR(VLOOKUP(FISM[[#This Row],[FIS Code]],results0702[],3,FALSE),999)</f>
        <v>999</v>
      </c>
      <c r="S157" s="3">
        <f>VLOOKUP(FISM[[#This Row],[pos0702]],pointstable[],2,FALSE)</f>
        <v>0</v>
      </c>
      <c r="T157" s="3">
        <f>IFERROR(VLOOKUP(FISM[[#This Row],[FIS Code]],results0802[],3,FALSE),999)</f>
        <v>999</v>
      </c>
      <c r="U157" s="3">
        <f>VLOOKUP(FISM[[#This Row],[pos0802]],pointstable[],2,FALSE)</f>
        <v>0</v>
      </c>
      <c r="V157" s="3">
        <f>IFERROR(VLOOKUP(FISM[[#This Row],[FIS Code]],results0103[],3,FALSE),999)</f>
        <v>43</v>
      </c>
      <c r="W157" s="3">
        <f>VLOOKUP(FISM[[#This Row],[pos0103]],pointstable[],2,FALSE)</f>
        <v>17</v>
      </c>
      <c r="X157" s="3">
        <f>IFERROR(VLOOKUP(FISM[[#This Row],[FIS Code]],results0203[],3,FALSE),999)</f>
        <v>44</v>
      </c>
      <c r="Y157" s="3">
        <f>VLOOKUP(FISM[[#This Row],[pos0203]],pointstable[],2,FALSE)</f>
        <v>16</v>
      </c>
      <c r="Z157" s="3">
        <f>IFERROR(VLOOKUP(FISM[[#This Row],[FIS Code]],results1003[],3,FALSE),999)</f>
        <v>999</v>
      </c>
      <c r="AA157" s="3">
        <f>VLOOKUP(FISM[[#This Row],[pos1003]],pointstable[],2,FALSE)</f>
        <v>0</v>
      </c>
      <c r="AB157" s="3">
        <f>IFERROR(VLOOKUP(FISM[[#This Row],[FIS Code]],results1103[],3,FALSE),999)</f>
        <v>999</v>
      </c>
      <c r="AC157" s="3">
        <f>VLOOKUP(FISM[[#This Row],[pos1103]],pointstable[],2,FALSE)</f>
        <v>0</v>
      </c>
      <c r="AD157" s="3">
        <f>IFERROR(VLOOKUP(FISM[[#This Row],[FIS Code]],results1203[],3,FALSE),999)</f>
        <v>999</v>
      </c>
      <c r="AE157" s="3">
        <f>VLOOKUP(FISM[[#This Row],[pos1203]],pointstable[],2,FALSE)</f>
        <v>0</v>
      </c>
      <c r="AF157" s="3">
        <f>IFERROR(VLOOKUP(FISM[[#This Row],[FIS Code]],results1303[],3,FALSE),999)</f>
        <v>999</v>
      </c>
      <c r="AG157" s="3">
        <f>VLOOKUP(FISM[[#This Row],[pos1303]],pointstable[],2,FALSE)</f>
        <v>0</v>
      </c>
      <c r="AH157" s="3">
        <f>IFERROR(VLOOKUP(FISM[[#This Row],[FIS Code]],results1503[],3,FALSE),999)</f>
        <v>999</v>
      </c>
      <c r="AI157" s="3">
        <f>VLOOKUP(FISM[[#This Row],[POS1503]],pointstable[],2,FALSE)</f>
        <v>0</v>
      </c>
      <c r="AJ157" s="3">
        <f>IFERROR(VLOOKUP(FISM[[#This Row],[FIS Code]],results1603[],3,FALSE),999)</f>
        <v>999</v>
      </c>
      <c r="AK157" s="3">
        <f>VLOOKUP(FISM[[#This Row],[pos1603]],pointstable[],2,FALSE)</f>
        <v>0</v>
      </c>
    </row>
    <row r="158" spans="1:37" x14ac:dyDescent="0.3">
      <c r="A158">
        <v>6531513</v>
      </c>
      <c r="B158" t="s">
        <v>2747</v>
      </c>
      <c r="C158">
        <v>1996</v>
      </c>
      <c r="D158" t="s">
        <v>73</v>
      </c>
      <c r="E158" s="3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29</v>
      </c>
      <c r="F158" s="3">
        <f>IFERROR(VLOOKUP(FISM[[#This Row],[FIS Code]],results0301[],3,FALSE),999)</f>
        <v>999</v>
      </c>
      <c r="G158" s="3">
        <f>VLOOKUP(FISM[[#This Row],[pos0301]],pointstable[],2,FALSE)</f>
        <v>0</v>
      </c>
      <c r="H158" s="3">
        <f>IFERROR(VLOOKUP(FISM[[#This Row],[FIS Code]],results0401[],3,FALSE),999)</f>
        <v>999</v>
      </c>
      <c r="I158" s="3">
        <f>VLOOKUP(FISM[[#This Row],[pos0401]],pointstable[],2,FALSE)</f>
        <v>0</v>
      </c>
      <c r="J158" s="3">
        <f>IFERROR(VLOOKUP(FISM[[#This Row],[FIS Code]],results1501[],3,FALSE),999)</f>
        <v>999</v>
      </c>
      <c r="K158" s="3">
        <f>VLOOKUP(FISM[[#This Row],[pos01501]],pointstable[],2,FALSE)</f>
        <v>0</v>
      </c>
      <c r="L158" s="3">
        <f>IFERROR(VLOOKUP(FISM[[#This Row],[FIS Code]],results15012[],3,FALSE),999)</f>
        <v>999</v>
      </c>
      <c r="M158" s="3">
        <f>VLOOKUP(FISM[[#This Row],[pos01502]],pointstable[],2,FALSE)</f>
        <v>0</v>
      </c>
      <c r="N158" s="3">
        <f>IFERROR(VLOOKUP(FISM[[#This Row],[FIS Code]],results0502[],3,FALSE),999)</f>
        <v>999</v>
      </c>
      <c r="O158" s="3">
        <f>VLOOKUP(FISM[[#This Row],[pos0502]],pointstable[],2,FALSE)</f>
        <v>0</v>
      </c>
      <c r="P158" s="3">
        <f>IFERROR(VLOOKUP(FISM[[#This Row],[FIS Code]],results0602[],3,FALSE),999)</f>
        <v>999</v>
      </c>
      <c r="Q158" s="3">
        <f>VLOOKUP(FISM[[#This Row],[pos0602]],pointstable[],2,FALSE)</f>
        <v>0</v>
      </c>
      <c r="R158" s="3">
        <f>IFERROR(VLOOKUP(FISM[[#This Row],[FIS Code]],results0702[],3,FALSE),999)</f>
        <v>999</v>
      </c>
      <c r="S158" s="3">
        <f>VLOOKUP(FISM[[#This Row],[pos0702]],pointstable[],2,FALSE)</f>
        <v>0</v>
      </c>
      <c r="T158" s="3">
        <f>IFERROR(VLOOKUP(FISM[[#This Row],[FIS Code]],results0802[],3,FALSE),999)</f>
        <v>999</v>
      </c>
      <c r="U158" s="3">
        <f>VLOOKUP(FISM[[#This Row],[pos0802]],pointstable[],2,FALSE)</f>
        <v>0</v>
      </c>
      <c r="V158" s="3">
        <f>IFERROR(VLOOKUP(FISM[[#This Row],[FIS Code]],results0103[],3,FALSE),999)</f>
        <v>999</v>
      </c>
      <c r="W158" s="3">
        <f>VLOOKUP(FISM[[#This Row],[pos0103]],pointstable[],2,FALSE)</f>
        <v>0</v>
      </c>
      <c r="X158" s="3">
        <f>IFERROR(VLOOKUP(FISM[[#This Row],[FIS Code]],results0203[],3,FALSE),999)</f>
        <v>999</v>
      </c>
      <c r="Y158" s="3">
        <f>VLOOKUP(FISM[[#This Row],[pos0203]],pointstable[],2,FALSE)</f>
        <v>0</v>
      </c>
      <c r="Z158" s="3">
        <f>IFERROR(VLOOKUP(FISM[[#This Row],[FIS Code]],results1003[],3,FALSE),999)</f>
        <v>999</v>
      </c>
      <c r="AA158" s="3">
        <f>VLOOKUP(FISM[[#This Row],[pos1003]],pointstable[],2,FALSE)</f>
        <v>0</v>
      </c>
      <c r="AB158" s="3">
        <f>IFERROR(VLOOKUP(FISM[[#This Row],[FIS Code]],results1103[],3,FALSE),999)</f>
        <v>31</v>
      </c>
      <c r="AC158" s="3">
        <f>VLOOKUP(FISM[[#This Row],[pos1103]],pointstable[],2,FALSE)</f>
        <v>29</v>
      </c>
      <c r="AD158" s="3">
        <f>IFERROR(VLOOKUP(FISM[[#This Row],[FIS Code]],results1203[],3,FALSE),999)</f>
        <v>999</v>
      </c>
      <c r="AE158" s="3">
        <f>VLOOKUP(FISM[[#This Row],[pos1203]],pointstable[],2,FALSE)</f>
        <v>0</v>
      </c>
      <c r="AF158" s="3">
        <f>IFERROR(VLOOKUP(FISM[[#This Row],[FIS Code]],results1303[],3,FALSE),999)</f>
        <v>999</v>
      </c>
      <c r="AG158" s="3">
        <f>VLOOKUP(FISM[[#This Row],[pos1303]],pointstable[],2,FALSE)</f>
        <v>0</v>
      </c>
      <c r="AH158" s="3">
        <f>IFERROR(VLOOKUP(FISM[[#This Row],[FIS Code]],results1503[],3,FALSE),999)</f>
        <v>999</v>
      </c>
      <c r="AI158" s="3">
        <f>VLOOKUP(FISM[[#This Row],[POS1503]],pointstable[],2,FALSE)</f>
        <v>0</v>
      </c>
      <c r="AJ158" s="3">
        <f>IFERROR(VLOOKUP(FISM[[#This Row],[FIS Code]],results1603[],3,FALSE),999)</f>
        <v>999</v>
      </c>
      <c r="AK158" s="3">
        <f>VLOOKUP(FISM[[#This Row],[pos1603]],pointstable[],2,FALSE)</f>
        <v>0</v>
      </c>
    </row>
    <row r="159" spans="1:37" x14ac:dyDescent="0.3">
      <c r="A159">
        <v>6532258</v>
      </c>
      <c r="B159" t="s">
        <v>406</v>
      </c>
      <c r="C159">
        <v>1998</v>
      </c>
      <c r="D159" t="s">
        <v>20</v>
      </c>
      <c r="E159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27</v>
      </c>
      <c r="F159">
        <f>IFERROR(VLOOKUP(FISM[[#This Row],[FIS Code]],results0301[],3,FALSE),999)</f>
        <v>57</v>
      </c>
      <c r="G159">
        <f>VLOOKUP(FISM[[#This Row],[pos0301]],pointstable[],2,FALSE)</f>
        <v>3</v>
      </c>
      <c r="H159">
        <f>IFERROR(VLOOKUP(FISM[[#This Row],[FIS Code]],results0401[],3,FALSE),999)</f>
        <v>36</v>
      </c>
      <c r="I159">
        <f>VLOOKUP(FISM[[#This Row],[pos0401]],pointstable[],2,FALSE)</f>
        <v>24</v>
      </c>
      <c r="J159">
        <f>IFERROR(VLOOKUP(FISM[[#This Row],[FIS Code]],results1501[],3,FALSE),999)</f>
        <v>999</v>
      </c>
      <c r="K159">
        <f>VLOOKUP(FISM[[#This Row],[pos01501]],pointstable[],2,FALSE)</f>
        <v>0</v>
      </c>
      <c r="L159">
        <f>IFERROR(VLOOKUP(FISM[[#This Row],[FIS Code]],results15012[],3,FALSE),999)</f>
        <v>999</v>
      </c>
      <c r="M159">
        <f>VLOOKUP(FISM[[#This Row],[pos01502]],pointstable[],2,FALSE)</f>
        <v>0</v>
      </c>
      <c r="N159" s="3">
        <f>IFERROR(VLOOKUP(FISM[[#This Row],[FIS Code]],results0502[],3,FALSE),999)</f>
        <v>999</v>
      </c>
      <c r="O159" s="3">
        <f>VLOOKUP(FISM[[#This Row],[pos0502]],pointstable[],2,FALSE)</f>
        <v>0</v>
      </c>
      <c r="P159" s="3">
        <f>IFERROR(VLOOKUP(FISM[[#This Row],[FIS Code]],results0602[],3,FALSE),999)</f>
        <v>999</v>
      </c>
      <c r="Q159" s="3">
        <f>VLOOKUP(FISM[[#This Row],[pos0602]],pointstable[],2,FALSE)</f>
        <v>0</v>
      </c>
      <c r="R159" s="3">
        <f>IFERROR(VLOOKUP(FISM[[#This Row],[FIS Code]],results0702[],3,FALSE),999)</f>
        <v>999</v>
      </c>
      <c r="S159" s="3">
        <f>VLOOKUP(FISM[[#This Row],[pos0702]],pointstable[],2,FALSE)</f>
        <v>0</v>
      </c>
      <c r="T159" s="3">
        <f>IFERROR(VLOOKUP(FISM[[#This Row],[FIS Code]],results0802[],3,FALSE),999)</f>
        <v>999</v>
      </c>
      <c r="U159" s="3">
        <f>VLOOKUP(FISM[[#This Row],[pos0802]],pointstable[],2,FALSE)</f>
        <v>0</v>
      </c>
      <c r="V159" s="3">
        <f>IFERROR(VLOOKUP(FISM[[#This Row],[FIS Code]],results0103[],3,FALSE),999)</f>
        <v>999</v>
      </c>
      <c r="W159" s="3">
        <f>VLOOKUP(FISM[[#This Row],[pos0103]],pointstable[],2,FALSE)</f>
        <v>0</v>
      </c>
      <c r="X159" s="3">
        <f>IFERROR(VLOOKUP(FISM[[#This Row],[FIS Code]],results0203[],3,FALSE),999)</f>
        <v>999</v>
      </c>
      <c r="Y159" s="3">
        <f>VLOOKUP(FISM[[#This Row],[pos0203]],pointstable[],2,FALSE)</f>
        <v>0</v>
      </c>
      <c r="Z159" s="3">
        <f>IFERROR(VLOOKUP(FISM[[#This Row],[FIS Code]],results1003[],3,FALSE),999)</f>
        <v>999</v>
      </c>
      <c r="AA159" s="3">
        <f>VLOOKUP(FISM[[#This Row],[pos1003]],pointstable[],2,FALSE)</f>
        <v>0</v>
      </c>
      <c r="AB159" s="3">
        <f>IFERROR(VLOOKUP(FISM[[#This Row],[FIS Code]],results1103[],3,FALSE),999)</f>
        <v>999</v>
      </c>
      <c r="AC159" s="3">
        <f>VLOOKUP(FISM[[#This Row],[pos1103]],pointstable[],2,FALSE)</f>
        <v>0</v>
      </c>
      <c r="AD159" s="3">
        <f>IFERROR(VLOOKUP(FISM[[#This Row],[FIS Code]],results1203[],3,FALSE),999)</f>
        <v>999</v>
      </c>
      <c r="AE159" s="3">
        <f>VLOOKUP(FISM[[#This Row],[pos1203]],pointstable[],2,FALSE)</f>
        <v>0</v>
      </c>
      <c r="AF159" s="3">
        <f>IFERROR(VLOOKUP(FISM[[#This Row],[FIS Code]],results1303[],3,FALSE),999)</f>
        <v>999</v>
      </c>
      <c r="AG159" s="3">
        <f>VLOOKUP(FISM[[#This Row],[pos1303]],pointstable[],2,FALSE)</f>
        <v>0</v>
      </c>
      <c r="AH159" s="3">
        <f>IFERROR(VLOOKUP(FISM[[#This Row],[FIS Code]],results1503[],3,FALSE),999)</f>
        <v>999</v>
      </c>
      <c r="AI159" s="3">
        <f>VLOOKUP(FISM[[#This Row],[POS1503]],pointstable[],2,FALSE)</f>
        <v>0</v>
      </c>
      <c r="AJ159" s="3">
        <f>IFERROR(VLOOKUP(FISM[[#This Row],[FIS Code]],results1603[],3,FALSE),999)</f>
        <v>999</v>
      </c>
      <c r="AK159" s="3">
        <f>VLOOKUP(FISM[[#This Row],[pos1603]],pointstable[],2,FALSE)</f>
        <v>0</v>
      </c>
    </row>
    <row r="160" spans="1:37" x14ac:dyDescent="0.3">
      <c r="A160">
        <v>104802</v>
      </c>
      <c r="B160" t="s">
        <v>351</v>
      </c>
      <c r="C160">
        <v>1999</v>
      </c>
      <c r="D160" t="s">
        <v>20</v>
      </c>
      <c r="E160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26</v>
      </c>
      <c r="F160">
        <f>IFERROR(VLOOKUP(FISM[[#This Row],[FIS Code]],results0301[],3,FALSE),999)</f>
        <v>49</v>
      </c>
      <c r="G160">
        <f>VLOOKUP(FISM[[#This Row],[pos0301]],pointstable[],2,FALSE)</f>
        <v>11</v>
      </c>
      <c r="H160">
        <f>IFERROR(VLOOKUP(FISM[[#This Row],[FIS Code]],results0401[],3,FALSE),999)</f>
        <v>45</v>
      </c>
      <c r="I160">
        <f>VLOOKUP(FISM[[#This Row],[pos0401]],pointstable[],2,FALSE)</f>
        <v>15</v>
      </c>
      <c r="J160">
        <f>IFERROR(VLOOKUP(FISM[[#This Row],[FIS Code]],results1501[],3,FALSE),999)</f>
        <v>999</v>
      </c>
      <c r="K160">
        <f>VLOOKUP(FISM[[#This Row],[pos01501]],pointstable[],2,FALSE)</f>
        <v>0</v>
      </c>
      <c r="L160">
        <f>IFERROR(VLOOKUP(FISM[[#This Row],[FIS Code]],results15012[],3,FALSE),999)</f>
        <v>999</v>
      </c>
      <c r="M160">
        <f>VLOOKUP(FISM[[#This Row],[pos01502]],pointstable[],2,FALSE)</f>
        <v>0</v>
      </c>
      <c r="N160" s="3">
        <f>IFERROR(VLOOKUP(FISM[[#This Row],[FIS Code]],results0502[],3,FALSE),999)</f>
        <v>999</v>
      </c>
      <c r="O160" s="3">
        <f>VLOOKUP(FISM[[#This Row],[pos0502]],pointstable[],2,FALSE)</f>
        <v>0</v>
      </c>
      <c r="P160" s="3">
        <f>IFERROR(VLOOKUP(FISM[[#This Row],[FIS Code]],results0602[],3,FALSE),999)</f>
        <v>999</v>
      </c>
      <c r="Q160" s="3">
        <f>VLOOKUP(FISM[[#This Row],[pos0602]],pointstable[],2,FALSE)</f>
        <v>0</v>
      </c>
      <c r="R160" s="3">
        <f>IFERROR(VLOOKUP(FISM[[#This Row],[FIS Code]],results0702[],3,FALSE),999)</f>
        <v>999</v>
      </c>
      <c r="S160" s="3">
        <f>VLOOKUP(FISM[[#This Row],[pos0702]],pointstable[],2,FALSE)</f>
        <v>0</v>
      </c>
      <c r="T160" s="3">
        <f>IFERROR(VLOOKUP(FISM[[#This Row],[FIS Code]],results0802[],3,FALSE),999)</f>
        <v>999</v>
      </c>
      <c r="U160" s="3">
        <f>VLOOKUP(FISM[[#This Row],[pos0802]],pointstable[],2,FALSE)</f>
        <v>0</v>
      </c>
      <c r="V160" s="3">
        <f>IFERROR(VLOOKUP(FISM[[#This Row],[FIS Code]],results0103[],3,FALSE),999)</f>
        <v>999</v>
      </c>
      <c r="W160" s="3">
        <f>VLOOKUP(FISM[[#This Row],[pos0103]],pointstable[],2,FALSE)</f>
        <v>0</v>
      </c>
      <c r="X160" s="3">
        <f>IFERROR(VLOOKUP(FISM[[#This Row],[FIS Code]],results0203[],3,FALSE),999)</f>
        <v>999</v>
      </c>
      <c r="Y160" s="3">
        <f>VLOOKUP(FISM[[#This Row],[pos0203]],pointstable[],2,FALSE)</f>
        <v>0</v>
      </c>
      <c r="Z160" s="3">
        <f>IFERROR(VLOOKUP(FISM[[#This Row],[FIS Code]],results1003[],3,FALSE),999)</f>
        <v>999</v>
      </c>
      <c r="AA160" s="3">
        <f>VLOOKUP(FISM[[#This Row],[pos1003]],pointstable[],2,FALSE)</f>
        <v>0</v>
      </c>
      <c r="AB160" s="3">
        <f>IFERROR(VLOOKUP(FISM[[#This Row],[FIS Code]],results1103[],3,FALSE),999)</f>
        <v>999</v>
      </c>
      <c r="AC160" s="3">
        <f>VLOOKUP(FISM[[#This Row],[pos1103]],pointstable[],2,FALSE)</f>
        <v>0</v>
      </c>
      <c r="AD160" s="3">
        <f>IFERROR(VLOOKUP(FISM[[#This Row],[FIS Code]],results1203[],3,FALSE),999)</f>
        <v>999</v>
      </c>
      <c r="AE160" s="3">
        <f>VLOOKUP(FISM[[#This Row],[pos1203]],pointstable[],2,FALSE)</f>
        <v>0</v>
      </c>
      <c r="AF160" s="3">
        <f>IFERROR(VLOOKUP(FISM[[#This Row],[FIS Code]],results1303[],3,FALSE),999)</f>
        <v>999</v>
      </c>
      <c r="AG160" s="3">
        <f>VLOOKUP(FISM[[#This Row],[pos1303]],pointstable[],2,FALSE)</f>
        <v>0</v>
      </c>
      <c r="AH160" s="3">
        <f>IFERROR(VLOOKUP(FISM[[#This Row],[FIS Code]],results1503[],3,FALSE),999)</f>
        <v>999</v>
      </c>
      <c r="AI160" s="3">
        <f>VLOOKUP(FISM[[#This Row],[POS1503]],pointstable[],2,FALSE)</f>
        <v>0</v>
      </c>
      <c r="AJ160" s="3">
        <f>IFERROR(VLOOKUP(FISM[[#This Row],[FIS Code]],results1603[],3,FALSE),999)</f>
        <v>999</v>
      </c>
      <c r="AK160" s="3">
        <f>VLOOKUP(FISM[[#This Row],[pos1603]],pointstable[],2,FALSE)</f>
        <v>0</v>
      </c>
    </row>
    <row r="161" spans="1:37" x14ac:dyDescent="0.3">
      <c r="A161">
        <v>6100123</v>
      </c>
      <c r="B161" t="s">
        <v>597</v>
      </c>
      <c r="C161">
        <v>2001</v>
      </c>
      <c r="D161" t="s">
        <v>20</v>
      </c>
      <c r="E161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26</v>
      </c>
      <c r="F161">
        <f>IFERROR(VLOOKUP(FISM[[#This Row],[FIS Code]],results0301[],3,FALSE),999)</f>
        <v>999</v>
      </c>
      <c r="G161">
        <f>VLOOKUP(FISM[[#This Row],[pos0301]],pointstable[],2,FALSE)</f>
        <v>0</v>
      </c>
      <c r="H161">
        <f>IFERROR(VLOOKUP(FISM[[#This Row],[FIS Code]],results0401[],3,FALSE),999)</f>
        <v>57</v>
      </c>
      <c r="I161">
        <f>VLOOKUP(FISM[[#This Row],[pos0401]],pointstable[],2,FALSE)</f>
        <v>3</v>
      </c>
      <c r="J161">
        <f>IFERROR(VLOOKUP(FISM[[#This Row],[FIS Code]],results1501[],3,FALSE),999)</f>
        <v>999</v>
      </c>
      <c r="K161">
        <f>VLOOKUP(FISM[[#This Row],[pos01501]],pointstable[],2,FALSE)</f>
        <v>0</v>
      </c>
      <c r="L161">
        <f>IFERROR(VLOOKUP(FISM[[#This Row],[FIS Code]],results15012[],3,FALSE),999)</f>
        <v>999</v>
      </c>
      <c r="M161">
        <f>VLOOKUP(FISM[[#This Row],[pos01502]],pointstable[],2,FALSE)</f>
        <v>0</v>
      </c>
      <c r="N161" s="3">
        <f>IFERROR(VLOOKUP(FISM[[#This Row],[FIS Code]],results0502[],3,FALSE),999)</f>
        <v>999</v>
      </c>
      <c r="O161" s="3">
        <f>VLOOKUP(FISM[[#This Row],[pos0502]],pointstable[],2,FALSE)</f>
        <v>0</v>
      </c>
      <c r="P161" s="3">
        <f>IFERROR(VLOOKUP(FISM[[#This Row],[FIS Code]],results0602[],3,FALSE),999)</f>
        <v>999</v>
      </c>
      <c r="Q161" s="3">
        <f>VLOOKUP(FISM[[#This Row],[pos0602]],pointstable[],2,FALSE)</f>
        <v>0</v>
      </c>
      <c r="R161" s="3">
        <f>IFERROR(VLOOKUP(FISM[[#This Row],[FIS Code]],results0702[],3,FALSE),999)</f>
        <v>999</v>
      </c>
      <c r="S161" s="3">
        <f>VLOOKUP(FISM[[#This Row],[pos0702]],pointstable[],2,FALSE)</f>
        <v>0</v>
      </c>
      <c r="T161" s="3">
        <f>IFERROR(VLOOKUP(FISM[[#This Row],[FIS Code]],results0802[],3,FALSE),999)</f>
        <v>999</v>
      </c>
      <c r="U161" s="3">
        <f>VLOOKUP(FISM[[#This Row],[pos0802]],pointstable[],2,FALSE)</f>
        <v>0</v>
      </c>
      <c r="V161" s="3">
        <f>IFERROR(VLOOKUP(FISM[[#This Row],[FIS Code]],results0103[],3,FALSE),999)</f>
        <v>37</v>
      </c>
      <c r="W161" s="3">
        <f>VLOOKUP(FISM[[#This Row],[pos0103]],pointstable[],2,FALSE)</f>
        <v>23</v>
      </c>
      <c r="X161" s="3">
        <f>IFERROR(VLOOKUP(FISM[[#This Row],[FIS Code]],results0203[],3,FALSE),999)</f>
        <v>999</v>
      </c>
      <c r="Y161" s="3">
        <f>VLOOKUP(FISM[[#This Row],[pos0203]],pointstable[],2,FALSE)</f>
        <v>0</v>
      </c>
      <c r="Z161" s="3">
        <f>IFERROR(VLOOKUP(FISM[[#This Row],[FIS Code]],results1003[],3,FALSE),999)</f>
        <v>999</v>
      </c>
      <c r="AA161" s="3">
        <f>VLOOKUP(FISM[[#This Row],[pos1003]],pointstable[],2,FALSE)</f>
        <v>0</v>
      </c>
      <c r="AB161" s="3">
        <f>IFERROR(VLOOKUP(FISM[[#This Row],[FIS Code]],results1103[],3,FALSE),999)</f>
        <v>999</v>
      </c>
      <c r="AC161" s="3">
        <f>VLOOKUP(FISM[[#This Row],[pos1103]],pointstable[],2,FALSE)</f>
        <v>0</v>
      </c>
      <c r="AD161" s="3">
        <f>IFERROR(VLOOKUP(FISM[[#This Row],[FIS Code]],results1203[],3,FALSE),999)</f>
        <v>999</v>
      </c>
      <c r="AE161" s="3">
        <f>VLOOKUP(FISM[[#This Row],[pos1203]],pointstable[],2,FALSE)</f>
        <v>0</v>
      </c>
      <c r="AF161" s="3">
        <f>IFERROR(VLOOKUP(FISM[[#This Row],[FIS Code]],results1303[],3,FALSE),999)</f>
        <v>999</v>
      </c>
      <c r="AG161" s="3">
        <f>VLOOKUP(FISM[[#This Row],[pos1303]],pointstable[],2,FALSE)</f>
        <v>0</v>
      </c>
      <c r="AH161" s="3">
        <f>IFERROR(VLOOKUP(FISM[[#This Row],[FIS Code]],results1503[],3,FALSE),999)</f>
        <v>999</v>
      </c>
      <c r="AI161" s="3">
        <f>VLOOKUP(FISM[[#This Row],[POS1503]],pointstable[],2,FALSE)</f>
        <v>0</v>
      </c>
      <c r="AJ161" s="3">
        <f>IFERROR(VLOOKUP(FISM[[#This Row],[FIS Code]],results1603[],3,FALSE),999)</f>
        <v>999</v>
      </c>
      <c r="AK161" s="3">
        <f>VLOOKUP(FISM[[#This Row],[pos1603]],pointstable[],2,FALSE)</f>
        <v>0</v>
      </c>
    </row>
    <row r="162" spans="1:37" x14ac:dyDescent="0.3">
      <c r="A162">
        <v>104386</v>
      </c>
      <c r="B162" t="s">
        <v>2209</v>
      </c>
      <c r="C162">
        <v>1996</v>
      </c>
      <c r="D162" t="s">
        <v>20</v>
      </c>
      <c r="E162" s="3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26</v>
      </c>
      <c r="F162" s="3">
        <f>IFERROR(VLOOKUP(FISM[[#This Row],[FIS Code]],results0301[],3,FALSE),999)</f>
        <v>999</v>
      </c>
      <c r="G162" s="3">
        <f>VLOOKUP(FISM[[#This Row],[pos0301]],pointstable[],2,FALSE)</f>
        <v>0</v>
      </c>
      <c r="H162" s="3">
        <f>IFERROR(VLOOKUP(FISM[[#This Row],[FIS Code]],results0401[],3,FALSE),999)</f>
        <v>999</v>
      </c>
      <c r="I162" s="3">
        <f>VLOOKUP(FISM[[#This Row],[pos0401]],pointstable[],2,FALSE)</f>
        <v>0</v>
      </c>
      <c r="J162" s="3">
        <f>IFERROR(VLOOKUP(FISM[[#This Row],[FIS Code]],results1501[],3,FALSE),999)</f>
        <v>999</v>
      </c>
      <c r="K162" s="3">
        <f>VLOOKUP(FISM[[#This Row],[pos01501]],pointstable[],2,FALSE)</f>
        <v>0</v>
      </c>
      <c r="L162" s="3">
        <f>IFERROR(VLOOKUP(FISM[[#This Row],[FIS Code]],results15012[],3,FALSE),999)</f>
        <v>999</v>
      </c>
      <c r="M162" s="3">
        <f>VLOOKUP(FISM[[#This Row],[pos01502]],pointstable[],2,FALSE)</f>
        <v>0</v>
      </c>
      <c r="N162" s="3">
        <f>IFERROR(VLOOKUP(FISM[[#This Row],[FIS Code]],results0502[],3,FALSE),999)</f>
        <v>999</v>
      </c>
      <c r="O162" s="3">
        <f>VLOOKUP(FISM[[#This Row],[pos0502]],pointstable[],2,FALSE)</f>
        <v>0</v>
      </c>
      <c r="P162" s="3">
        <f>IFERROR(VLOOKUP(FISM[[#This Row],[FIS Code]],results0602[],3,FALSE),999)</f>
        <v>999</v>
      </c>
      <c r="Q162" s="3">
        <f>VLOOKUP(FISM[[#This Row],[pos0602]],pointstable[],2,FALSE)</f>
        <v>0</v>
      </c>
      <c r="R162" s="3">
        <f>IFERROR(VLOOKUP(FISM[[#This Row],[FIS Code]],results0702[],3,FALSE),999)</f>
        <v>999</v>
      </c>
      <c r="S162" s="3">
        <f>VLOOKUP(FISM[[#This Row],[pos0702]],pointstable[],2,FALSE)</f>
        <v>0</v>
      </c>
      <c r="T162" s="3">
        <f>IFERROR(VLOOKUP(FISM[[#This Row],[FIS Code]],results0802[],3,FALSE),999)</f>
        <v>999</v>
      </c>
      <c r="U162" s="3">
        <f>VLOOKUP(FISM[[#This Row],[pos0802]],pointstable[],2,FALSE)</f>
        <v>0</v>
      </c>
      <c r="V162" s="3">
        <f>IFERROR(VLOOKUP(FISM[[#This Row],[FIS Code]],results0103[],3,FALSE),999)</f>
        <v>999</v>
      </c>
      <c r="W162" s="3">
        <f>VLOOKUP(FISM[[#This Row],[pos0103]],pointstable[],2,FALSE)</f>
        <v>0</v>
      </c>
      <c r="X162" s="3">
        <f>IFERROR(VLOOKUP(FISM[[#This Row],[FIS Code]],results0203[],3,FALSE),999)</f>
        <v>34</v>
      </c>
      <c r="Y162" s="3">
        <f>VLOOKUP(FISM[[#This Row],[pos0203]],pointstable[],2,FALSE)</f>
        <v>26</v>
      </c>
      <c r="Z162" s="3">
        <f>IFERROR(VLOOKUP(FISM[[#This Row],[FIS Code]],results1003[],3,FALSE),999)</f>
        <v>999</v>
      </c>
      <c r="AA162" s="3">
        <f>VLOOKUP(FISM[[#This Row],[pos1003]],pointstable[],2,FALSE)</f>
        <v>0</v>
      </c>
      <c r="AB162" s="3">
        <f>IFERROR(VLOOKUP(FISM[[#This Row],[FIS Code]],results1103[],3,FALSE),999)</f>
        <v>999</v>
      </c>
      <c r="AC162" s="3">
        <f>VLOOKUP(FISM[[#This Row],[pos1103]],pointstable[],2,FALSE)</f>
        <v>0</v>
      </c>
      <c r="AD162" s="3">
        <f>IFERROR(VLOOKUP(FISM[[#This Row],[FIS Code]],results1203[],3,FALSE),999)</f>
        <v>999</v>
      </c>
      <c r="AE162" s="3">
        <f>VLOOKUP(FISM[[#This Row],[pos1203]],pointstable[],2,FALSE)</f>
        <v>0</v>
      </c>
      <c r="AF162" s="3">
        <f>IFERROR(VLOOKUP(FISM[[#This Row],[FIS Code]],results1303[],3,FALSE),999)</f>
        <v>999</v>
      </c>
      <c r="AG162" s="3">
        <f>VLOOKUP(FISM[[#This Row],[pos1303]],pointstable[],2,FALSE)</f>
        <v>0</v>
      </c>
      <c r="AH162" s="3">
        <f>IFERROR(VLOOKUP(FISM[[#This Row],[FIS Code]],results1503[],3,FALSE),999)</f>
        <v>999</v>
      </c>
      <c r="AI162" s="3">
        <f>VLOOKUP(FISM[[#This Row],[POS1503]],pointstable[],2,FALSE)</f>
        <v>0</v>
      </c>
      <c r="AJ162" s="3">
        <f>IFERROR(VLOOKUP(FISM[[#This Row],[FIS Code]],results1603[],3,FALSE),999)</f>
        <v>999</v>
      </c>
      <c r="AK162" s="3">
        <f>VLOOKUP(FISM[[#This Row],[pos1603]],pointstable[],2,FALSE)</f>
        <v>0</v>
      </c>
    </row>
    <row r="163" spans="1:37" x14ac:dyDescent="0.3">
      <c r="A163">
        <v>6100113</v>
      </c>
      <c r="B163" t="s">
        <v>2750</v>
      </c>
      <c r="C163">
        <v>2001</v>
      </c>
      <c r="D163" t="s">
        <v>20</v>
      </c>
      <c r="E163" s="3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26</v>
      </c>
      <c r="F163" s="3">
        <f>IFERROR(VLOOKUP(FISM[[#This Row],[FIS Code]],results0301[],3,FALSE),999)</f>
        <v>999</v>
      </c>
      <c r="G163" s="3">
        <f>VLOOKUP(FISM[[#This Row],[pos0301]],pointstable[],2,FALSE)</f>
        <v>0</v>
      </c>
      <c r="H163" s="3">
        <f>IFERROR(VLOOKUP(FISM[[#This Row],[FIS Code]],results0401[],3,FALSE),999)</f>
        <v>999</v>
      </c>
      <c r="I163" s="3">
        <f>VLOOKUP(FISM[[#This Row],[pos0401]],pointstable[],2,FALSE)</f>
        <v>0</v>
      </c>
      <c r="J163" s="3">
        <f>IFERROR(VLOOKUP(FISM[[#This Row],[FIS Code]],results1501[],3,FALSE),999)</f>
        <v>999</v>
      </c>
      <c r="K163" s="3">
        <f>VLOOKUP(FISM[[#This Row],[pos01501]],pointstable[],2,FALSE)</f>
        <v>0</v>
      </c>
      <c r="L163" s="3">
        <f>IFERROR(VLOOKUP(FISM[[#This Row],[FIS Code]],results15012[],3,FALSE),999)</f>
        <v>999</v>
      </c>
      <c r="M163" s="3">
        <f>VLOOKUP(FISM[[#This Row],[pos01502]],pointstable[],2,FALSE)</f>
        <v>0</v>
      </c>
      <c r="N163" s="3">
        <f>IFERROR(VLOOKUP(FISM[[#This Row],[FIS Code]],results0502[],3,FALSE),999)</f>
        <v>999</v>
      </c>
      <c r="O163" s="3">
        <f>VLOOKUP(FISM[[#This Row],[pos0502]],pointstable[],2,FALSE)</f>
        <v>0</v>
      </c>
      <c r="P163" s="3">
        <f>IFERROR(VLOOKUP(FISM[[#This Row],[FIS Code]],results0602[],3,FALSE),999)</f>
        <v>999</v>
      </c>
      <c r="Q163" s="3">
        <f>VLOOKUP(FISM[[#This Row],[pos0602]],pointstable[],2,FALSE)</f>
        <v>0</v>
      </c>
      <c r="R163" s="3">
        <f>IFERROR(VLOOKUP(FISM[[#This Row],[FIS Code]],results0702[],3,FALSE),999)</f>
        <v>999</v>
      </c>
      <c r="S163" s="3">
        <f>VLOOKUP(FISM[[#This Row],[pos0702]],pointstable[],2,FALSE)</f>
        <v>0</v>
      </c>
      <c r="T163" s="3">
        <f>IFERROR(VLOOKUP(FISM[[#This Row],[FIS Code]],results0802[],3,FALSE),999)</f>
        <v>999</v>
      </c>
      <c r="U163" s="3">
        <f>VLOOKUP(FISM[[#This Row],[pos0802]],pointstable[],2,FALSE)</f>
        <v>0</v>
      </c>
      <c r="V163" s="3">
        <f>IFERROR(VLOOKUP(FISM[[#This Row],[FIS Code]],results0103[],3,FALSE),999)</f>
        <v>999</v>
      </c>
      <c r="W163" s="3">
        <f>VLOOKUP(FISM[[#This Row],[pos0103]],pointstable[],2,FALSE)</f>
        <v>0</v>
      </c>
      <c r="X163" s="3">
        <f>IFERROR(VLOOKUP(FISM[[#This Row],[FIS Code]],results0203[],3,FALSE),999)</f>
        <v>999</v>
      </c>
      <c r="Y163" s="3">
        <f>VLOOKUP(FISM[[#This Row],[pos0203]],pointstable[],2,FALSE)</f>
        <v>0</v>
      </c>
      <c r="Z163" s="3">
        <f>IFERROR(VLOOKUP(FISM[[#This Row],[FIS Code]],results1003[],3,FALSE),999)</f>
        <v>999</v>
      </c>
      <c r="AA163" s="3">
        <f>VLOOKUP(FISM[[#This Row],[pos1003]],pointstable[],2,FALSE)</f>
        <v>0</v>
      </c>
      <c r="AB163" s="3">
        <f>IFERROR(VLOOKUP(FISM[[#This Row],[FIS Code]],results1103[],3,FALSE),999)</f>
        <v>72</v>
      </c>
      <c r="AC163" s="3">
        <f>VLOOKUP(FISM[[#This Row],[pos1103]],pointstable[],2,FALSE)</f>
        <v>0</v>
      </c>
      <c r="AD163" s="3">
        <f>IFERROR(VLOOKUP(FISM[[#This Row],[FIS Code]],results1203[],3,FALSE),999)</f>
        <v>999</v>
      </c>
      <c r="AE163" s="3">
        <f>VLOOKUP(FISM[[#This Row],[pos1203]],pointstable[],2,FALSE)</f>
        <v>0</v>
      </c>
      <c r="AF163" s="3">
        <f>IFERROR(VLOOKUP(FISM[[#This Row],[FIS Code]],results1303[],3,FALSE),999)</f>
        <v>74</v>
      </c>
      <c r="AG163" s="3">
        <f>VLOOKUP(FISM[[#This Row],[pos1303]],pointstable[],2,FALSE)</f>
        <v>0</v>
      </c>
      <c r="AH163" s="3">
        <f>IFERROR(VLOOKUP(FISM[[#This Row],[FIS Code]],results1503[],3,FALSE),999)</f>
        <v>48</v>
      </c>
      <c r="AI163" s="3">
        <f>VLOOKUP(FISM[[#This Row],[POS1503]],pointstable[],2,FALSE)</f>
        <v>12</v>
      </c>
      <c r="AJ163" s="3">
        <f>IFERROR(VLOOKUP(FISM[[#This Row],[FIS Code]],results1603[],3,FALSE),999)</f>
        <v>46</v>
      </c>
      <c r="AK163" s="3">
        <f>VLOOKUP(FISM[[#This Row],[pos1603]],pointstable[],2,FALSE)</f>
        <v>14</v>
      </c>
    </row>
    <row r="164" spans="1:37" x14ac:dyDescent="0.3">
      <c r="A164">
        <v>6532148</v>
      </c>
      <c r="B164" t="s">
        <v>2178</v>
      </c>
      <c r="C164">
        <v>1998</v>
      </c>
      <c r="D164" t="s">
        <v>73</v>
      </c>
      <c r="E164" s="3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25</v>
      </c>
      <c r="F164" s="3">
        <f>IFERROR(VLOOKUP(FISM[[#This Row],[FIS Code]],results0301[],3,FALSE),999)</f>
        <v>999</v>
      </c>
      <c r="G164" s="3">
        <f>VLOOKUP(FISM[[#This Row],[pos0301]],pointstable[],2,FALSE)</f>
        <v>0</v>
      </c>
      <c r="H164" s="3">
        <f>IFERROR(VLOOKUP(FISM[[#This Row],[FIS Code]],results0401[],3,FALSE),999)</f>
        <v>999</v>
      </c>
      <c r="I164" s="3">
        <f>VLOOKUP(FISM[[#This Row],[pos0401]],pointstable[],2,FALSE)</f>
        <v>0</v>
      </c>
      <c r="J164" s="3">
        <f>IFERROR(VLOOKUP(FISM[[#This Row],[FIS Code]],results1501[],3,FALSE),999)</f>
        <v>999</v>
      </c>
      <c r="K164" s="3">
        <f>VLOOKUP(FISM[[#This Row],[pos01501]],pointstable[],2,FALSE)</f>
        <v>0</v>
      </c>
      <c r="L164" s="3">
        <f>IFERROR(VLOOKUP(FISM[[#This Row],[FIS Code]],results15012[],3,FALSE),999)</f>
        <v>999</v>
      </c>
      <c r="M164" s="3">
        <f>VLOOKUP(FISM[[#This Row],[pos01502]],pointstable[],2,FALSE)</f>
        <v>0</v>
      </c>
      <c r="N164" s="3">
        <f>IFERROR(VLOOKUP(FISM[[#This Row],[FIS Code]],results0502[],3,FALSE),999)</f>
        <v>999</v>
      </c>
      <c r="O164" s="3">
        <f>VLOOKUP(FISM[[#This Row],[pos0502]],pointstable[],2,FALSE)</f>
        <v>0</v>
      </c>
      <c r="P164" s="3">
        <f>IFERROR(VLOOKUP(FISM[[#This Row],[FIS Code]],results0602[],3,FALSE),999)</f>
        <v>999</v>
      </c>
      <c r="Q164" s="3">
        <f>VLOOKUP(FISM[[#This Row],[pos0602]],pointstable[],2,FALSE)</f>
        <v>0</v>
      </c>
      <c r="R164" s="3">
        <f>IFERROR(VLOOKUP(FISM[[#This Row],[FIS Code]],results0702[],3,FALSE),999)</f>
        <v>999</v>
      </c>
      <c r="S164" s="3">
        <f>VLOOKUP(FISM[[#This Row],[pos0702]],pointstable[],2,FALSE)</f>
        <v>0</v>
      </c>
      <c r="T164" s="3">
        <f>IFERROR(VLOOKUP(FISM[[#This Row],[FIS Code]],results0802[],3,FALSE),999)</f>
        <v>999</v>
      </c>
      <c r="U164" s="3">
        <f>VLOOKUP(FISM[[#This Row],[pos0802]],pointstable[],2,FALSE)</f>
        <v>0</v>
      </c>
      <c r="V164" s="3">
        <f>IFERROR(VLOOKUP(FISM[[#This Row],[FIS Code]],results0103[],3,FALSE),999)</f>
        <v>999</v>
      </c>
      <c r="W164" s="3">
        <f>VLOOKUP(FISM[[#This Row],[pos0103]],pointstable[],2,FALSE)</f>
        <v>0</v>
      </c>
      <c r="X164" s="3">
        <f>IFERROR(VLOOKUP(FISM[[#This Row],[FIS Code]],results0203[],3,FALSE),999)</f>
        <v>35</v>
      </c>
      <c r="Y164" s="3">
        <f>VLOOKUP(FISM[[#This Row],[pos0203]],pointstable[],2,FALSE)</f>
        <v>25</v>
      </c>
      <c r="Z164" s="3">
        <f>IFERROR(VLOOKUP(FISM[[#This Row],[FIS Code]],results1003[],3,FALSE),999)</f>
        <v>999</v>
      </c>
      <c r="AA164" s="3">
        <f>VLOOKUP(FISM[[#This Row],[pos1003]],pointstable[],2,FALSE)</f>
        <v>0</v>
      </c>
      <c r="AB164" s="3">
        <f>IFERROR(VLOOKUP(FISM[[#This Row],[FIS Code]],results1103[],3,FALSE),999)</f>
        <v>999</v>
      </c>
      <c r="AC164" s="3">
        <f>VLOOKUP(FISM[[#This Row],[pos1103]],pointstable[],2,FALSE)</f>
        <v>0</v>
      </c>
      <c r="AD164" s="3">
        <f>IFERROR(VLOOKUP(FISM[[#This Row],[FIS Code]],results1203[],3,FALSE),999)</f>
        <v>999</v>
      </c>
      <c r="AE164" s="3">
        <f>VLOOKUP(FISM[[#This Row],[pos1203]],pointstable[],2,FALSE)</f>
        <v>0</v>
      </c>
      <c r="AF164" s="3">
        <f>IFERROR(VLOOKUP(FISM[[#This Row],[FIS Code]],results1303[],3,FALSE),999)</f>
        <v>999</v>
      </c>
      <c r="AG164" s="3">
        <f>VLOOKUP(FISM[[#This Row],[pos1303]],pointstable[],2,FALSE)</f>
        <v>0</v>
      </c>
      <c r="AH164" s="3">
        <f>IFERROR(VLOOKUP(FISM[[#This Row],[FIS Code]],results1503[],3,FALSE),999)</f>
        <v>999</v>
      </c>
      <c r="AI164" s="3">
        <f>VLOOKUP(FISM[[#This Row],[POS1503]],pointstable[],2,FALSE)</f>
        <v>0</v>
      </c>
      <c r="AJ164" s="3">
        <f>IFERROR(VLOOKUP(FISM[[#This Row],[FIS Code]],results1603[],3,FALSE),999)</f>
        <v>999</v>
      </c>
      <c r="AK164" s="3">
        <f>VLOOKUP(FISM[[#This Row],[pos1603]],pointstable[],2,FALSE)</f>
        <v>0</v>
      </c>
    </row>
    <row r="165" spans="1:37" x14ac:dyDescent="0.3">
      <c r="A165">
        <v>6100116</v>
      </c>
      <c r="B165" t="s">
        <v>1565</v>
      </c>
      <c r="C165">
        <v>2001</v>
      </c>
      <c r="D165" t="s">
        <v>20</v>
      </c>
      <c r="E165" s="3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24</v>
      </c>
      <c r="F165" s="3">
        <f>IFERROR(VLOOKUP(FISM[[#This Row],[FIS Code]],results0301[],3,FALSE),999)</f>
        <v>999</v>
      </c>
      <c r="G165" s="3">
        <f>VLOOKUP(FISM[[#This Row],[pos0301]],pointstable[],2,FALSE)</f>
        <v>0</v>
      </c>
      <c r="H165" s="3">
        <f>IFERROR(VLOOKUP(FISM[[#This Row],[FIS Code]],results0401[],3,FALSE),999)</f>
        <v>999</v>
      </c>
      <c r="I165" s="3">
        <f>VLOOKUP(FISM[[#This Row],[pos0401]],pointstable[],2,FALSE)</f>
        <v>0</v>
      </c>
      <c r="J165" s="3">
        <f>IFERROR(VLOOKUP(FISM[[#This Row],[FIS Code]],results1501[],3,FALSE),999)</f>
        <v>999</v>
      </c>
      <c r="K165" s="3">
        <f>VLOOKUP(FISM[[#This Row],[pos01501]],pointstable[],2,FALSE)</f>
        <v>0</v>
      </c>
      <c r="L165" s="3">
        <f>IFERROR(VLOOKUP(FISM[[#This Row],[FIS Code]],results15012[],3,FALSE),999)</f>
        <v>999</v>
      </c>
      <c r="M165" s="3">
        <f>VLOOKUP(FISM[[#This Row],[pos01502]],pointstable[],2,FALSE)</f>
        <v>0</v>
      </c>
      <c r="N165" s="3">
        <f>IFERROR(VLOOKUP(FISM[[#This Row],[FIS Code]],results0502[],3,FALSE),999)</f>
        <v>999</v>
      </c>
      <c r="O165" s="3">
        <f>VLOOKUP(FISM[[#This Row],[pos0502]],pointstable[],2,FALSE)</f>
        <v>0</v>
      </c>
      <c r="P165" s="3">
        <f>IFERROR(VLOOKUP(FISM[[#This Row],[FIS Code]],results0602[],3,FALSE),999)</f>
        <v>999</v>
      </c>
      <c r="Q165" s="3">
        <f>VLOOKUP(FISM[[#This Row],[pos0602]],pointstable[],2,FALSE)</f>
        <v>0</v>
      </c>
      <c r="R165" s="3">
        <f>IFERROR(VLOOKUP(FISM[[#This Row],[FIS Code]],results0702[],3,FALSE),999)</f>
        <v>36</v>
      </c>
      <c r="S165" s="3">
        <f>VLOOKUP(FISM[[#This Row],[pos0702]],pointstable[],2,FALSE)</f>
        <v>24</v>
      </c>
      <c r="T165" s="3">
        <f>IFERROR(VLOOKUP(FISM[[#This Row],[FIS Code]],results0802[],3,FALSE),999)</f>
        <v>999</v>
      </c>
      <c r="U165" s="3">
        <f>VLOOKUP(FISM[[#This Row],[pos0802]],pointstable[],2,FALSE)</f>
        <v>0</v>
      </c>
      <c r="V165" s="3">
        <f>IFERROR(VLOOKUP(FISM[[#This Row],[FIS Code]],results0103[],3,FALSE),999)</f>
        <v>999</v>
      </c>
      <c r="W165" s="3">
        <f>VLOOKUP(FISM[[#This Row],[pos0103]],pointstable[],2,FALSE)</f>
        <v>0</v>
      </c>
      <c r="X165" s="3">
        <f>IFERROR(VLOOKUP(FISM[[#This Row],[FIS Code]],results0203[],3,FALSE),999)</f>
        <v>999</v>
      </c>
      <c r="Y165" s="3">
        <f>VLOOKUP(FISM[[#This Row],[pos0203]],pointstable[],2,FALSE)</f>
        <v>0</v>
      </c>
      <c r="Z165" s="3">
        <f>IFERROR(VLOOKUP(FISM[[#This Row],[FIS Code]],results1003[],3,FALSE),999)</f>
        <v>999</v>
      </c>
      <c r="AA165" s="3">
        <f>VLOOKUP(FISM[[#This Row],[pos1003]],pointstable[],2,FALSE)</f>
        <v>0</v>
      </c>
      <c r="AB165" s="3">
        <f>IFERROR(VLOOKUP(FISM[[#This Row],[FIS Code]],results1103[],3,FALSE),999)</f>
        <v>999</v>
      </c>
      <c r="AC165" s="3">
        <f>VLOOKUP(FISM[[#This Row],[pos1103]],pointstable[],2,FALSE)</f>
        <v>0</v>
      </c>
      <c r="AD165" s="3">
        <f>IFERROR(VLOOKUP(FISM[[#This Row],[FIS Code]],results1203[],3,FALSE),999)</f>
        <v>999</v>
      </c>
      <c r="AE165" s="3">
        <f>VLOOKUP(FISM[[#This Row],[pos1203]],pointstable[],2,FALSE)</f>
        <v>0</v>
      </c>
      <c r="AF165" s="3">
        <f>IFERROR(VLOOKUP(FISM[[#This Row],[FIS Code]],results1303[],3,FALSE),999)</f>
        <v>999</v>
      </c>
      <c r="AG165" s="3">
        <f>VLOOKUP(FISM[[#This Row],[pos1303]],pointstable[],2,FALSE)</f>
        <v>0</v>
      </c>
      <c r="AH165" s="3">
        <f>IFERROR(VLOOKUP(FISM[[#This Row],[FIS Code]],results1503[],3,FALSE),999)</f>
        <v>999</v>
      </c>
      <c r="AI165" s="3">
        <f>VLOOKUP(FISM[[#This Row],[POS1503]],pointstable[],2,FALSE)</f>
        <v>0</v>
      </c>
      <c r="AJ165" s="3">
        <f>IFERROR(VLOOKUP(FISM[[#This Row],[FIS Code]],results1603[],3,FALSE),999)</f>
        <v>999</v>
      </c>
      <c r="AK165" s="3">
        <f>VLOOKUP(FISM[[#This Row],[pos1603]],pointstable[],2,FALSE)</f>
        <v>0</v>
      </c>
    </row>
    <row r="166" spans="1:37" x14ac:dyDescent="0.3">
      <c r="A166">
        <v>6100154</v>
      </c>
      <c r="B166" t="s">
        <v>512</v>
      </c>
      <c r="C166">
        <v>2001</v>
      </c>
      <c r="D166" t="s">
        <v>20</v>
      </c>
      <c r="E166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23</v>
      </c>
      <c r="F166">
        <f>IFERROR(VLOOKUP(FISM[[#This Row],[FIS Code]],results0301[],3,FALSE),999)</f>
        <v>72</v>
      </c>
      <c r="G166">
        <f>VLOOKUP(FISM[[#This Row],[pos0301]],pointstable[],2,FALSE)</f>
        <v>0</v>
      </c>
      <c r="H166">
        <f>IFERROR(VLOOKUP(FISM[[#This Row],[FIS Code]],results0401[],3,FALSE),999)</f>
        <v>53</v>
      </c>
      <c r="I166">
        <f>VLOOKUP(FISM[[#This Row],[pos0401]],pointstable[],2,FALSE)</f>
        <v>7</v>
      </c>
      <c r="J166">
        <f>IFERROR(VLOOKUP(FISM[[#This Row],[FIS Code]],results1501[],3,FALSE),999)</f>
        <v>999</v>
      </c>
      <c r="K166">
        <f>VLOOKUP(FISM[[#This Row],[pos01501]],pointstable[],2,FALSE)</f>
        <v>0</v>
      </c>
      <c r="L166">
        <f>IFERROR(VLOOKUP(FISM[[#This Row],[FIS Code]],results15012[],3,FALSE),999)</f>
        <v>999</v>
      </c>
      <c r="M166">
        <f>VLOOKUP(FISM[[#This Row],[pos01502]],pointstable[],2,FALSE)</f>
        <v>0</v>
      </c>
      <c r="N166" s="3">
        <f>IFERROR(VLOOKUP(FISM[[#This Row],[FIS Code]],results0502[],3,FALSE),999)</f>
        <v>61</v>
      </c>
      <c r="O166" s="3">
        <f>VLOOKUP(FISM[[#This Row],[pos0502]],pointstable[],2,FALSE)</f>
        <v>0</v>
      </c>
      <c r="P166" s="3">
        <f>IFERROR(VLOOKUP(FISM[[#This Row],[FIS Code]],results0602[],3,FALSE),999)</f>
        <v>62</v>
      </c>
      <c r="Q166" s="3">
        <f>VLOOKUP(FISM[[#This Row],[pos0602]],pointstable[],2,FALSE)</f>
        <v>0</v>
      </c>
      <c r="R166" s="3">
        <f>IFERROR(VLOOKUP(FISM[[#This Row],[FIS Code]],results0702[],3,FALSE),999)</f>
        <v>999</v>
      </c>
      <c r="S166" s="3">
        <f>VLOOKUP(FISM[[#This Row],[pos0702]],pointstable[],2,FALSE)</f>
        <v>0</v>
      </c>
      <c r="T166" s="3">
        <f>IFERROR(VLOOKUP(FISM[[#This Row],[FIS Code]],results0802[],3,FALSE),999)</f>
        <v>44</v>
      </c>
      <c r="U166" s="3">
        <f>VLOOKUP(FISM[[#This Row],[pos0802]],pointstable[],2,FALSE)</f>
        <v>16</v>
      </c>
      <c r="V166" s="3">
        <f>IFERROR(VLOOKUP(FISM[[#This Row],[FIS Code]],results0103[],3,FALSE),999)</f>
        <v>999</v>
      </c>
      <c r="W166" s="3">
        <f>VLOOKUP(FISM[[#This Row],[pos0103]],pointstable[],2,FALSE)</f>
        <v>0</v>
      </c>
      <c r="X166" s="3">
        <f>IFERROR(VLOOKUP(FISM[[#This Row],[FIS Code]],results0203[],3,FALSE),999)</f>
        <v>999</v>
      </c>
      <c r="Y166" s="3">
        <f>VLOOKUP(FISM[[#This Row],[pos0203]],pointstable[],2,FALSE)</f>
        <v>0</v>
      </c>
      <c r="Z166" s="3">
        <f>IFERROR(VLOOKUP(FISM[[#This Row],[FIS Code]],results1003[],3,FALSE),999)</f>
        <v>999</v>
      </c>
      <c r="AA166" s="3">
        <f>VLOOKUP(FISM[[#This Row],[pos1003]],pointstable[],2,FALSE)</f>
        <v>0</v>
      </c>
      <c r="AB166" s="3">
        <f>IFERROR(VLOOKUP(FISM[[#This Row],[FIS Code]],results1103[],3,FALSE),999)</f>
        <v>999</v>
      </c>
      <c r="AC166" s="3">
        <f>VLOOKUP(FISM[[#This Row],[pos1103]],pointstable[],2,FALSE)</f>
        <v>0</v>
      </c>
      <c r="AD166" s="3">
        <f>IFERROR(VLOOKUP(FISM[[#This Row],[FIS Code]],results1203[],3,FALSE),999)</f>
        <v>70</v>
      </c>
      <c r="AE166" s="3">
        <f>VLOOKUP(FISM[[#This Row],[pos1203]],pointstable[],2,FALSE)</f>
        <v>0</v>
      </c>
      <c r="AF166" s="3">
        <f>IFERROR(VLOOKUP(FISM[[#This Row],[FIS Code]],results1303[],3,FALSE),999)</f>
        <v>72</v>
      </c>
      <c r="AG166" s="3">
        <f>VLOOKUP(FISM[[#This Row],[pos1303]],pointstable[],2,FALSE)</f>
        <v>0</v>
      </c>
      <c r="AH166" s="3">
        <f>IFERROR(VLOOKUP(FISM[[#This Row],[FIS Code]],results1503[],3,FALSE),999)</f>
        <v>999</v>
      </c>
      <c r="AI166" s="3">
        <f>VLOOKUP(FISM[[#This Row],[POS1503]],pointstable[],2,FALSE)</f>
        <v>0</v>
      </c>
      <c r="AJ166" s="3">
        <f>IFERROR(VLOOKUP(FISM[[#This Row],[FIS Code]],results1603[],3,FALSE),999)</f>
        <v>999</v>
      </c>
      <c r="AK166" s="3">
        <f>VLOOKUP(FISM[[#This Row],[pos1603]],pointstable[],2,FALSE)</f>
        <v>0</v>
      </c>
    </row>
    <row r="167" spans="1:37" x14ac:dyDescent="0.3">
      <c r="A167">
        <v>6100003</v>
      </c>
      <c r="B167" t="s">
        <v>498</v>
      </c>
      <c r="C167">
        <v>2000</v>
      </c>
      <c r="D167" t="s">
        <v>20</v>
      </c>
      <c r="E167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22</v>
      </c>
      <c r="F167">
        <f>IFERROR(VLOOKUP(FISM[[#This Row],[FIS Code]],results0301[],3,FALSE),999)</f>
        <v>70</v>
      </c>
      <c r="G167">
        <f>VLOOKUP(FISM[[#This Row],[pos0301]],pointstable[],2,FALSE)</f>
        <v>0</v>
      </c>
      <c r="H167">
        <f>IFERROR(VLOOKUP(FISM[[#This Row],[FIS Code]],results0401[],3,FALSE),999)</f>
        <v>999</v>
      </c>
      <c r="I167">
        <f>VLOOKUP(FISM[[#This Row],[pos0401]],pointstable[],2,FALSE)</f>
        <v>0</v>
      </c>
      <c r="J167">
        <f>IFERROR(VLOOKUP(FISM[[#This Row],[FIS Code]],results1501[],3,FALSE),999)</f>
        <v>999</v>
      </c>
      <c r="K167">
        <f>VLOOKUP(FISM[[#This Row],[pos01501]],pointstable[],2,FALSE)</f>
        <v>0</v>
      </c>
      <c r="L167">
        <f>IFERROR(VLOOKUP(FISM[[#This Row],[FIS Code]],results15012[],3,FALSE),999)</f>
        <v>999</v>
      </c>
      <c r="M167">
        <f>VLOOKUP(FISM[[#This Row],[pos01502]],pointstable[],2,FALSE)</f>
        <v>0</v>
      </c>
      <c r="N167" s="3">
        <f>IFERROR(VLOOKUP(FISM[[#This Row],[FIS Code]],results0502[],3,FALSE),999)</f>
        <v>999</v>
      </c>
      <c r="O167" s="3">
        <f>VLOOKUP(FISM[[#This Row],[pos0502]],pointstable[],2,FALSE)</f>
        <v>0</v>
      </c>
      <c r="P167" s="3">
        <f>IFERROR(VLOOKUP(FISM[[#This Row],[FIS Code]],results0602[],3,FALSE),999)</f>
        <v>999</v>
      </c>
      <c r="Q167" s="3">
        <f>VLOOKUP(FISM[[#This Row],[pos0602]],pointstable[],2,FALSE)</f>
        <v>0</v>
      </c>
      <c r="R167" s="3">
        <f>IFERROR(VLOOKUP(FISM[[#This Row],[FIS Code]],results0702[],3,FALSE),999)</f>
        <v>999</v>
      </c>
      <c r="S167" s="3">
        <f>VLOOKUP(FISM[[#This Row],[pos0702]],pointstable[],2,FALSE)</f>
        <v>0</v>
      </c>
      <c r="T167" s="3">
        <f>IFERROR(VLOOKUP(FISM[[#This Row],[FIS Code]],results0802[],3,FALSE),999)</f>
        <v>999</v>
      </c>
      <c r="U167" s="3">
        <f>VLOOKUP(FISM[[#This Row],[pos0802]],pointstable[],2,FALSE)</f>
        <v>0</v>
      </c>
      <c r="V167" s="3">
        <f>IFERROR(VLOOKUP(FISM[[#This Row],[FIS Code]],results0103[],3,FALSE),999)</f>
        <v>999</v>
      </c>
      <c r="W167" s="3">
        <f>VLOOKUP(FISM[[#This Row],[pos0103]],pointstable[],2,FALSE)</f>
        <v>0</v>
      </c>
      <c r="X167" s="3">
        <f>IFERROR(VLOOKUP(FISM[[#This Row],[FIS Code]],results0203[],3,FALSE),999)</f>
        <v>999</v>
      </c>
      <c r="Y167" s="3">
        <f>VLOOKUP(FISM[[#This Row],[pos0203]],pointstable[],2,FALSE)</f>
        <v>0</v>
      </c>
      <c r="Z167" s="3">
        <f>IFERROR(VLOOKUP(FISM[[#This Row],[FIS Code]],results1003[],3,FALSE),999)</f>
        <v>65</v>
      </c>
      <c r="AA167" s="3">
        <f>VLOOKUP(FISM[[#This Row],[pos1003]],pointstable[],2,FALSE)</f>
        <v>0</v>
      </c>
      <c r="AB167" s="3">
        <f>IFERROR(VLOOKUP(FISM[[#This Row],[FIS Code]],results1103[],3,FALSE),999)</f>
        <v>71</v>
      </c>
      <c r="AC167" s="3">
        <f>VLOOKUP(FISM[[#This Row],[pos1103]],pointstable[],2,FALSE)</f>
        <v>0</v>
      </c>
      <c r="AD167" s="3">
        <f>IFERROR(VLOOKUP(FISM[[#This Row],[FIS Code]],results1203[],3,FALSE),999)</f>
        <v>69</v>
      </c>
      <c r="AE167" s="3">
        <f>VLOOKUP(FISM[[#This Row],[pos1203]],pointstable[],2,FALSE)</f>
        <v>0</v>
      </c>
      <c r="AF167" s="3">
        <f>IFERROR(VLOOKUP(FISM[[#This Row],[FIS Code]],results1303[],3,FALSE),999)</f>
        <v>71</v>
      </c>
      <c r="AG167" s="3">
        <f>VLOOKUP(FISM[[#This Row],[pos1303]],pointstable[],2,FALSE)</f>
        <v>0</v>
      </c>
      <c r="AH167" s="3">
        <f>IFERROR(VLOOKUP(FISM[[#This Row],[FIS Code]],results1503[],3,FALSE),999)</f>
        <v>51</v>
      </c>
      <c r="AI167" s="3">
        <f>VLOOKUP(FISM[[#This Row],[POS1503]],pointstable[],2,FALSE)</f>
        <v>9</v>
      </c>
      <c r="AJ167" s="3">
        <f>IFERROR(VLOOKUP(FISM[[#This Row],[FIS Code]],results1603[],3,FALSE),999)</f>
        <v>47</v>
      </c>
      <c r="AK167" s="3">
        <f>VLOOKUP(FISM[[#This Row],[pos1603]],pointstable[],2,FALSE)</f>
        <v>13</v>
      </c>
    </row>
    <row r="168" spans="1:37" x14ac:dyDescent="0.3">
      <c r="A168">
        <v>6100087</v>
      </c>
      <c r="B168" t="s">
        <v>591</v>
      </c>
      <c r="C168">
        <v>2001</v>
      </c>
      <c r="D168" t="s">
        <v>20</v>
      </c>
      <c r="E168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20</v>
      </c>
      <c r="F168">
        <f>IFERROR(VLOOKUP(FISM[[#This Row],[FIS Code]],results0301[],3,FALSE),999)</f>
        <v>999</v>
      </c>
      <c r="G168">
        <f>VLOOKUP(FISM[[#This Row],[pos0301]],pointstable[],2,FALSE)</f>
        <v>0</v>
      </c>
      <c r="H168">
        <f>IFERROR(VLOOKUP(FISM[[#This Row],[FIS Code]],results0401[],3,FALSE),999)</f>
        <v>999</v>
      </c>
      <c r="I168">
        <f>VLOOKUP(FISM[[#This Row],[pos0401]],pointstable[],2,FALSE)</f>
        <v>0</v>
      </c>
      <c r="J168">
        <f>IFERROR(VLOOKUP(FISM[[#This Row],[FIS Code]],results1501[],3,FALSE),999)</f>
        <v>999</v>
      </c>
      <c r="K168">
        <f>VLOOKUP(FISM[[#This Row],[pos01501]],pointstable[],2,FALSE)</f>
        <v>0</v>
      </c>
      <c r="L168">
        <f>IFERROR(VLOOKUP(FISM[[#This Row],[FIS Code]],results15012[],3,FALSE),999)</f>
        <v>999</v>
      </c>
      <c r="M168">
        <f>VLOOKUP(FISM[[#This Row],[pos01502]],pointstable[],2,FALSE)</f>
        <v>0</v>
      </c>
      <c r="N168" s="3">
        <f>IFERROR(VLOOKUP(FISM[[#This Row],[FIS Code]],results0502[],3,FALSE),999)</f>
        <v>999</v>
      </c>
      <c r="O168" s="3">
        <f>VLOOKUP(FISM[[#This Row],[pos0502]],pointstable[],2,FALSE)</f>
        <v>0</v>
      </c>
      <c r="P168" s="3">
        <f>IFERROR(VLOOKUP(FISM[[#This Row],[FIS Code]],results0602[],3,FALSE),999)</f>
        <v>52</v>
      </c>
      <c r="Q168" s="3">
        <f>VLOOKUP(FISM[[#This Row],[pos0602]],pointstable[],2,FALSE)</f>
        <v>8</v>
      </c>
      <c r="R168" s="3">
        <f>IFERROR(VLOOKUP(FISM[[#This Row],[FIS Code]],results0702[],3,FALSE),999)</f>
        <v>999</v>
      </c>
      <c r="S168" s="3">
        <f>VLOOKUP(FISM[[#This Row],[pos0702]],pointstable[],2,FALSE)</f>
        <v>0</v>
      </c>
      <c r="T168" s="3">
        <f>IFERROR(VLOOKUP(FISM[[#This Row],[FIS Code]],results0802[],3,FALSE),999)</f>
        <v>999</v>
      </c>
      <c r="U168" s="3">
        <f>VLOOKUP(FISM[[#This Row],[pos0802]],pointstable[],2,FALSE)</f>
        <v>0</v>
      </c>
      <c r="V168" s="3">
        <f>IFERROR(VLOOKUP(FISM[[#This Row],[FIS Code]],results0103[],3,FALSE),999)</f>
        <v>999</v>
      </c>
      <c r="W168" s="3">
        <f>VLOOKUP(FISM[[#This Row],[pos0103]],pointstable[],2,FALSE)</f>
        <v>0</v>
      </c>
      <c r="X168" s="3">
        <f>IFERROR(VLOOKUP(FISM[[#This Row],[FIS Code]],results0203[],3,FALSE),999)</f>
        <v>999</v>
      </c>
      <c r="Y168" s="3">
        <f>VLOOKUP(FISM[[#This Row],[pos0203]],pointstable[],2,FALSE)</f>
        <v>0</v>
      </c>
      <c r="Z168" s="3">
        <f>IFERROR(VLOOKUP(FISM[[#This Row],[FIS Code]],results1003[],3,FALSE),999)</f>
        <v>49</v>
      </c>
      <c r="AA168" s="3">
        <f>VLOOKUP(FISM[[#This Row],[pos1003]],pointstable[],2,FALSE)</f>
        <v>11</v>
      </c>
      <c r="AB168" s="3">
        <f>IFERROR(VLOOKUP(FISM[[#This Row],[FIS Code]],results1103[],3,FALSE),999)</f>
        <v>59</v>
      </c>
      <c r="AC168" s="3">
        <f>VLOOKUP(FISM[[#This Row],[pos1103]],pointstable[],2,FALSE)</f>
        <v>1</v>
      </c>
      <c r="AD168" s="3">
        <f>IFERROR(VLOOKUP(FISM[[#This Row],[FIS Code]],results1203[],3,FALSE),999)</f>
        <v>999</v>
      </c>
      <c r="AE168" s="3">
        <f>VLOOKUP(FISM[[#This Row],[pos1203]],pointstable[],2,FALSE)</f>
        <v>0</v>
      </c>
      <c r="AF168" s="3">
        <f>IFERROR(VLOOKUP(FISM[[#This Row],[FIS Code]],results1303[],3,FALSE),999)</f>
        <v>66</v>
      </c>
      <c r="AG168" s="3">
        <f>VLOOKUP(FISM[[#This Row],[pos1303]],pointstable[],2,FALSE)</f>
        <v>0</v>
      </c>
      <c r="AH168" s="3">
        <f>IFERROR(VLOOKUP(FISM[[#This Row],[FIS Code]],results1503[],3,FALSE),999)</f>
        <v>999</v>
      </c>
      <c r="AI168" s="3">
        <f>VLOOKUP(FISM[[#This Row],[POS1503]],pointstable[],2,FALSE)</f>
        <v>0</v>
      </c>
      <c r="AJ168" s="3">
        <f>IFERROR(VLOOKUP(FISM[[#This Row],[FIS Code]],results1603[],3,FALSE),999)</f>
        <v>999</v>
      </c>
      <c r="AK168" s="3">
        <f>VLOOKUP(FISM[[#This Row],[pos1603]],pointstable[],2,FALSE)</f>
        <v>0</v>
      </c>
    </row>
    <row r="169" spans="1:37" x14ac:dyDescent="0.3">
      <c r="A169">
        <v>6292597</v>
      </c>
      <c r="B169" t="s">
        <v>2756</v>
      </c>
      <c r="C169">
        <v>1997</v>
      </c>
      <c r="D169" t="s">
        <v>2757</v>
      </c>
      <c r="E169" s="3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20</v>
      </c>
      <c r="F169" s="3">
        <f>IFERROR(VLOOKUP(FISM[[#This Row],[FIS Code]],results0301[],3,FALSE),999)</f>
        <v>999</v>
      </c>
      <c r="G169" s="3">
        <f>VLOOKUP(FISM[[#This Row],[pos0301]],pointstable[],2,FALSE)</f>
        <v>0</v>
      </c>
      <c r="H169" s="3">
        <f>IFERROR(VLOOKUP(FISM[[#This Row],[FIS Code]],results0401[],3,FALSE),999)</f>
        <v>999</v>
      </c>
      <c r="I169" s="3">
        <f>VLOOKUP(FISM[[#This Row],[pos0401]],pointstable[],2,FALSE)</f>
        <v>0</v>
      </c>
      <c r="J169" s="3">
        <f>IFERROR(VLOOKUP(FISM[[#This Row],[FIS Code]],results1501[],3,FALSE),999)</f>
        <v>999</v>
      </c>
      <c r="K169" s="3">
        <f>VLOOKUP(FISM[[#This Row],[pos01501]],pointstable[],2,FALSE)</f>
        <v>0</v>
      </c>
      <c r="L169" s="3">
        <f>IFERROR(VLOOKUP(FISM[[#This Row],[FIS Code]],results15012[],3,FALSE),999)</f>
        <v>999</v>
      </c>
      <c r="M169" s="3">
        <f>VLOOKUP(FISM[[#This Row],[pos01502]],pointstable[],2,FALSE)</f>
        <v>0</v>
      </c>
      <c r="N169" s="3">
        <f>IFERROR(VLOOKUP(FISM[[#This Row],[FIS Code]],results0502[],3,FALSE),999)</f>
        <v>999</v>
      </c>
      <c r="O169" s="3">
        <f>VLOOKUP(FISM[[#This Row],[pos0502]],pointstable[],2,FALSE)</f>
        <v>0</v>
      </c>
      <c r="P169" s="3">
        <f>IFERROR(VLOOKUP(FISM[[#This Row],[FIS Code]],results0602[],3,FALSE),999)</f>
        <v>999</v>
      </c>
      <c r="Q169" s="3">
        <f>VLOOKUP(FISM[[#This Row],[pos0602]],pointstable[],2,FALSE)</f>
        <v>0</v>
      </c>
      <c r="R169" s="3">
        <f>IFERROR(VLOOKUP(FISM[[#This Row],[FIS Code]],results0702[],3,FALSE),999)</f>
        <v>999</v>
      </c>
      <c r="S169" s="3">
        <f>VLOOKUP(FISM[[#This Row],[pos0702]],pointstable[],2,FALSE)</f>
        <v>0</v>
      </c>
      <c r="T169" s="3">
        <f>IFERROR(VLOOKUP(FISM[[#This Row],[FIS Code]],results0802[],3,FALSE),999)</f>
        <v>999</v>
      </c>
      <c r="U169" s="3">
        <f>VLOOKUP(FISM[[#This Row],[pos0802]],pointstable[],2,FALSE)</f>
        <v>0</v>
      </c>
      <c r="V169" s="3">
        <f>IFERROR(VLOOKUP(FISM[[#This Row],[FIS Code]],results0103[],3,FALSE),999)</f>
        <v>999</v>
      </c>
      <c r="W169" s="3">
        <f>VLOOKUP(FISM[[#This Row],[pos0103]],pointstable[],2,FALSE)</f>
        <v>0</v>
      </c>
      <c r="X169" s="3">
        <f>IFERROR(VLOOKUP(FISM[[#This Row],[FIS Code]],results0203[],3,FALSE),999)</f>
        <v>999</v>
      </c>
      <c r="Y169" s="3">
        <f>VLOOKUP(FISM[[#This Row],[pos0203]],pointstable[],2,FALSE)</f>
        <v>0</v>
      </c>
      <c r="Z169" s="3">
        <f>IFERROR(VLOOKUP(FISM[[#This Row],[FIS Code]],results1003[],3,FALSE),999)</f>
        <v>999</v>
      </c>
      <c r="AA169" s="3">
        <f>VLOOKUP(FISM[[#This Row],[pos1003]],pointstable[],2,FALSE)</f>
        <v>0</v>
      </c>
      <c r="AB169" s="3">
        <f>IFERROR(VLOOKUP(FISM[[#This Row],[FIS Code]],results1103[],3,FALSE),999)</f>
        <v>40</v>
      </c>
      <c r="AC169" s="3">
        <f>VLOOKUP(FISM[[#This Row],[pos1103]],pointstable[],2,FALSE)</f>
        <v>20</v>
      </c>
      <c r="AD169" s="3">
        <f>IFERROR(VLOOKUP(FISM[[#This Row],[FIS Code]],results1203[],3,FALSE),999)</f>
        <v>999</v>
      </c>
      <c r="AE169" s="3">
        <f>VLOOKUP(FISM[[#This Row],[pos1203]],pointstable[],2,FALSE)</f>
        <v>0</v>
      </c>
      <c r="AF169" s="3">
        <f>IFERROR(VLOOKUP(FISM[[#This Row],[FIS Code]],results1303[],3,FALSE),999)</f>
        <v>999</v>
      </c>
      <c r="AG169" s="3">
        <f>VLOOKUP(FISM[[#This Row],[pos1303]],pointstable[],2,FALSE)</f>
        <v>0</v>
      </c>
      <c r="AH169" s="3">
        <f>IFERROR(VLOOKUP(FISM[[#This Row],[FIS Code]],results1503[],3,FALSE),999)</f>
        <v>999</v>
      </c>
      <c r="AI169" s="3">
        <f>VLOOKUP(FISM[[#This Row],[POS1503]],pointstable[],2,FALSE)</f>
        <v>0</v>
      </c>
      <c r="AJ169" s="3">
        <f>IFERROR(VLOOKUP(FISM[[#This Row],[FIS Code]],results1603[],3,FALSE),999)</f>
        <v>999</v>
      </c>
      <c r="AK169" s="3">
        <f>VLOOKUP(FISM[[#This Row],[pos1603]],pointstable[],2,FALSE)</f>
        <v>0</v>
      </c>
    </row>
    <row r="170" spans="1:37" x14ac:dyDescent="0.3">
      <c r="A170">
        <v>6532819</v>
      </c>
      <c r="B170" t="s">
        <v>300</v>
      </c>
      <c r="C170">
        <v>2001</v>
      </c>
      <c r="D170" t="s">
        <v>73</v>
      </c>
      <c r="E170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19</v>
      </c>
      <c r="F170">
        <f>IFERROR(VLOOKUP(FISM[[#This Row],[FIS Code]],results0301[],3,FALSE),999)</f>
        <v>41</v>
      </c>
      <c r="G170">
        <f>VLOOKUP(FISM[[#This Row],[pos0301]],pointstable[],2,FALSE)</f>
        <v>19</v>
      </c>
      <c r="H170">
        <f>IFERROR(VLOOKUP(FISM[[#This Row],[FIS Code]],results0401[],3,FALSE),999)</f>
        <v>999</v>
      </c>
      <c r="I170">
        <f>VLOOKUP(FISM[[#This Row],[pos0401]],pointstable[],2,FALSE)</f>
        <v>0</v>
      </c>
      <c r="J170">
        <f>IFERROR(VLOOKUP(FISM[[#This Row],[FIS Code]],results1501[],3,FALSE),999)</f>
        <v>999</v>
      </c>
      <c r="K170">
        <f>VLOOKUP(FISM[[#This Row],[pos01501]],pointstable[],2,FALSE)</f>
        <v>0</v>
      </c>
      <c r="L170">
        <f>IFERROR(VLOOKUP(FISM[[#This Row],[FIS Code]],results15012[],3,FALSE),999)</f>
        <v>999</v>
      </c>
      <c r="M170">
        <f>VLOOKUP(FISM[[#This Row],[pos01502]],pointstable[],2,FALSE)</f>
        <v>0</v>
      </c>
      <c r="N170" s="3">
        <f>IFERROR(VLOOKUP(FISM[[#This Row],[FIS Code]],results0502[],3,FALSE),999)</f>
        <v>999</v>
      </c>
      <c r="O170" s="3">
        <f>VLOOKUP(FISM[[#This Row],[pos0502]],pointstable[],2,FALSE)</f>
        <v>0</v>
      </c>
      <c r="P170" s="3">
        <f>IFERROR(VLOOKUP(FISM[[#This Row],[FIS Code]],results0602[],3,FALSE),999)</f>
        <v>999</v>
      </c>
      <c r="Q170" s="3">
        <f>VLOOKUP(FISM[[#This Row],[pos0602]],pointstable[],2,FALSE)</f>
        <v>0</v>
      </c>
      <c r="R170" s="3">
        <f>IFERROR(VLOOKUP(FISM[[#This Row],[FIS Code]],results0702[],3,FALSE),999)</f>
        <v>999</v>
      </c>
      <c r="S170" s="3">
        <f>VLOOKUP(FISM[[#This Row],[pos0702]],pointstable[],2,FALSE)</f>
        <v>0</v>
      </c>
      <c r="T170" s="3">
        <f>IFERROR(VLOOKUP(FISM[[#This Row],[FIS Code]],results0802[],3,FALSE),999)</f>
        <v>999</v>
      </c>
      <c r="U170" s="3">
        <f>VLOOKUP(FISM[[#This Row],[pos0802]],pointstable[],2,FALSE)</f>
        <v>0</v>
      </c>
      <c r="V170" s="3">
        <f>IFERROR(VLOOKUP(FISM[[#This Row],[FIS Code]],results0103[],3,FALSE),999)</f>
        <v>999</v>
      </c>
      <c r="W170" s="3">
        <f>VLOOKUP(FISM[[#This Row],[pos0103]],pointstable[],2,FALSE)</f>
        <v>0</v>
      </c>
      <c r="X170" s="3">
        <f>IFERROR(VLOOKUP(FISM[[#This Row],[FIS Code]],results0203[],3,FALSE),999)</f>
        <v>999</v>
      </c>
      <c r="Y170" s="3">
        <f>VLOOKUP(FISM[[#This Row],[pos0203]],pointstable[],2,FALSE)</f>
        <v>0</v>
      </c>
      <c r="Z170" s="3">
        <f>IFERROR(VLOOKUP(FISM[[#This Row],[FIS Code]],results1003[],3,FALSE),999)</f>
        <v>999</v>
      </c>
      <c r="AA170" s="3">
        <f>VLOOKUP(FISM[[#This Row],[pos1003]],pointstable[],2,FALSE)</f>
        <v>0</v>
      </c>
      <c r="AB170" s="3">
        <f>IFERROR(VLOOKUP(FISM[[#This Row],[FIS Code]],results1103[],3,FALSE),999)</f>
        <v>999</v>
      </c>
      <c r="AC170" s="3">
        <f>VLOOKUP(FISM[[#This Row],[pos1103]],pointstable[],2,FALSE)</f>
        <v>0</v>
      </c>
      <c r="AD170" s="3">
        <f>IFERROR(VLOOKUP(FISM[[#This Row],[FIS Code]],results1203[],3,FALSE),999)</f>
        <v>999</v>
      </c>
      <c r="AE170" s="3">
        <f>VLOOKUP(FISM[[#This Row],[pos1203]],pointstable[],2,FALSE)</f>
        <v>0</v>
      </c>
      <c r="AF170" s="3">
        <f>IFERROR(VLOOKUP(FISM[[#This Row],[FIS Code]],results1303[],3,FALSE),999)</f>
        <v>999</v>
      </c>
      <c r="AG170" s="3">
        <f>VLOOKUP(FISM[[#This Row],[pos1303]],pointstable[],2,FALSE)</f>
        <v>0</v>
      </c>
      <c r="AH170" s="3">
        <f>IFERROR(VLOOKUP(FISM[[#This Row],[FIS Code]],results1503[],3,FALSE),999)</f>
        <v>999</v>
      </c>
      <c r="AI170" s="3">
        <f>VLOOKUP(FISM[[#This Row],[POS1503]],pointstable[],2,FALSE)</f>
        <v>0</v>
      </c>
      <c r="AJ170" s="3">
        <f>IFERROR(VLOOKUP(FISM[[#This Row],[FIS Code]],results1603[],3,FALSE),999)</f>
        <v>999</v>
      </c>
      <c r="AK170" s="3">
        <f>VLOOKUP(FISM[[#This Row],[pos1603]],pointstable[],2,FALSE)</f>
        <v>0</v>
      </c>
    </row>
    <row r="171" spans="1:37" x14ac:dyDescent="0.3">
      <c r="A171">
        <v>104428</v>
      </c>
      <c r="B171" t="s">
        <v>2156</v>
      </c>
      <c r="C171">
        <v>1996</v>
      </c>
      <c r="D171" t="s">
        <v>20</v>
      </c>
      <c r="E171" s="3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18</v>
      </c>
      <c r="F171" s="3">
        <f>IFERROR(VLOOKUP(FISM[[#This Row],[FIS Code]],results0301[],3,FALSE),999)</f>
        <v>999</v>
      </c>
      <c r="G171" s="3">
        <f>VLOOKUP(FISM[[#This Row],[pos0301]],pointstable[],2,FALSE)</f>
        <v>0</v>
      </c>
      <c r="H171" s="3">
        <f>IFERROR(VLOOKUP(FISM[[#This Row],[FIS Code]],results0401[],3,FALSE),999)</f>
        <v>999</v>
      </c>
      <c r="I171" s="3">
        <f>VLOOKUP(FISM[[#This Row],[pos0401]],pointstable[],2,FALSE)</f>
        <v>0</v>
      </c>
      <c r="J171" s="3">
        <f>IFERROR(VLOOKUP(FISM[[#This Row],[FIS Code]],results1501[],3,FALSE),999)</f>
        <v>999</v>
      </c>
      <c r="K171" s="3">
        <f>VLOOKUP(FISM[[#This Row],[pos01501]],pointstable[],2,FALSE)</f>
        <v>0</v>
      </c>
      <c r="L171" s="3">
        <f>IFERROR(VLOOKUP(FISM[[#This Row],[FIS Code]],results15012[],3,FALSE),999)</f>
        <v>999</v>
      </c>
      <c r="M171" s="3">
        <f>VLOOKUP(FISM[[#This Row],[pos01502]],pointstable[],2,FALSE)</f>
        <v>0</v>
      </c>
      <c r="N171" s="3">
        <f>IFERROR(VLOOKUP(FISM[[#This Row],[FIS Code]],results0502[],3,FALSE),999)</f>
        <v>999</v>
      </c>
      <c r="O171" s="3">
        <f>VLOOKUP(FISM[[#This Row],[pos0502]],pointstable[],2,FALSE)</f>
        <v>0</v>
      </c>
      <c r="P171" s="3">
        <f>IFERROR(VLOOKUP(FISM[[#This Row],[FIS Code]],results0602[],3,FALSE),999)</f>
        <v>999</v>
      </c>
      <c r="Q171" s="3">
        <f>VLOOKUP(FISM[[#This Row],[pos0602]],pointstable[],2,FALSE)</f>
        <v>0</v>
      </c>
      <c r="R171" s="3">
        <f>IFERROR(VLOOKUP(FISM[[#This Row],[FIS Code]],results0702[],3,FALSE),999)</f>
        <v>999</v>
      </c>
      <c r="S171" s="3">
        <f>VLOOKUP(FISM[[#This Row],[pos0702]],pointstable[],2,FALSE)</f>
        <v>0</v>
      </c>
      <c r="T171" s="3">
        <f>IFERROR(VLOOKUP(FISM[[#This Row],[FIS Code]],results0802[],3,FALSE),999)</f>
        <v>999</v>
      </c>
      <c r="U171" s="3">
        <f>VLOOKUP(FISM[[#This Row],[pos0802]],pointstable[],2,FALSE)</f>
        <v>0</v>
      </c>
      <c r="V171" s="3">
        <f>IFERROR(VLOOKUP(FISM[[#This Row],[FIS Code]],results0103[],3,FALSE),999)</f>
        <v>42</v>
      </c>
      <c r="W171" s="3">
        <f>VLOOKUP(FISM[[#This Row],[pos0103]],pointstable[],2,FALSE)</f>
        <v>18</v>
      </c>
      <c r="X171" s="3">
        <f>IFERROR(VLOOKUP(FISM[[#This Row],[FIS Code]],results0203[],3,FALSE),999)</f>
        <v>999</v>
      </c>
      <c r="Y171" s="3">
        <f>VLOOKUP(FISM[[#This Row],[pos0203]],pointstable[],2,FALSE)</f>
        <v>0</v>
      </c>
      <c r="Z171" s="3">
        <f>IFERROR(VLOOKUP(FISM[[#This Row],[FIS Code]],results1003[],3,FALSE),999)</f>
        <v>999</v>
      </c>
      <c r="AA171" s="3">
        <f>VLOOKUP(FISM[[#This Row],[pos1003]],pointstable[],2,FALSE)</f>
        <v>0</v>
      </c>
      <c r="AB171" s="3">
        <f>IFERROR(VLOOKUP(FISM[[#This Row],[FIS Code]],results1103[],3,FALSE),999)</f>
        <v>999</v>
      </c>
      <c r="AC171" s="3">
        <f>VLOOKUP(FISM[[#This Row],[pos1103]],pointstable[],2,FALSE)</f>
        <v>0</v>
      </c>
      <c r="AD171" s="3">
        <f>IFERROR(VLOOKUP(FISM[[#This Row],[FIS Code]],results1203[],3,FALSE),999)</f>
        <v>999</v>
      </c>
      <c r="AE171" s="3">
        <f>VLOOKUP(FISM[[#This Row],[pos1203]],pointstable[],2,FALSE)</f>
        <v>0</v>
      </c>
      <c r="AF171" s="3">
        <f>IFERROR(VLOOKUP(FISM[[#This Row],[FIS Code]],results1303[],3,FALSE),999)</f>
        <v>999</v>
      </c>
      <c r="AG171" s="3">
        <f>VLOOKUP(FISM[[#This Row],[pos1303]],pointstable[],2,FALSE)</f>
        <v>0</v>
      </c>
      <c r="AH171" s="3">
        <f>IFERROR(VLOOKUP(FISM[[#This Row],[FIS Code]],results1503[],3,FALSE),999)</f>
        <v>999</v>
      </c>
      <c r="AI171" s="3">
        <f>VLOOKUP(FISM[[#This Row],[POS1503]],pointstable[],2,FALSE)</f>
        <v>0</v>
      </c>
      <c r="AJ171" s="3">
        <f>IFERROR(VLOOKUP(FISM[[#This Row],[FIS Code]],results1603[],3,FALSE),999)</f>
        <v>999</v>
      </c>
      <c r="AK171" s="3">
        <f>VLOOKUP(FISM[[#This Row],[pos1603]],pointstable[],2,FALSE)</f>
        <v>0</v>
      </c>
    </row>
    <row r="172" spans="1:37" x14ac:dyDescent="0.3">
      <c r="A172">
        <v>6100125</v>
      </c>
      <c r="B172" t="s">
        <v>626</v>
      </c>
      <c r="C172">
        <v>2001</v>
      </c>
      <c r="D172" t="s">
        <v>20</v>
      </c>
      <c r="E172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17</v>
      </c>
      <c r="F172">
        <f>IFERROR(VLOOKUP(FISM[[#This Row],[FIS Code]],results0301[],3,FALSE),999)</f>
        <v>999</v>
      </c>
      <c r="G172">
        <f>VLOOKUP(FISM[[#This Row],[pos0301]],pointstable[],2,FALSE)</f>
        <v>0</v>
      </c>
      <c r="H172">
        <f>IFERROR(VLOOKUP(FISM[[#This Row],[FIS Code]],results0401[],3,FALSE),999)</f>
        <v>51</v>
      </c>
      <c r="I172">
        <f>VLOOKUP(FISM[[#This Row],[pos0401]],pointstable[],2,FALSE)</f>
        <v>9</v>
      </c>
      <c r="J172">
        <f>IFERROR(VLOOKUP(FISM[[#This Row],[FIS Code]],results1501[],3,FALSE),999)</f>
        <v>999</v>
      </c>
      <c r="K172">
        <f>VLOOKUP(FISM[[#This Row],[pos01501]],pointstable[],2,FALSE)</f>
        <v>0</v>
      </c>
      <c r="L172">
        <f>IFERROR(VLOOKUP(FISM[[#This Row],[FIS Code]],results15012[],3,FALSE),999)</f>
        <v>999</v>
      </c>
      <c r="M172">
        <f>VLOOKUP(FISM[[#This Row],[pos01502]],pointstable[],2,FALSE)</f>
        <v>0</v>
      </c>
      <c r="N172" s="3">
        <f>IFERROR(VLOOKUP(FISM[[#This Row],[FIS Code]],results0502[],3,FALSE),999)</f>
        <v>55</v>
      </c>
      <c r="O172" s="3">
        <f>VLOOKUP(FISM[[#This Row],[pos0502]],pointstable[],2,FALSE)</f>
        <v>5</v>
      </c>
      <c r="P172" s="3">
        <f>IFERROR(VLOOKUP(FISM[[#This Row],[FIS Code]],results0602[],3,FALSE),999)</f>
        <v>57</v>
      </c>
      <c r="Q172" s="3">
        <f>VLOOKUP(FISM[[#This Row],[pos0602]],pointstable[],2,FALSE)</f>
        <v>3</v>
      </c>
      <c r="R172" s="3">
        <f>IFERROR(VLOOKUP(FISM[[#This Row],[FIS Code]],results0702[],3,FALSE),999)</f>
        <v>999</v>
      </c>
      <c r="S172" s="3">
        <f>VLOOKUP(FISM[[#This Row],[pos0702]],pointstable[],2,FALSE)</f>
        <v>0</v>
      </c>
      <c r="T172" s="3">
        <f>IFERROR(VLOOKUP(FISM[[#This Row],[FIS Code]],results0802[],3,FALSE),999)</f>
        <v>999</v>
      </c>
      <c r="U172" s="3">
        <f>VLOOKUP(FISM[[#This Row],[pos0802]],pointstable[],2,FALSE)</f>
        <v>0</v>
      </c>
      <c r="V172" s="3">
        <f>IFERROR(VLOOKUP(FISM[[#This Row],[FIS Code]],results0103[],3,FALSE),999)</f>
        <v>999</v>
      </c>
      <c r="W172" s="3">
        <f>VLOOKUP(FISM[[#This Row],[pos0103]],pointstable[],2,FALSE)</f>
        <v>0</v>
      </c>
      <c r="X172" s="3">
        <f>IFERROR(VLOOKUP(FISM[[#This Row],[FIS Code]],results0203[],3,FALSE),999)</f>
        <v>999</v>
      </c>
      <c r="Y172" s="3">
        <f>VLOOKUP(FISM[[#This Row],[pos0203]],pointstable[],2,FALSE)</f>
        <v>0</v>
      </c>
      <c r="Z172" s="3">
        <f>IFERROR(VLOOKUP(FISM[[#This Row],[FIS Code]],results1003[],3,FALSE),999)</f>
        <v>61</v>
      </c>
      <c r="AA172" s="3">
        <f>VLOOKUP(FISM[[#This Row],[pos1003]],pointstable[],2,FALSE)</f>
        <v>0</v>
      </c>
      <c r="AB172" s="3">
        <f>IFERROR(VLOOKUP(FISM[[#This Row],[FIS Code]],results1103[],3,FALSE),999)</f>
        <v>67</v>
      </c>
      <c r="AC172" s="3">
        <f>VLOOKUP(FISM[[#This Row],[pos1103]],pointstable[],2,FALSE)</f>
        <v>0</v>
      </c>
      <c r="AD172" s="3">
        <f>IFERROR(VLOOKUP(FISM[[#This Row],[FIS Code]],results1203[],3,FALSE),999)</f>
        <v>67</v>
      </c>
      <c r="AE172" s="3">
        <f>VLOOKUP(FISM[[#This Row],[pos1203]],pointstable[],2,FALSE)</f>
        <v>0</v>
      </c>
      <c r="AF172" s="3">
        <f>IFERROR(VLOOKUP(FISM[[#This Row],[FIS Code]],results1303[],3,FALSE),999)</f>
        <v>69</v>
      </c>
      <c r="AG172" s="3">
        <f>VLOOKUP(FISM[[#This Row],[pos1303]],pointstable[],2,FALSE)</f>
        <v>0</v>
      </c>
      <c r="AH172" s="3">
        <f>IFERROR(VLOOKUP(FISM[[#This Row],[FIS Code]],results1503[],3,FALSE),999)</f>
        <v>999</v>
      </c>
      <c r="AI172" s="3">
        <f>VLOOKUP(FISM[[#This Row],[POS1503]],pointstable[],2,FALSE)</f>
        <v>0</v>
      </c>
      <c r="AJ172" s="3">
        <f>IFERROR(VLOOKUP(FISM[[#This Row],[FIS Code]],results1603[],3,FALSE),999)</f>
        <v>999</v>
      </c>
      <c r="AK172" s="3">
        <f>VLOOKUP(FISM[[#This Row],[pos1603]],pointstable[],2,FALSE)</f>
        <v>0</v>
      </c>
    </row>
    <row r="173" spans="1:37" x14ac:dyDescent="0.3">
      <c r="A173">
        <v>6100168</v>
      </c>
      <c r="B173" t="s">
        <v>588</v>
      </c>
      <c r="C173">
        <v>2001</v>
      </c>
      <c r="D173" t="s">
        <v>20</v>
      </c>
      <c r="E173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17</v>
      </c>
      <c r="F173">
        <f>IFERROR(VLOOKUP(FISM[[#This Row],[FIS Code]],results0301[],3,FALSE),999)</f>
        <v>999</v>
      </c>
      <c r="G173">
        <f>VLOOKUP(FISM[[#This Row],[pos0301]],pointstable[],2,FALSE)</f>
        <v>0</v>
      </c>
      <c r="H173">
        <f>IFERROR(VLOOKUP(FISM[[#This Row],[FIS Code]],results0401[],3,FALSE),999)</f>
        <v>58</v>
      </c>
      <c r="I173">
        <f>VLOOKUP(FISM[[#This Row],[pos0401]],pointstable[],2,FALSE)</f>
        <v>2</v>
      </c>
      <c r="J173">
        <f>IFERROR(VLOOKUP(FISM[[#This Row],[FIS Code]],results1501[],3,FALSE),999)</f>
        <v>999</v>
      </c>
      <c r="K173">
        <f>VLOOKUP(FISM[[#This Row],[pos01501]],pointstable[],2,FALSE)</f>
        <v>0</v>
      </c>
      <c r="L173">
        <f>IFERROR(VLOOKUP(FISM[[#This Row],[FIS Code]],results15012[],3,FALSE),999)</f>
        <v>999</v>
      </c>
      <c r="M173">
        <f>VLOOKUP(FISM[[#This Row],[pos01502]],pointstable[],2,FALSE)</f>
        <v>0</v>
      </c>
      <c r="N173" s="3">
        <f>IFERROR(VLOOKUP(FISM[[#This Row],[FIS Code]],results0502[],3,FALSE),999)</f>
        <v>999</v>
      </c>
      <c r="O173" s="3">
        <f>VLOOKUP(FISM[[#This Row],[pos0502]],pointstable[],2,FALSE)</f>
        <v>0</v>
      </c>
      <c r="P173" s="3">
        <f>IFERROR(VLOOKUP(FISM[[#This Row],[FIS Code]],results0602[],3,FALSE),999)</f>
        <v>999</v>
      </c>
      <c r="Q173" s="3">
        <f>VLOOKUP(FISM[[#This Row],[pos0602]],pointstable[],2,FALSE)</f>
        <v>0</v>
      </c>
      <c r="R173" s="3">
        <f>IFERROR(VLOOKUP(FISM[[#This Row],[FIS Code]],results0702[],3,FALSE),999)</f>
        <v>999</v>
      </c>
      <c r="S173" s="3">
        <f>VLOOKUP(FISM[[#This Row],[pos0702]],pointstable[],2,FALSE)</f>
        <v>0</v>
      </c>
      <c r="T173" s="3">
        <f>IFERROR(VLOOKUP(FISM[[#This Row],[FIS Code]],results0802[],3,FALSE),999)</f>
        <v>999</v>
      </c>
      <c r="U173" s="3">
        <f>VLOOKUP(FISM[[#This Row],[pos0802]],pointstable[],2,FALSE)</f>
        <v>0</v>
      </c>
      <c r="V173" s="3">
        <f>IFERROR(VLOOKUP(FISM[[#This Row],[FIS Code]],results0103[],3,FALSE),999)</f>
        <v>999</v>
      </c>
      <c r="W173" s="3">
        <f>VLOOKUP(FISM[[#This Row],[pos0103]],pointstable[],2,FALSE)</f>
        <v>0</v>
      </c>
      <c r="X173" s="3">
        <f>IFERROR(VLOOKUP(FISM[[#This Row],[FIS Code]],results0203[],3,FALSE),999)</f>
        <v>45</v>
      </c>
      <c r="Y173" s="3">
        <f>VLOOKUP(FISM[[#This Row],[pos0203]],pointstable[],2,FALSE)</f>
        <v>15</v>
      </c>
      <c r="Z173" s="3">
        <f>IFERROR(VLOOKUP(FISM[[#This Row],[FIS Code]],results1003[],3,FALSE),999)</f>
        <v>999</v>
      </c>
      <c r="AA173" s="3">
        <f>VLOOKUP(FISM[[#This Row],[pos1003]],pointstable[],2,FALSE)</f>
        <v>0</v>
      </c>
      <c r="AB173" s="3">
        <f>IFERROR(VLOOKUP(FISM[[#This Row],[FIS Code]],results1103[],3,FALSE),999)</f>
        <v>999</v>
      </c>
      <c r="AC173" s="3">
        <f>VLOOKUP(FISM[[#This Row],[pos1103]],pointstable[],2,FALSE)</f>
        <v>0</v>
      </c>
      <c r="AD173" s="3">
        <f>IFERROR(VLOOKUP(FISM[[#This Row],[FIS Code]],results1203[],3,FALSE),999)</f>
        <v>999</v>
      </c>
      <c r="AE173" s="3">
        <f>VLOOKUP(FISM[[#This Row],[pos1203]],pointstable[],2,FALSE)</f>
        <v>0</v>
      </c>
      <c r="AF173" s="3">
        <f>IFERROR(VLOOKUP(FISM[[#This Row],[FIS Code]],results1303[],3,FALSE),999)</f>
        <v>999</v>
      </c>
      <c r="AG173" s="3">
        <f>VLOOKUP(FISM[[#This Row],[pos1303]],pointstable[],2,FALSE)</f>
        <v>0</v>
      </c>
      <c r="AH173" s="3">
        <f>IFERROR(VLOOKUP(FISM[[#This Row],[FIS Code]],results1503[],3,FALSE),999)</f>
        <v>999</v>
      </c>
      <c r="AI173" s="3">
        <f>VLOOKUP(FISM[[#This Row],[POS1503]],pointstable[],2,FALSE)</f>
        <v>0</v>
      </c>
      <c r="AJ173" s="3">
        <f>IFERROR(VLOOKUP(FISM[[#This Row],[FIS Code]],results1603[],3,FALSE),999)</f>
        <v>999</v>
      </c>
      <c r="AK173" s="3">
        <f>VLOOKUP(FISM[[#This Row],[pos1603]],pointstable[],2,FALSE)</f>
        <v>0</v>
      </c>
    </row>
    <row r="174" spans="1:37" x14ac:dyDescent="0.3">
      <c r="A174">
        <v>104903</v>
      </c>
      <c r="B174" t="s">
        <v>461</v>
      </c>
      <c r="C174">
        <v>2000</v>
      </c>
      <c r="D174" t="s">
        <v>20</v>
      </c>
      <c r="E174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17</v>
      </c>
      <c r="F174">
        <f>IFERROR(VLOOKUP(FISM[[#This Row],[FIS Code]],results0301[],3,FALSE),999)</f>
        <v>65</v>
      </c>
      <c r="G174">
        <f>VLOOKUP(FISM[[#This Row],[pos0301]],pointstable[],2,FALSE)</f>
        <v>0</v>
      </c>
      <c r="H174">
        <f>IFERROR(VLOOKUP(FISM[[#This Row],[FIS Code]],results0401[],3,FALSE),999)</f>
        <v>999</v>
      </c>
      <c r="I174">
        <f>VLOOKUP(FISM[[#This Row],[pos0401]],pointstable[],2,FALSE)</f>
        <v>0</v>
      </c>
      <c r="J174">
        <f>IFERROR(VLOOKUP(FISM[[#This Row],[FIS Code]],results1501[],3,FALSE),999)</f>
        <v>999</v>
      </c>
      <c r="K174">
        <f>VLOOKUP(FISM[[#This Row],[pos01501]],pointstable[],2,FALSE)</f>
        <v>0</v>
      </c>
      <c r="L174">
        <f>IFERROR(VLOOKUP(FISM[[#This Row],[FIS Code]],results15012[],3,FALSE),999)</f>
        <v>999</v>
      </c>
      <c r="M174">
        <f>VLOOKUP(FISM[[#This Row],[pos01502]],pointstable[],2,FALSE)</f>
        <v>0</v>
      </c>
      <c r="N174" s="3">
        <f>IFERROR(VLOOKUP(FISM[[#This Row],[FIS Code]],results0502[],3,FALSE),999)</f>
        <v>999</v>
      </c>
      <c r="O174" s="3">
        <f>VLOOKUP(FISM[[#This Row],[pos0502]],pointstable[],2,FALSE)</f>
        <v>0</v>
      </c>
      <c r="P174" s="3">
        <f>IFERROR(VLOOKUP(FISM[[#This Row],[FIS Code]],results0602[],3,FALSE),999)</f>
        <v>999</v>
      </c>
      <c r="Q174" s="3">
        <f>VLOOKUP(FISM[[#This Row],[pos0602]],pointstable[],2,FALSE)</f>
        <v>0</v>
      </c>
      <c r="R174" s="3">
        <f>IFERROR(VLOOKUP(FISM[[#This Row],[FIS Code]],results0702[],3,FALSE),999)</f>
        <v>999</v>
      </c>
      <c r="S174" s="3">
        <f>VLOOKUP(FISM[[#This Row],[pos0702]],pointstable[],2,FALSE)</f>
        <v>0</v>
      </c>
      <c r="T174" s="3">
        <f>IFERROR(VLOOKUP(FISM[[#This Row],[FIS Code]],results0802[],3,FALSE),999)</f>
        <v>999</v>
      </c>
      <c r="U174" s="3">
        <f>VLOOKUP(FISM[[#This Row],[pos0802]],pointstable[],2,FALSE)</f>
        <v>0</v>
      </c>
      <c r="V174" s="3">
        <f>IFERROR(VLOOKUP(FISM[[#This Row],[FIS Code]],results0103[],3,FALSE),999)</f>
        <v>999</v>
      </c>
      <c r="W174" s="3">
        <f>VLOOKUP(FISM[[#This Row],[pos0103]],pointstable[],2,FALSE)</f>
        <v>0</v>
      </c>
      <c r="X174" s="3">
        <f>IFERROR(VLOOKUP(FISM[[#This Row],[FIS Code]],results0203[],3,FALSE),999)</f>
        <v>999</v>
      </c>
      <c r="Y174" s="3">
        <f>VLOOKUP(FISM[[#This Row],[pos0203]],pointstable[],2,FALSE)</f>
        <v>0</v>
      </c>
      <c r="Z174" s="3">
        <f>IFERROR(VLOOKUP(FISM[[#This Row],[FIS Code]],results1003[],3,FALSE),999)</f>
        <v>999</v>
      </c>
      <c r="AA174" s="3">
        <f>VLOOKUP(FISM[[#This Row],[pos1003]],pointstable[],2,FALSE)</f>
        <v>0</v>
      </c>
      <c r="AB174" s="3">
        <f>IFERROR(VLOOKUP(FISM[[#This Row],[FIS Code]],results1103[],3,FALSE),999)</f>
        <v>999</v>
      </c>
      <c r="AC174" s="3">
        <f>VLOOKUP(FISM[[#This Row],[pos1103]],pointstable[],2,FALSE)</f>
        <v>0</v>
      </c>
      <c r="AD174" s="3">
        <f>IFERROR(VLOOKUP(FISM[[#This Row],[FIS Code]],results1203[],3,FALSE),999)</f>
        <v>61</v>
      </c>
      <c r="AE174" s="3">
        <f>VLOOKUP(FISM[[#This Row],[pos1203]],pointstable[],2,FALSE)</f>
        <v>0</v>
      </c>
      <c r="AF174" s="3">
        <f>IFERROR(VLOOKUP(FISM[[#This Row],[FIS Code]],results1303[],3,FALSE),999)</f>
        <v>999</v>
      </c>
      <c r="AG174" s="3">
        <f>VLOOKUP(FISM[[#This Row],[pos1303]],pointstable[],2,FALSE)</f>
        <v>0</v>
      </c>
      <c r="AH174" s="3">
        <f>IFERROR(VLOOKUP(FISM[[#This Row],[FIS Code]],results1503[],3,FALSE),999)</f>
        <v>43</v>
      </c>
      <c r="AI174" s="3">
        <f>VLOOKUP(FISM[[#This Row],[POS1503]],pointstable[],2,FALSE)</f>
        <v>17</v>
      </c>
      <c r="AJ174" s="3">
        <f>IFERROR(VLOOKUP(FISM[[#This Row],[FIS Code]],results1603[],3,FALSE),999)</f>
        <v>999</v>
      </c>
      <c r="AK174" s="3">
        <f>VLOOKUP(FISM[[#This Row],[pos1603]],pointstable[],2,FALSE)</f>
        <v>0</v>
      </c>
    </row>
    <row r="175" spans="1:37" x14ac:dyDescent="0.3">
      <c r="A175">
        <v>492309</v>
      </c>
      <c r="B175" t="s">
        <v>1235</v>
      </c>
      <c r="C175">
        <v>2000</v>
      </c>
      <c r="D175" t="s">
        <v>638</v>
      </c>
      <c r="E175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17</v>
      </c>
      <c r="F175" s="3">
        <f>IFERROR(VLOOKUP(FISM[[#This Row],[FIS Code]],results0301[],3,FALSE),999)</f>
        <v>999</v>
      </c>
      <c r="G175" s="3">
        <f>VLOOKUP(FISM[[#This Row],[pos0301]],pointstable[],2,FALSE)</f>
        <v>0</v>
      </c>
      <c r="H175" s="3">
        <f>IFERROR(VLOOKUP(FISM[[#This Row],[FIS Code]],results0401[],3,FALSE),999)</f>
        <v>999</v>
      </c>
      <c r="I175" s="3">
        <f>VLOOKUP(FISM[[#This Row],[pos0401]],pointstable[],2,FALSE)</f>
        <v>0</v>
      </c>
      <c r="J175" s="3">
        <f>IFERROR(VLOOKUP(FISM[[#This Row],[FIS Code]],results1501[],3,FALSE),999)</f>
        <v>999</v>
      </c>
      <c r="K175" s="3">
        <f>VLOOKUP(FISM[[#This Row],[pos01501]],pointstable[],2,FALSE)</f>
        <v>0</v>
      </c>
      <c r="L175" s="3">
        <f>IFERROR(VLOOKUP(FISM[[#This Row],[FIS Code]],results15012[],3,FALSE),999)</f>
        <v>999</v>
      </c>
      <c r="M175" s="3">
        <f>VLOOKUP(FISM[[#This Row],[pos01502]],pointstable[],2,FALSE)</f>
        <v>0</v>
      </c>
      <c r="N175" s="3">
        <f>IFERROR(VLOOKUP(FISM[[#This Row],[FIS Code]],results0502[],3,FALSE),999)</f>
        <v>59</v>
      </c>
      <c r="O175" s="3">
        <f>VLOOKUP(FISM[[#This Row],[pos0502]],pointstable[],2,FALSE)</f>
        <v>1</v>
      </c>
      <c r="P175" s="3">
        <f>IFERROR(VLOOKUP(FISM[[#This Row],[FIS Code]],results0602[],3,FALSE),999)</f>
        <v>59</v>
      </c>
      <c r="Q175" s="3">
        <f>VLOOKUP(FISM[[#This Row],[pos0602]],pointstable[],2,FALSE)</f>
        <v>1</v>
      </c>
      <c r="R175" s="3">
        <f>IFERROR(VLOOKUP(FISM[[#This Row],[FIS Code]],results0702[],3,FALSE),999)</f>
        <v>999</v>
      </c>
      <c r="S175" s="3">
        <f>VLOOKUP(FISM[[#This Row],[pos0702]],pointstable[],2,FALSE)</f>
        <v>0</v>
      </c>
      <c r="T175" s="3">
        <f>IFERROR(VLOOKUP(FISM[[#This Row],[FIS Code]],results0802[],3,FALSE),999)</f>
        <v>999</v>
      </c>
      <c r="U175" s="3">
        <f>VLOOKUP(FISM[[#This Row],[pos0802]],pointstable[],2,FALSE)</f>
        <v>0</v>
      </c>
      <c r="V175" s="3">
        <f>IFERROR(VLOOKUP(FISM[[#This Row],[FIS Code]],results0103[],3,FALSE),999)</f>
        <v>999</v>
      </c>
      <c r="W175" s="3">
        <f>VLOOKUP(FISM[[#This Row],[pos0103]],pointstable[],2,FALSE)</f>
        <v>0</v>
      </c>
      <c r="X175" s="3">
        <f>IFERROR(VLOOKUP(FISM[[#This Row],[FIS Code]],results0203[],3,FALSE),999)</f>
        <v>999</v>
      </c>
      <c r="Y175" s="3">
        <f>VLOOKUP(FISM[[#This Row],[pos0203]],pointstable[],2,FALSE)</f>
        <v>0</v>
      </c>
      <c r="Z175" s="3">
        <f>IFERROR(VLOOKUP(FISM[[#This Row],[FIS Code]],results1003[],3,FALSE),999)</f>
        <v>999</v>
      </c>
      <c r="AA175" s="3">
        <f>VLOOKUP(FISM[[#This Row],[pos1003]],pointstable[],2,FALSE)</f>
        <v>0</v>
      </c>
      <c r="AB175" s="3">
        <f>IFERROR(VLOOKUP(FISM[[#This Row],[FIS Code]],results1103[],3,FALSE),999)</f>
        <v>999</v>
      </c>
      <c r="AC175" s="3">
        <f>VLOOKUP(FISM[[#This Row],[pos1103]],pointstable[],2,FALSE)</f>
        <v>0</v>
      </c>
      <c r="AD175" s="3">
        <f>IFERROR(VLOOKUP(FISM[[#This Row],[FIS Code]],results1203[],3,FALSE),999)</f>
        <v>999</v>
      </c>
      <c r="AE175" s="3">
        <f>VLOOKUP(FISM[[#This Row],[pos1203]],pointstable[],2,FALSE)</f>
        <v>0</v>
      </c>
      <c r="AF175" s="3">
        <f>IFERROR(VLOOKUP(FISM[[#This Row],[FIS Code]],results1303[],3,FALSE),999)</f>
        <v>999</v>
      </c>
      <c r="AG175" s="3">
        <f>VLOOKUP(FISM[[#This Row],[pos1303]],pointstable[],2,FALSE)</f>
        <v>0</v>
      </c>
      <c r="AH175" s="3">
        <f>IFERROR(VLOOKUP(FISM[[#This Row],[FIS Code]],results1503[],3,FALSE),999)</f>
        <v>53</v>
      </c>
      <c r="AI175" s="3">
        <f>VLOOKUP(FISM[[#This Row],[POS1503]],pointstable[],2,FALSE)</f>
        <v>7</v>
      </c>
      <c r="AJ175" s="3">
        <f>IFERROR(VLOOKUP(FISM[[#This Row],[FIS Code]],results1603[],3,FALSE),999)</f>
        <v>52</v>
      </c>
      <c r="AK175" s="3">
        <f>VLOOKUP(FISM[[#This Row],[pos1603]],pointstable[],2,FALSE)</f>
        <v>8</v>
      </c>
    </row>
    <row r="176" spans="1:37" x14ac:dyDescent="0.3">
      <c r="A176">
        <v>40638</v>
      </c>
      <c r="B176" t="s">
        <v>1161</v>
      </c>
      <c r="C176">
        <v>1999</v>
      </c>
      <c r="D176" t="s">
        <v>1162</v>
      </c>
      <c r="E176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15</v>
      </c>
      <c r="F176" s="3">
        <f>IFERROR(VLOOKUP(FISM[[#This Row],[FIS Code]],results0301[],3,FALSE),999)</f>
        <v>999</v>
      </c>
      <c r="G176" s="3">
        <f>VLOOKUP(FISM[[#This Row],[pos0301]],pointstable[],2,FALSE)</f>
        <v>0</v>
      </c>
      <c r="H176" s="3">
        <f>IFERROR(VLOOKUP(FISM[[#This Row],[FIS Code]],results0401[],3,FALSE),999)</f>
        <v>999</v>
      </c>
      <c r="I176" s="3">
        <f>VLOOKUP(FISM[[#This Row],[pos0401]],pointstable[],2,FALSE)</f>
        <v>0</v>
      </c>
      <c r="J176" s="3">
        <f>IFERROR(VLOOKUP(FISM[[#This Row],[FIS Code]],results1501[],3,FALSE),999)</f>
        <v>999</v>
      </c>
      <c r="K176" s="3">
        <f>VLOOKUP(FISM[[#This Row],[pos01501]],pointstable[],2,FALSE)</f>
        <v>0</v>
      </c>
      <c r="L176" s="3">
        <f>IFERROR(VLOOKUP(FISM[[#This Row],[FIS Code]],results15012[],3,FALSE),999)</f>
        <v>999</v>
      </c>
      <c r="M176" s="3">
        <f>VLOOKUP(FISM[[#This Row],[pos01502]],pointstable[],2,FALSE)</f>
        <v>0</v>
      </c>
      <c r="N176" s="3">
        <f>IFERROR(VLOOKUP(FISM[[#This Row],[FIS Code]],results0502[],3,FALSE),999)</f>
        <v>45</v>
      </c>
      <c r="O176" s="3">
        <f>VLOOKUP(FISM[[#This Row],[pos0502]],pointstable[],2,FALSE)</f>
        <v>15</v>
      </c>
      <c r="P176" s="3">
        <f>IFERROR(VLOOKUP(FISM[[#This Row],[FIS Code]],results0602[],3,FALSE),999)</f>
        <v>999</v>
      </c>
      <c r="Q176" s="3">
        <f>VLOOKUP(FISM[[#This Row],[pos0602]],pointstable[],2,FALSE)</f>
        <v>0</v>
      </c>
      <c r="R176" s="3">
        <f>IFERROR(VLOOKUP(FISM[[#This Row],[FIS Code]],results0702[],3,FALSE),999)</f>
        <v>999</v>
      </c>
      <c r="S176" s="3">
        <f>VLOOKUP(FISM[[#This Row],[pos0702]],pointstable[],2,FALSE)</f>
        <v>0</v>
      </c>
      <c r="T176" s="3">
        <f>IFERROR(VLOOKUP(FISM[[#This Row],[FIS Code]],results0802[],3,FALSE),999)</f>
        <v>999</v>
      </c>
      <c r="U176" s="3">
        <f>VLOOKUP(FISM[[#This Row],[pos0802]],pointstable[],2,FALSE)</f>
        <v>0</v>
      </c>
      <c r="V176" s="3">
        <f>IFERROR(VLOOKUP(FISM[[#This Row],[FIS Code]],results0103[],3,FALSE),999)</f>
        <v>999</v>
      </c>
      <c r="W176" s="3">
        <f>VLOOKUP(FISM[[#This Row],[pos0103]],pointstable[],2,FALSE)</f>
        <v>0</v>
      </c>
      <c r="X176" s="3">
        <f>IFERROR(VLOOKUP(FISM[[#This Row],[FIS Code]],results0203[],3,FALSE),999)</f>
        <v>999</v>
      </c>
      <c r="Y176" s="3">
        <f>VLOOKUP(FISM[[#This Row],[pos0203]],pointstable[],2,FALSE)</f>
        <v>0</v>
      </c>
      <c r="Z176" s="3">
        <f>IFERROR(VLOOKUP(FISM[[#This Row],[FIS Code]],results1003[],3,FALSE),999)</f>
        <v>999</v>
      </c>
      <c r="AA176" s="3">
        <f>VLOOKUP(FISM[[#This Row],[pos1003]],pointstable[],2,FALSE)</f>
        <v>0</v>
      </c>
      <c r="AB176" s="3">
        <f>IFERROR(VLOOKUP(FISM[[#This Row],[FIS Code]],results1103[],3,FALSE),999)</f>
        <v>999</v>
      </c>
      <c r="AC176" s="3">
        <f>VLOOKUP(FISM[[#This Row],[pos1103]],pointstable[],2,FALSE)</f>
        <v>0</v>
      </c>
      <c r="AD176" s="3">
        <f>IFERROR(VLOOKUP(FISM[[#This Row],[FIS Code]],results1203[],3,FALSE),999)</f>
        <v>999</v>
      </c>
      <c r="AE176" s="3">
        <f>VLOOKUP(FISM[[#This Row],[pos1203]],pointstable[],2,FALSE)</f>
        <v>0</v>
      </c>
      <c r="AF176" s="3">
        <f>IFERROR(VLOOKUP(FISM[[#This Row],[FIS Code]],results1303[],3,FALSE),999)</f>
        <v>999</v>
      </c>
      <c r="AG176" s="3">
        <f>VLOOKUP(FISM[[#This Row],[pos1303]],pointstable[],2,FALSE)</f>
        <v>0</v>
      </c>
      <c r="AH176" s="3">
        <f>IFERROR(VLOOKUP(FISM[[#This Row],[FIS Code]],results1503[],3,FALSE),999)</f>
        <v>999</v>
      </c>
      <c r="AI176" s="3">
        <f>VLOOKUP(FISM[[#This Row],[POS1503]],pointstable[],2,FALSE)</f>
        <v>0</v>
      </c>
      <c r="AJ176" s="3">
        <f>IFERROR(VLOOKUP(FISM[[#This Row],[FIS Code]],results1603[],3,FALSE),999)</f>
        <v>999</v>
      </c>
      <c r="AK176" s="3">
        <f>VLOOKUP(FISM[[#This Row],[pos1603]],pointstable[],2,FALSE)</f>
        <v>0</v>
      </c>
    </row>
    <row r="177" spans="1:37" x14ac:dyDescent="0.3">
      <c r="A177">
        <v>104833</v>
      </c>
      <c r="B177" t="s">
        <v>2182</v>
      </c>
      <c r="C177">
        <v>1999</v>
      </c>
      <c r="D177" t="s">
        <v>20</v>
      </c>
      <c r="E177" s="3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13</v>
      </c>
      <c r="F177" s="3">
        <f>IFERROR(VLOOKUP(FISM[[#This Row],[FIS Code]],results0301[],3,FALSE),999)</f>
        <v>999</v>
      </c>
      <c r="G177" s="3">
        <f>VLOOKUP(FISM[[#This Row],[pos0301]],pointstable[],2,FALSE)</f>
        <v>0</v>
      </c>
      <c r="H177" s="3">
        <f>IFERROR(VLOOKUP(FISM[[#This Row],[FIS Code]],results0401[],3,FALSE),999)</f>
        <v>999</v>
      </c>
      <c r="I177" s="3">
        <f>VLOOKUP(FISM[[#This Row],[pos0401]],pointstable[],2,FALSE)</f>
        <v>0</v>
      </c>
      <c r="J177" s="3">
        <f>IFERROR(VLOOKUP(FISM[[#This Row],[FIS Code]],results1501[],3,FALSE),999)</f>
        <v>999</v>
      </c>
      <c r="K177" s="3">
        <f>VLOOKUP(FISM[[#This Row],[pos01501]],pointstable[],2,FALSE)</f>
        <v>0</v>
      </c>
      <c r="L177" s="3">
        <f>IFERROR(VLOOKUP(FISM[[#This Row],[FIS Code]],results15012[],3,FALSE),999)</f>
        <v>999</v>
      </c>
      <c r="M177" s="3">
        <f>VLOOKUP(FISM[[#This Row],[pos01502]],pointstable[],2,FALSE)</f>
        <v>0</v>
      </c>
      <c r="N177" s="3">
        <f>IFERROR(VLOOKUP(FISM[[#This Row],[FIS Code]],results0502[],3,FALSE),999)</f>
        <v>999</v>
      </c>
      <c r="O177" s="3">
        <f>VLOOKUP(FISM[[#This Row],[pos0502]],pointstable[],2,FALSE)</f>
        <v>0</v>
      </c>
      <c r="P177" s="3">
        <f>IFERROR(VLOOKUP(FISM[[#This Row],[FIS Code]],results0602[],3,FALSE),999)</f>
        <v>999</v>
      </c>
      <c r="Q177" s="3">
        <f>VLOOKUP(FISM[[#This Row],[pos0602]],pointstable[],2,FALSE)</f>
        <v>0</v>
      </c>
      <c r="R177" s="3">
        <f>IFERROR(VLOOKUP(FISM[[#This Row],[FIS Code]],results0702[],3,FALSE),999)</f>
        <v>999</v>
      </c>
      <c r="S177" s="3">
        <f>VLOOKUP(FISM[[#This Row],[pos0702]],pointstable[],2,FALSE)</f>
        <v>0</v>
      </c>
      <c r="T177" s="3">
        <f>IFERROR(VLOOKUP(FISM[[#This Row],[FIS Code]],results0802[],3,FALSE),999)</f>
        <v>999</v>
      </c>
      <c r="U177" s="3">
        <f>VLOOKUP(FISM[[#This Row],[pos0802]],pointstable[],2,FALSE)</f>
        <v>0</v>
      </c>
      <c r="V177" s="3">
        <f>IFERROR(VLOOKUP(FISM[[#This Row],[FIS Code]],results0103[],3,FALSE),999)</f>
        <v>999</v>
      </c>
      <c r="W177" s="3">
        <f>VLOOKUP(FISM[[#This Row],[pos0103]],pointstable[],2,FALSE)</f>
        <v>0</v>
      </c>
      <c r="X177" s="3">
        <f>IFERROR(VLOOKUP(FISM[[#This Row],[FIS Code]],results0203[],3,FALSE),999)</f>
        <v>47</v>
      </c>
      <c r="Y177" s="3">
        <f>VLOOKUP(FISM[[#This Row],[pos0203]],pointstable[],2,FALSE)</f>
        <v>13</v>
      </c>
      <c r="Z177" s="3">
        <f>IFERROR(VLOOKUP(FISM[[#This Row],[FIS Code]],results1003[],3,FALSE),999)</f>
        <v>999</v>
      </c>
      <c r="AA177" s="3">
        <f>VLOOKUP(FISM[[#This Row],[pos1003]],pointstable[],2,FALSE)</f>
        <v>0</v>
      </c>
      <c r="AB177" s="3">
        <f>IFERROR(VLOOKUP(FISM[[#This Row],[FIS Code]],results1103[],3,FALSE),999)</f>
        <v>999</v>
      </c>
      <c r="AC177" s="3">
        <f>VLOOKUP(FISM[[#This Row],[pos1103]],pointstable[],2,FALSE)</f>
        <v>0</v>
      </c>
      <c r="AD177" s="3">
        <f>IFERROR(VLOOKUP(FISM[[#This Row],[FIS Code]],results1203[],3,FALSE),999)</f>
        <v>999</v>
      </c>
      <c r="AE177" s="3">
        <f>VLOOKUP(FISM[[#This Row],[pos1203]],pointstable[],2,FALSE)</f>
        <v>0</v>
      </c>
      <c r="AF177" s="3">
        <f>IFERROR(VLOOKUP(FISM[[#This Row],[FIS Code]],results1303[],3,FALSE),999)</f>
        <v>999</v>
      </c>
      <c r="AG177" s="3">
        <f>VLOOKUP(FISM[[#This Row],[pos1303]],pointstable[],2,FALSE)</f>
        <v>0</v>
      </c>
      <c r="AH177" s="3">
        <f>IFERROR(VLOOKUP(FISM[[#This Row],[FIS Code]],results1503[],3,FALSE),999)</f>
        <v>999</v>
      </c>
      <c r="AI177" s="3">
        <f>VLOOKUP(FISM[[#This Row],[POS1503]],pointstable[],2,FALSE)</f>
        <v>0</v>
      </c>
      <c r="AJ177" s="3">
        <f>IFERROR(VLOOKUP(FISM[[#This Row],[FIS Code]],results1603[],3,FALSE),999)</f>
        <v>999</v>
      </c>
      <c r="AK177" s="3">
        <f>VLOOKUP(FISM[[#This Row],[pos1603]],pointstable[],2,FALSE)</f>
        <v>0</v>
      </c>
    </row>
    <row r="178" spans="1:37" x14ac:dyDescent="0.3">
      <c r="A178">
        <v>6532387</v>
      </c>
      <c r="B178" t="s">
        <v>344</v>
      </c>
      <c r="C178">
        <v>1999</v>
      </c>
      <c r="D178" t="s">
        <v>73</v>
      </c>
      <c r="E178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12</v>
      </c>
      <c r="F178">
        <f>IFERROR(VLOOKUP(FISM[[#This Row],[FIS Code]],results0301[],3,FALSE),999)</f>
        <v>48</v>
      </c>
      <c r="G178">
        <f>VLOOKUP(FISM[[#This Row],[pos0301]],pointstable[],2,FALSE)</f>
        <v>12</v>
      </c>
      <c r="H178">
        <f>IFERROR(VLOOKUP(FISM[[#This Row],[FIS Code]],results0401[],3,FALSE),999)</f>
        <v>999</v>
      </c>
      <c r="I178">
        <f>VLOOKUP(FISM[[#This Row],[pos0401]],pointstable[],2,FALSE)</f>
        <v>0</v>
      </c>
      <c r="J178">
        <f>IFERROR(VLOOKUP(FISM[[#This Row],[FIS Code]],results1501[],3,FALSE),999)</f>
        <v>999</v>
      </c>
      <c r="K178">
        <f>VLOOKUP(FISM[[#This Row],[pos01501]],pointstable[],2,FALSE)</f>
        <v>0</v>
      </c>
      <c r="L178">
        <f>IFERROR(VLOOKUP(FISM[[#This Row],[FIS Code]],results15012[],3,FALSE),999)</f>
        <v>999</v>
      </c>
      <c r="M178">
        <f>VLOOKUP(FISM[[#This Row],[pos01502]],pointstable[],2,FALSE)</f>
        <v>0</v>
      </c>
      <c r="N178" s="3">
        <f>IFERROR(VLOOKUP(FISM[[#This Row],[FIS Code]],results0502[],3,FALSE),999)</f>
        <v>999</v>
      </c>
      <c r="O178" s="3">
        <f>VLOOKUP(FISM[[#This Row],[pos0502]],pointstable[],2,FALSE)</f>
        <v>0</v>
      </c>
      <c r="P178" s="3">
        <f>IFERROR(VLOOKUP(FISM[[#This Row],[FIS Code]],results0602[],3,FALSE),999)</f>
        <v>999</v>
      </c>
      <c r="Q178" s="3">
        <f>VLOOKUP(FISM[[#This Row],[pos0602]],pointstable[],2,FALSE)</f>
        <v>0</v>
      </c>
      <c r="R178" s="3">
        <f>IFERROR(VLOOKUP(FISM[[#This Row],[FIS Code]],results0702[],3,FALSE),999)</f>
        <v>999</v>
      </c>
      <c r="S178" s="3">
        <f>VLOOKUP(FISM[[#This Row],[pos0702]],pointstable[],2,FALSE)</f>
        <v>0</v>
      </c>
      <c r="T178" s="3">
        <f>IFERROR(VLOOKUP(FISM[[#This Row],[FIS Code]],results0802[],3,FALSE),999)</f>
        <v>999</v>
      </c>
      <c r="U178" s="3">
        <f>VLOOKUP(FISM[[#This Row],[pos0802]],pointstable[],2,FALSE)</f>
        <v>0</v>
      </c>
      <c r="V178" s="3">
        <f>IFERROR(VLOOKUP(FISM[[#This Row],[FIS Code]],results0103[],3,FALSE),999)</f>
        <v>999</v>
      </c>
      <c r="W178" s="3">
        <f>VLOOKUP(FISM[[#This Row],[pos0103]],pointstable[],2,FALSE)</f>
        <v>0</v>
      </c>
      <c r="X178" s="3">
        <f>IFERROR(VLOOKUP(FISM[[#This Row],[FIS Code]],results0203[],3,FALSE),999)</f>
        <v>999</v>
      </c>
      <c r="Y178" s="3">
        <f>VLOOKUP(FISM[[#This Row],[pos0203]],pointstable[],2,FALSE)</f>
        <v>0</v>
      </c>
      <c r="Z178" s="3">
        <f>IFERROR(VLOOKUP(FISM[[#This Row],[FIS Code]],results1003[],3,FALSE),999)</f>
        <v>999</v>
      </c>
      <c r="AA178" s="3">
        <f>VLOOKUP(FISM[[#This Row],[pos1003]],pointstable[],2,FALSE)</f>
        <v>0</v>
      </c>
      <c r="AB178" s="3">
        <f>IFERROR(VLOOKUP(FISM[[#This Row],[FIS Code]],results1103[],3,FALSE),999)</f>
        <v>999</v>
      </c>
      <c r="AC178" s="3">
        <f>VLOOKUP(FISM[[#This Row],[pos1103]],pointstable[],2,FALSE)</f>
        <v>0</v>
      </c>
      <c r="AD178" s="3">
        <f>IFERROR(VLOOKUP(FISM[[#This Row],[FIS Code]],results1203[],3,FALSE),999)</f>
        <v>999</v>
      </c>
      <c r="AE178" s="3">
        <f>VLOOKUP(FISM[[#This Row],[pos1203]],pointstable[],2,FALSE)</f>
        <v>0</v>
      </c>
      <c r="AF178" s="3">
        <f>IFERROR(VLOOKUP(FISM[[#This Row],[FIS Code]],results1303[],3,FALSE),999)</f>
        <v>999</v>
      </c>
      <c r="AG178" s="3">
        <f>VLOOKUP(FISM[[#This Row],[pos1303]],pointstable[],2,FALSE)</f>
        <v>0</v>
      </c>
      <c r="AH178" s="3">
        <f>IFERROR(VLOOKUP(FISM[[#This Row],[FIS Code]],results1503[],3,FALSE),999)</f>
        <v>999</v>
      </c>
      <c r="AI178" s="3">
        <f>VLOOKUP(FISM[[#This Row],[POS1503]],pointstable[],2,FALSE)</f>
        <v>0</v>
      </c>
      <c r="AJ178" s="3">
        <f>IFERROR(VLOOKUP(FISM[[#This Row],[FIS Code]],results1603[],3,FALSE),999)</f>
        <v>999</v>
      </c>
      <c r="AK178" s="3">
        <f>VLOOKUP(FISM[[#This Row],[pos1603]],pointstable[],2,FALSE)</f>
        <v>0</v>
      </c>
    </row>
    <row r="179" spans="1:37" x14ac:dyDescent="0.3">
      <c r="A179">
        <v>6100186</v>
      </c>
      <c r="B179" t="s">
        <v>546</v>
      </c>
      <c r="C179">
        <v>2001</v>
      </c>
      <c r="D179" t="s">
        <v>20</v>
      </c>
      <c r="E179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12</v>
      </c>
      <c r="F179">
        <f>IFERROR(VLOOKUP(FISM[[#This Row],[FIS Code]],results0301[],3,FALSE),999)</f>
        <v>77</v>
      </c>
      <c r="G179">
        <f>VLOOKUP(FISM[[#This Row],[pos0301]],pointstable[],2,FALSE)</f>
        <v>0</v>
      </c>
      <c r="H179">
        <f>IFERROR(VLOOKUP(FISM[[#This Row],[FIS Code]],results0401[],3,FALSE),999)</f>
        <v>65</v>
      </c>
      <c r="I179">
        <f>VLOOKUP(FISM[[#This Row],[pos0401]],pointstable[],2,FALSE)</f>
        <v>0</v>
      </c>
      <c r="J179">
        <f>IFERROR(VLOOKUP(FISM[[#This Row],[FIS Code]],results1501[],3,FALSE),999)</f>
        <v>999</v>
      </c>
      <c r="K179">
        <f>VLOOKUP(FISM[[#This Row],[pos01501]],pointstable[],2,FALSE)</f>
        <v>0</v>
      </c>
      <c r="L179">
        <f>IFERROR(VLOOKUP(FISM[[#This Row],[FIS Code]],results15012[],3,FALSE),999)</f>
        <v>999</v>
      </c>
      <c r="M179">
        <f>VLOOKUP(FISM[[#This Row],[pos01502]],pointstable[],2,FALSE)</f>
        <v>0</v>
      </c>
      <c r="N179" s="3">
        <f>IFERROR(VLOOKUP(FISM[[#This Row],[FIS Code]],results0502[],3,FALSE),999)</f>
        <v>66</v>
      </c>
      <c r="O179" s="3">
        <f>VLOOKUP(FISM[[#This Row],[pos0502]],pointstable[],2,FALSE)</f>
        <v>0</v>
      </c>
      <c r="P179" s="3">
        <f>IFERROR(VLOOKUP(FISM[[#This Row],[FIS Code]],results0602[],3,FALSE),999)</f>
        <v>999</v>
      </c>
      <c r="Q179" s="3">
        <f>VLOOKUP(FISM[[#This Row],[pos0602]],pointstable[],2,FALSE)</f>
        <v>0</v>
      </c>
      <c r="R179" s="3">
        <f>IFERROR(VLOOKUP(FISM[[#This Row],[FIS Code]],results0702[],3,FALSE),999)</f>
        <v>999</v>
      </c>
      <c r="S179" s="3">
        <f>VLOOKUP(FISM[[#This Row],[pos0702]],pointstable[],2,FALSE)</f>
        <v>0</v>
      </c>
      <c r="T179" s="3">
        <f>IFERROR(VLOOKUP(FISM[[#This Row],[FIS Code]],results0802[],3,FALSE),999)</f>
        <v>999</v>
      </c>
      <c r="U179" s="3">
        <f>VLOOKUP(FISM[[#This Row],[pos0802]],pointstable[],2,FALSE)</f>
        <v>0</v>
      </c>
      <c r="V179" s="3">
        <f>IFERROR(VLOOKUP(FISM[[#This Row],[FIS Code]],results0103[],3,FALSE),999)</f>
        <v>999</v>
      </c>
      <c r="W179" s="3">
        <f>VLOOKUP(FISM[[#This Row],[pos0103]],pointstable[],2,FALSE)</f>
        <v>0</v>
      </c>
      <c r="X179" s="3">
        <f>IFERROR(VLOOKUP(FISM[[#This Row],[FIS Code]],results0203[],3,FALSE),999)</f>
        <v>999</v>
      </c>
      <c r="Y179" s="3">
        <f>VLOOKUP(FISM[[#This Row],[pos0203]],pointstable[],2,FALSE)</f>
        <v>0</v>
      </c>
      <c r="Z179" s="3">
        <f>IFERROR(VLOOKUP(FISM[[#This Row],[FIS Code]],results1003[],3,FALSE),999)</f>
        <v>71</v>
      </c>
      <c r="AA179" s="3">
        <f>VLOOKUP(FISM[[#This Row],[pos1003]],pointstable[],2,FALSE)</f>
        <v>0</v>
      </c>
      <c r="AB179" s="3">
        <f>IFERROR(VLOOKUP(FISM[[#This Row],[FIS Code]],results1103[],3,FALSE),999)</f>
        <v>74</v>
      </c>
      <c r="AC179" s="3">
        <f>VLOOKUP(FISM[[#This Row],[pos1103]],pointstable[],2,FALSE)</f>
        <v>0</v>
      </c>
      <c r="AD179" s="3">
        <f>IFERROR(VLOOKUP(FISM[[#This Row],[FIS Code]],results1203[],3,FALSE),999)</f>
        <v>74</v>
      </c>
      <c r="AE179" s="3">
        <f>VLOOKUP(FISM[[#This Row],[pos1203]],pointstable[],2,FALSE)</f>
        <v>0</v>
      </c>
      <c r="AF179" s="3">
        <f>IFERROR(VLOOKUP(FISM[[#This Row],[FIS Code]],results1303[],3,FALSE),999)</f>
        <v>80</v>
      </c>
      <c r="AG179" s="3">
        <f>VLOOKUP(FISM[[#This Row],[pos1303]],pointstable[],2,FALSE)</f>
        <v>0</v>
      </c>
      <c r="AH179" s="3">
        <f>IFERROR(VLOOKUP(FISM[[#This Row],[FIS Code]],results1503[],3,FALSE),999)</f>
        <v>55</v>
      </c>
      <c r="AI179" s="3">
        <f>VLOOKUP(FISM[[#This Row],[POS1503]],pointstable[],2,FALSE)</f>
        <v>5</v>
      </c>
      <c r="AJ179" s="3">
        <f>IFERROR(VLOOKUP(FISM[[#This Row],[FIS Code]],results1603[],3,FALSE),999)</f>
        <v>53</v>
      </c>
      <c r="AK179" s="3">
        <f>VLOOKUP(FISM[[#This Row],[pos1603]],pointstable[],2,FALSE)</f>
        <v>7</v>
      </c>
    </row>
    <row r="180" spans="1:37" x14ac:dyDescent="0.3">
      <c r="A180">
        <v>104834</v>
      </c>
      <c r="B180" t="s">
        <v>447</v>
      </c>
      <c r="C180">
        <v>1999</v>
      </c>
      <c r="D180" t="s">
        <v>20</v>
      </c>
      <c r="E180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11</v>
      </c>
      <c r="F180">
        <f>IFERROR(VLOOKUP(FISM[[#This Row],[FIS Code]],results0301[],3,FALSE),999)</f>
        <v>63</v>
      </c>
      <c r="G180">
        <f>VLOOKUP(FISM[[#This Row],[pos0301]],pointstable[],2,FALSE)</f>
        <v>0</v>
      </c>
      <c r="H180">
        <f>IFERROR(VLOOKUP(FISM[[#This Row],[FIS Code]],results0401[],3,FALSE),999)</f>
        <v>49</v>
      </c>
      <c r="I180">
        <f>VLOOKUP(FISM[[#This Row],[pos0401]],pointstable[],2,FALSE)</f>
        <v>11</v>
      </c>
      <c r="J180">
        <f>IFERROR(VLOOKUP(FISM[[#This Row],[FIS Code]],results1501[],3,FALSE),999)</f>
        <v>999</v>
      </c>
      <c r="K180">
        <f>VLOOKUP(FISM[[#This Row],[pos01501]],pointstable[],2,FALSE)</f>
        <v>0</v>
      </c>
      <c r="L180">
        <f>IFERROR(VLOOKUP(FISM[[#This Row],[FIS Code]],results15012[],3,FALSE),999)</f>
        <v>999</v>
      </c>
      <c r="M180">
        <f>VLOOKUP(FISM[[#This Row],[pos01502]],pointstable[],2,FALSE)</f>
        <v>0</v>
      </c>
      <c r="N180" s="3">
        <f>IFERROR(VLOOKUP(FISM[[#This Row],[FIS Code]],results0502[],3,FALSE),999)</f>
        <v>999</v>
      </c>
      <c r="O180" s="3">
        <f>VLOOKUP(FISM[[#This Row],[pos0502]],pointstable[],2,FALSE)</f>
        <v>0</v>
      </c>
      <c r="P180" s="3">
        <f>IFERROR(VLOOKUP(FISM[[#This Row],[FIS Code]],results0602[],3,FALSE),999)</f>
        <v>999</v>
      </c>
      <c r="Q180" s="3">
        <f>VLOOKUP(FISM[[#This Row],[pos0602]],pointstable[],2,FALSE)</f>
        <v>0</v>
      </c>
      <c r="R180" s="3">
        <f>IFERROR(VLOOKUP(FISM[[#This Row],[FIS Code]],results0702[],3,FALSE),999)</f>
        <v>999</v>
      </c>
      <c r="S180" s="3">
        <f>VLOOKUP(FISM[[#This Row],[pos0702]],pointstable[],2,FALSE)</f>
        <v>0</v>
      </c>
      <c r="T180" s="3">
        <f>IFERROR(VLOOKUP(FISM[[#This Row],[FIS Code]],results0802[],3,FALSE),999)</f>
        <v>999</v>
      </c>
      <c r="U180" s="3">
        <f>VLOOKUP(FISM[[#This Row],[pos0802]],pointstable[],2,FALSE)</f>
        <v>0</v>
      </c>
      <c r="V180" s="3">
        <f>IFERROR(VLOOKUP(FISM[[#This Row],[FIS Code]],results0103[],3,FALSE),999)</f>
        <v>999</v>
      </c>
      <c r="W180" s="3">
        <f>VLOOKUP(FISM[[#This Row],[pos0103]],pointstable[],2,FALSE)</f>
        <v>0</v>
      </c>
      <c r="X180" s="3">
        <f>IFERROR(VLOOKUP(FISM[[#This Row],[FIS Code]],results0203[],3,FALSE),999)</f>
        <v>999</v>
      </c>
      <c r="Y180" s="3">
        <f>VLOOKUP(FISM[[#This Row],[pos0203]],pointstable[],2,FALSE)</f>
        <v>0</v>
      </c>
      <c r="Z180" s="3">
        <f>IFERROR(VLOOKUP(FISM[[#This Row],[FIS Code]],results1003[],3,FALSE),999)</f>
        <v>999</v>
      </c>
      <c r="AA180" s="3">
        <f>VLOOKUP(FISM[[#This Row],[pos1003]],pointstable[],2,FALSE)</f>
        <v>0</v>
      </c>
      <c r="AB180" s="3">
        <f>IFERROR(VLOOKUP(FISM[[#This Row],[FIS Code]],results1103[],3,FALSE),999)</f>
        <v>999</v>
      </c>
      <c r="AC180" s="3">
        <f>VLOOKUP(FISM[[#This Row],[pos1103]],pointstable[],2,FALSE)</f>
        <v>0</v>
      </c>
      <c r="AD180" s="3">
        <f>IFERROR(VLOOKUP(FISM[[#This Row],[FIS Code]],results1203[],3,FALSE),999)</f>
        <v>999</v>
      </c>
      <c r="AE180" s="3">
        <f>VLOOKUP(FISM[[#This Row],[pos1203]],pointstable[],2,FALSE)</f>
        <v>0</v>
      </c>
      <c r="AF180" s="3">
        <f>IFERROR(VLOOKUP(FISM[[#This Row],[FIS Code]],results1303[],3,FALSE),999)</f>
        <v>999</v>
      </c>
      <c r="AG180" s="3">
        <f>VLOOKUP(FISM[[#This Row],[pos1303]],pointstable[],2,FALSE)</f>
        <v>0</v>
      </c>
      <c r="AH180" s="3">
        <f>IFERROR(VLOOKUP(FISM[[#This Row],[FIS Code]],results1503[],3,FALSE),999)</f>
        <v>999</v>
      </c>
      <c r="AI180" s="3">
        <f>VLOOKUP(FISM[[#This Row],[POS1503]],pointstable[],2,FALSE)</f>
        <v>0</v>
      </c>
      <c r="AJ180" s="3">
        <f>IFERROR(VLOOKUP(FISM[[#This Row],[FIS Code]],results1603[],3,FALSE),999)</f>
        <v>999</v>
      </c>
      <c r="AK180" s="3">
        <f>VLOOKUP(FISM[[#This Row],[pos1603]],pointstable[],2,FALSE)</f>
        <v>0</v>
      </c>
    </row>
    <row r="181" spans="1:37" x14ac:dyDescent="0.3">
      <c r="A181">
        <v>6532728</v>
      </c>
      <c r="B181" t="s">
        <v>490</v>
      </c>
      <c r="C181">
        <v>1999</v>
      </c>
      <c r="D181" t="s">
        <v>73</v>
      </c>
      <c r="E181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10</v>
      </c>
      <c r="F181">
        <f>IFERROR(VLOOKUP(FISM[[#This Row],[FIS Code]],results0301[],3,FALSE),999)</f>
        <v>69</v>
      </c>
      <c r="G181">
        <f>VLOOKUP(FISM[[#This Row],[pos0301]],pointstable[],2,FALSE)</f>
        <v>0</v>
      </c>
      <c r="H181">
        <f>IFERROR(VLOOKUP(FISM[[#This Row],[FIS Code]],results0401[],3,FALSE),999)</f>
        <v>50</v>
      </c>
      <c r="I181">
        <f>VLOOKUP(FISM[[#This Row],[pos0401]],pointstable[],2,FALSE)</f>
        <v>10</v>
      </c>
      <c r="J181">
        <f>IFERROR(VLOOKUP(FISM[[#This Row],[FIS Code]],results1501[],3,FALSE),999)</f>
        <v>999</v>
      </c>
      <c r="K181">
        <f>VLOOKUP(FISM[[#This Row],[pos01501]],pointstable[],2,FALSE)</f>
        <v>0</v>
      </c>
      <c r="L181">
        <f>IFERROR(VLOOKUP(FISM[[#This Row],[FIS Code]],results15012[],3,FALSE),999)</f>
        <v>999</v>
      </c>
      <c r="M181">
        <f>VLOOKUP(FISM[[#This Row],[pos01502]],pointstable[],2,FALSE)</f>
        <v>0</v>
      </c>
      <c r="N181" s="3">
        <f>IFERROR(VLOOKUP(FISM[[#This Row],[FIS Code]],results0502[],3,FALSE),999)</f>
        <v>999</v>
      </c>
      <c r="O181" s="3">
        <f>VLOOKUP(FISM[[#This Row],[pos0502]],pointstable[],2,FALSE)</f>
        <v>0</v>
      </c>
      <c r="P181" s="3">
        <f>IFERROR(VLOOKUP(FISM[[#This Row],[FIS Code]],results0602[],3,FALSE),999)</f>
        <v>999</v>
      </c>
      <c r="Q181" s="3">
        <f>VLOOKUP(FISM[[#This Row],[pos0602]],pointstable[],2,FALSE)</f>
        <v>0</v>
      </c>
      <c r="R181" s="3">
        <f>IFERROR(VLOOKUP(FISM[[#This Row],[FIS Code]],results0702[],3,FALSE),999)</f>
        <v>999</v>
      </c>
      <c r="S181" s="3">
        <f>VLOOKUP(FISM[[#This Row],[pos0702]],pointstable[],2,FALSE)</f>
        <v>0</v>
      </c>
      <c r="T181" s="3">
        <f>IFERROR(VLOOKUP(FISM[[#This Row],[FIS Code]],results0802[],3,FALSE),999)</f>
        <v>999</v>
      </c>
      <c r="U181" s="3">
        <f>VLOOKUP(FISM[[#This Row],[pos0802]],pointstable[],2,FALSE)</f>
        <v>0</v>
      </c>
      <c r="V181" s="3">
        <f>IFERROR(VLOOKUP(FISM[[#This Row],[FIS Code]],results0103[],3,FALSE),999)</f>
        <v>999</v>
      </c>
      <c r="W181" s="3">
        <f>VLOOKUP(FISM[[#This Row],[pos0103]],pointstable[],2,FALSE)</f>
        <v>0</v>
      </c>
      <c r="X181" s="3">
        <f>IFERROR(VLOOKUP(FISM[[#This Row],[FIS Code]],results0203[],3,FALSE),999)</f>
        <v>999</v>
      </c>
      <c r="Y181" s="3">
        <f>VLOOKUP(FISM[[#This Row],[pos0203]],pointstable[],2,FALSE)</f>
        <v>0</v>
      </c>
      <c r="Z181" s="3">
        <f>IFERROR(VLOOKUP(FISM[[#This Row],[FIS Code]],results1003[],3,FALSE),999)</f>
        <v>999</v>
      </c>
      <c r="AA181" s="3">
        <f>VLOOKUP(FISM[[#This Row],[pos1003]],pointstable[],2,FALSE)</f>
        <v>0</v>
      </c>
      <c r="AB181" s="3">
        <f>IFERROR(VLOOKUP(FISM[[#This Row],[FIS Code]],results1103[],3,FALSE),999)</f>
        <v>999</v>
      </c>
      <c r="AC181" s="3">
        <f>VLOOKUP(FISM[[#This Row],[pos1103]],pointstable[],2,FALSE)</f>
        <v>0</v>
      </c>
      <c r="AD181" s="3">
        <f>IFERROR(VLOOKUP(FISM[[#This Row],[FIS Code]],results1203[],3,FALSE),999)</f>
        <v>999</v>
      </c>
      <c r="AE181" s="3">
        <f>VLOOKUP(FISM[[#This Row],[pos1203]],pointstable[],2,FALSE)</f>
        <v>0</v>
      </c>
      <c r="AF181" s="3">
        <f>IFERROR(VLOOKUP(FISM[[#This Row],[FIS Code]],results1303[],3,FALSE),999)</f>
        <v>999</v>
      </c>
      <c r="AG181" s="3">
        <f>VLOOKUP(FISM[[#This Row],[pos1303]],pointstable[],2,FALSE)</f>
        <v>0</v>
      </c>
      <c r="AH181" s="3">
        <f>IFERROR(VLOOKUP(FISM[[#This Row],[FIS Code]],results1503[],3,FALSE),999)</f>
        <v>999</v>
      </c>
      <c r="AI181" s="3">
        <f>VLOOKUP(FISM[[#This Row],[POS1503]],pointstable[],2,FALSE)</f>
        <v>0</v>
      </c>
      <c r="AJ181" s="3">
        <f>IFERROR(VLOOKUP(FISM[[#This Row],[FIS Code]],results1603[],3,FALSE),999)</f>
        <v>999</v>
      </c>
      <c r="AK181" s="3">
        <f>VLOOKUP(FISM[[#This Row],[pos1603]],pointstable[],2,FALSE)</f>
        <v>0</v>
      </c>
    </row>
    <row r="182" spans="1:37" x14ac:dyDescent="0.3">
      <c r="A182">
        <v>104912</v>
      </c>
      <c r="B182" t="s">
        <v>2192</v>
      </c>
      <c r="C182">
        <v>2000</v>
      </c>
      <c r="D182" t="s">
        <v>20</v>
      </c>
      <c r="E182" s="3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10</v>
      </c>
      <c r="F182" s="3">
        <f>IFERROR(VLOOKUP(FISM[[#This Row],[FIS Code]],results0301[],3,FALSE),999)</f>
        <v>999</v>
      </c>
      <c r="G182" s="3">
        <f>VLOOKUP(FISM[[#This Row],[pos0301]],pointstable[],2,FALSE)</f>
        <v>0</v>
      </c>
      <c r="H182" s="3">
        <f>IFERROR(VLOOKUP(FISM[[#This Row],[FIS Code]],results0401[],3,FALSE),999)</f>
        <v>999</v>
      </c>
      <c r="I182" s="3">
        <f>VLOOKUP(FISM[[#This Row],[pos0401]],pointstable[],2,FALSE)</f>
        <v>0</v>
      </c>
      <c r="J182" s="3">
        <f>IFERROR(VLOOKUP(FISM[[#This Row],[FIS Code]],results1501[],3,FALSE),999)</f>
        <v>999</v>
      </c>
      <c r="K182" s="3">
        <f>VLOOKUP(FISM[[#This Row],[pos01501]],pointstable[],2,FALSE)</f>
        <v>0</v>
      </c>
      <c r="L182" s="3">
        <f>IFERROR(VLOOKUP(FISM[[#This Row],[FIS Code]],results15012[],3,FALSE),999)</f>
        <v>999</v>
      </c>
      <c r="M182" s="3">
        <f>VLOOKUP(FISM[[#This Row],[pos01502]],pointstable[],2,FALSE)</f>
        <v>0</v>
      </c>
      <c r="N182" s="3">
        <f>IFERROR(VLOOKUP(FISM[[#This Row],[FIS Code]],results0502[],3,FALSE),999)</f>
        <v>999</v>
      </c>
      <c r="O182" s="3">
        <f>VLOOKUP(FISM[[#This Row],[pos0502]],pointstable[],2,FALSE)</f>
        <v>0</v>
      </c>
      <c r="P182" s="3">
        <f>IFERROR(VLOOKUP(FISM[[#This Row],[FIS Code]],results0602[],3,FALSE),999)</f>
        <v>999</v>
      </c>
      <c r="Q182" s="3">
        <f>VLOOKUP(FISM[[#This Row],[pos0602]],pointstable[],2,FALSE)</f>
        <v>0</v>
      </c>
      <c r="R182" s="3">
        <f>IFERROR(VLOOKUP(FISM[[#This Row],[FIS Code]],results0702[],3,FALSE),999)</f>
        <v>999</v>
      </c>
      <c r="S182" s="3">
        <f>VLOOKUP(FISM[[#This Row],[pos0702]],pointstable[],2,FALSE)</f>
        <v>0</v>
      </c>
      <c r="T182" s="3">
        <f>IFERROR(VLOOKUP(FISM[[#This Row],[FIS Code]],results0802[],3,FALSE),999)</f>
        <v>999</v>
      </c>
      <c r="U182" s="3">
        <f>VLOOKUP(FISM[[#This Row],[pos0802]],pointstable[],2,FALSE)</f>
        <v>0</v>
      </c>
      <c r="V182" s="3">
        <f>IFERROR(VLOOKUP(FISM[[#This Row],[FIS Code]],results0103[],3,FALSE),999)</f>
        <v>999</v>
      </c>
      <c r="W182" s="3">
        <f>VLOOKUP(FISM[[#This Row],[pos0103]],pointstable[],2,FALSE)</f>
        <v>0</v>
      </c>
      <c r="X182" s="3">
        <f>IFERROR(VLOOKUP(FISM[[#This Row],[FIS Code]],results0203[],3,FALSE),999)</f>
        <v>50</v>
      </c>
      <c r="Y182" s="3">
        <f>VLOOKUP(FISM[[#This Row],[pos0203]],pointstable[],2,FALSE)</f>
        <v>10</v>
      </c>
      <c r="Z182" s="3">
        <f>IFERROR(VLOOKUP(FISM[[#This Row],[FIS Code]],results1003[],3,FALSE),999)</f>
        <v>999</v>
      </c>
      <c r="AA182" s="3">
        <f>VLOOKUP(FISM[[#This Row],[pos1003]],pointstable[],2,FALSE)</f>
        <v>0</v>
      </c>
      <c r="AB182" s="3">
        <f>IFERROR(VLOOKUP(FISM[[#This Row],[FIS Code]],results1103[],3,FALSE),999)</f>
        <v>999</v>
      </c>
      <c r="AC182" s="3">
        <f>VLOOKUP(FISM[[#This Row],[pos1103]],pointstable[],2,FALSE)</f>
        <v>0</v>
      </c>
      <c r="AD182" s="3">
        <f>IFERROR(VLOOKUP(FISM[[#This Row],[FIS Code]],results1203[],3,FALSE),999)</f>
        <v>999</v>
      </c>
      <c r="AE182" s="3">
        <f>VLOOKUP(FISM[[#This Row],[pos1203]],pointstable[],2,FALSE)</f>
        <v>0</v>
      </c>
      <c r="AF182" s="3">
        <f>IFERROR(VLOOKUP(FISM[[#This Row],[FIS Code]],results1303[],3,FALSE),999)</f>
        <v>999</v>
      </c>
      <c r="AG182" s="3">
        <f>VLOOKUP(FISM[[#This Row],[pos1303]],pointstable[],2,FALSE)</f>
        <v>0</v>
      </c>
      <c r="AH182" s="3">
        <f>IFERROR(VLOOKUP(FISM[[#This Row],[FIS Code]],results1503[],3,FALSE),999)</f>
        <v>999</v>
      </c>
      <c r="AI182" s="3">
        <f>VLOOKUP(FISM[[#This Row],[POS1503]],pointstable[],2,FALSE)</f>
        <v>0</v>
      </c>
      <c r="AJ182" s="3">
        <f>IFERROR(VLOOKUP(FISM[[#This Row],[FIS Code]],results1603[],3,FALSE),999)</f>
        <v>999</v>
      </c>
      <c r="AK182" s="3">
        <f>VLOOKUP(FISM[[#This Row],[pos1603]],pointstable[],2,FALSE)</f>
        <v>0</v>
      </c>
    </row>
    <row r="183" spans="1:37" x14ac:dyDescent="0.3">
      <c r="A183">
        <v>6100090</v>
      </c>
      <c r="B183" t="s">
        <v>482</v>
      </c>
      <c r="C183">
        <v>2001</v>
      </c>
      <c r="D183" t="s">
        <v>20</v>
      </c>
      <c r="E183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8</v>
      </c>
      <c r="F183">
        <f>IFERROR(VLOOKUP(FISM[[#This Row],[FIS Code]],results0301[],3,FALSE),999)</f>
        <v>68</v>
      </c>
      <c r="G183">
        <f>VLOOKUP(FISM[[#This Row],[pos0301]],pointstable[],2,FALSE)</f>
        <v>0</v>
      </c>
      <c r="H183">
        <f>IFERROR(VLOOKUP(FISM[[#This Row],[FIS Code]],results0401[],3,FALSE),999)</f>
        <v>52</v>
      </c>
      <c r="I183">
        <f>VLOOKUP(FISM[[#This Row],[pos0401]],pointstable[],2,FALSE)</f>
        <v>8</v>
      </c>
      <c r="J183">
        <f>IFERROR(VLOOKUP(FISM[[#This Row],[FIS Code]],results1501[],3,FALSE),999)</f>
        <v>999</v>
      </c>
      <c r="K183">
        <f>VLOOKUP(FISM[[#This Row],[pos01501]],pointstable[],2,FALSE)</f>
        <v>0</v>
      </c>
      <c r="L183">
        <f>IFERROR(VLOOKUP(FISM[[#This Row],[FIS Code]],results15012[],3,FALSE),999)</f>
        <v>999</v>
      </c>
      <c r="M183">
        <f>VLOOKUP(FISM[[#This Row],[pos01502]],pointstable[],2,FALSE)</f>
        <v>0</v>
      </c>
      <c r="N183" s="3">
        <f>IFERROR(VLOOKUP(FISM[[#This Row],[FIS Code]],results0502[],3,FALSE),999)</f>
        <v>62</v>
      </c>
      <c r="O183" s="3">
        <f>VLOOKUP(FISM[[#This Row],[pos0502]],pointstable[],2,FALSE)</f>
        <v>0</v>
      </c>
      <c r="P183" s="3">
        <f>IFERROR(VLOOKUP(FISM[[#This Row],[FIS Code]],results0602[],3,FALSE),999)</f>
        <v>63</v>
      </c>
      <c r="Q183" s="3">
        <f>VLOOKUP(FISM[[#This Row],[pos0602]],pointstable[],2,FALSE)</f>
        <v>0</v>
      </c>
      <c r="R183" s="3">
        <f>IFERROR(VLOOKUP(FISM[[#This Row],[FIS Code]],results0702[],3,FALSE),999)</f>
        <v>999</v>
      </c>
      <c r="S183" s="3">
        <f>VLOOKUP(FISM[[#This Row],[pos0702]],pointstable[],2,FALSE)</f>
        <v>0</v>
      </c>
      <c r="T183" s="3">
        <f>IFERROR(VLOOKUP(FISM[[#This Row],[FIS Code]],results0802[],3,FALSE),999)</f>
        <v>999</v>
      </c>
      <c r="U183" s="3">
        <f>VLOOKUP(FISM[[#This Row],[pos0802]],pointstable[],2,FALSE)</f>
        <v>0</v>
      </c>
      <c r="V183" s="3">
        <f>IFERROR(VLOOKUP(FISM[[#This Row],[FIS Code]],results0103[],3,FALSE),999)</f>
        <v>999</v>
      </c>
      <c r="W183" s="3">
        <f>VLOOKUP(FISM[[#This Row],[pos0103]],pointstable[],2,FALSE)</f>
        <v>0</v>
      </c>
      <c r="X183" s="3">
        <f>IFERROR(VLOOKUP(FISM[[#This Row],[FIS Code]],results0203[],3,FALSE),999)</f>
        <v>999</v>
      </c>
      <c r="Y183" s="3">
        <f>VLOOKUP(FISM[[#This Row],[pos0203]],pointstable[],2,FALSE)</f>
        <v>0</v>
      </c>
      <c r="Z183" s="3">
        <f>IFERROR(VLOOKUP(FISM[[#This Row],[FIS Code]],results1003[],3,FALSE),999)</f>
        <v>66</v>
      </c>
      <c r="AA183" s="3">
        <f>VLOOKUP(FISM[[#This Row],[pos1003]],pointstable[],2,FALSE)</f>
        <v>0</v>
      </c>
      <c r="AB183" s="3">
        <f>IFERROR(VLOOKUP(FISM[[#This Row],[FIS Code]],results1103[],3,FALSE),999)</f>
        <v>70</v>
      </c>
      <c r="AC183" s="3">
        <f>VLOOKUP(FISM[[#This Row],[pos1103]],pointstable[],2,FALSE)</f>
        <v>0</v>
      </c>
      <c r="AD183" s="3">
        <f>IFERROR(VLOOKUP(FISM[[#This Row],[FIS Code]],results1203[],3,FALSE),999)</f>
        <v>72</v>
      </c>
      <c r="AE183" s="3">
        <f>VLOOKUP(FISM[[#This Row],[pos1203]],pointstable[],2,FALSE)</f>
        <v>0</v>
      </c>
      <c r="AF183" s="3">
        <f>IFERROR(VLOOKUP(FISM[[#This Row],[FIS Code]],results1303[],3,FALSE),999)</f>
        <v>75</v>
      </c>
      <c r="AG183" s="3">
        <f>VLOOKUP(FISM[[#This Row],[pos1303]],pointstable[],2,FALSE)</f>
        <v>0</v>
      </c>
      <c r="AH183" s="3">
        <f>IFERROR(VLOOKUP(FISM[[#This Row],[FIS Code]],results1503[],3,FALSE),999)</f>
        <v>999</v>
      </c>
      <c r="AI183" s="3">
        <f>VLOOKUP(FISM[[#This Row],[POS1503]],pointstable[],2,FALSE)</f>
        <v>0</v>
      </c>
      <c r="AJ183" s="3">
        <f>IFERROR(VLOOKUP(FISM[[#This Row],[FIS Code]],results1603[],3,FALSE),999)</f>
        <v>999</v>
      </c>
      <c r="AK183" s="3">
        <f>VLOOKUP(FISM[[#This Row],[pos1603]],pointstable[],2,FALSE)</f>
        <v>0</v>
      </c>
    </row>
    <row r="184" spans="1:37" x14ac:dyDescent="0.3">
      <c r="A184">
        <v>6100091</v>
      </c>
      <c r="B184" t="s">
        <v>539</v>
      </c>
      <c r="C184">
        <v>2001</v>
      </c>
      <c r="D184" t="s">
        <v>20</v>
      </c>
      <c r="E184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5</v>
      </c>
      <c r="F184">
        <f>IFERROR(VLOOKUP(FISM[[#This Row],[FIS Code]],results0301[],3,FALSE),999)</f>
        <v>76</v>
      </c>
      <c r="G184">
        <f>VLOOKUP(FISM[[#This Row],[pos0301]],pointstable[],2,FALSE)</f>
        <v>0</v>
      </c>
      <c r="H184">
        <f>IFERROR(VLOOKUP(FISM[[#This Row],[FIS Code]],results0401[],3,FALSE),999)</f>
        <v>55</v>
      </c>
      <c r="I184">
        <f>VLOOKUP(FISM[[#This Row],[pos0401]],pointstable[],2,FALSE)</f>
        <v>5</v>
      </c>
      <c r="J184">
        <f>IFERROR(VLOOKUP(FISM[[#This Row],[FIS Code]],results1501[],3,FALSE),999)</f>
        <v>999</v>
      </c>
      <c r="K184">
        <f>VLOOKUP(FISM[[#This Row],[pos01501]],pointstable[],2,FALSE)</f>
        <v>0</v>
      </c>
      <c r="L184">
        <f>IFERROR(VLOOKUP(FISM[[#This Row],[FIS Code]],results15012[],3,FALSE),999)</f>
        <v>999</v>
      </c>
      <c r="M184">
        <f>VLOOKUP(FISM[[#This Row],[pos01502]],pointstable[],2,FALSE)</f>
        <v>0</v>
      </c>
      <c r="N184" s="3">
        <f>IFERROR(VLOOKUP(FISM[[#This Row],[FIS Code]],results0502[],3,FALSE),999)</f>
        <v>999</v>
      </c>
      <c r="O184" s="3">
        <f>VLOOKUP(FISM[[#This Row],[pos0502]],pointstable[],2,FALSE)</f>
        <v>0</v>
      </c>
      <c r="P184" s="3">
        <f>IFERROR(VLOOKUP(FISM[[#This Row],[FIS Code]],results0602[],3,FALSE),999)</f>
        <v>999</v>
      </c>
      <c r="Q184" s="3">
        <f>VLOOKUP(FISM[[#This Row],[pos0602]],pointstable[],2,FALSE)</f>
        <v>0</v>
      </c>
      <c r="R184" s="3">
        <f>IFERROR(VLOOKUP(FISM[[#This Row],[FIS Code]],results0702[],3,FALSE),999)</f>
        <v>999</v>
      </c>
      <c r="S184" s="3">
        <f>VLOOKUP(FISM[[#This Row],[pos0702]],pointstable[],2,FALSE)</f>
        <v>0</v>
      </c>
      <c r="T184" s="3">
        <f>IFERROR(VLOOKUP(FISM[[#This Row],[FIS Code]],results0802[],3,FALSE),999)</f>
        <v>999</v>
      </c>
      <c r="U184" s="3">
        <f>VLOOKUP(FISM[[#This Row],[pos0802]],pointstable[],2,FALSE)</f>
        <v>0</v>
      </c>
      <c r="V184" s="3">
        <f>IFERROR(VLOOKUP(FISM[[#This Row],[FIS Code]],results0103[],3,FALSE),999)</f>
        <v>999</v>
      </c>
      <c r="W184" s="3">
        <f>VLOOKUP(FISM[[#This Row],[pos0103]],pointstable[],2,FALSE)</f>
        <v>0</v>
      </c>
      <c r="X184" s="3">
        <f>IFERROR(VLOOKUP(FISM[[#This Row],[FIS Code]],results0203[],3,FALSE),999)</f>
        <v>999</v>
      </c>
      <c r="Y184" s="3">
        <f>VLOOKUP(FISM[[#This Row],[pos0203]],pointstable[],2,FALSE)</f>
        <v>0</v>
      </c>
      <c r="Z184" s="3">
        <f>IFERROR(VLOOKUP(FISM[[#This Row],[FIS Code]],results1003[],3,FALSE),999)</f>
        <v>69</v>
      </c>
      <c r="AA184" s="3">
        <f>VLOOKUP(FISM[[#This Row],[pos1003]],pointstable[],2,FALSE)</f>
        <v>0</v>
      </c>
      <c r="AB184" s="3">
        <f>IFERROR(VLOOKUP(FISM[[#This Row],[FIS Code]],results1103[],3,FALSE),999)</f>
        <v>999</v>
      </c>
      <c r="AC184" s="3">
        <f>VLOOKUP(FISM[[#This Row],[pos1103]],pointstable[],2,FALSE)</f>
        <v>0</v>
      </c>
      <c r="AD184" s="3">
        <f>IFERROR(VLOOKUP(FISM[[#This Row],[FIS Code]],results1203[],3,FALSE),999)</f>
        <v>77</v>
      </c>
      <c r="AE184" s="3">
        <f>VLOOKUP(FISM[[#This Row],[pos1203]],pointstable[],2,FALSE)</f>
        <v>0</v>
      </c>
      <c r="AF184" s="3">
        <f>IFERROR(VLOOKUP(FISM[[#This Row],[FIS Code]],results1303[],3,FALSE),999)</f>
        <v>79</v>
      </c>
      <c r="AG184" s="3">
        <f>VLOOKUP(FISM[[#This Row],[pos1303]],pointstable[],2,FALSE)</f>
        <v>0</v>
      </c>
      <c r="AH184" s="3">
        <f>IFERROR(VLOOKUP(FISM[[#This Row],[FIS Code]],results1503[],3,FALSE),999)</f>
        <v>999</v>
      </c>
      <c r="AI184" s="3">
        <f>VLOOKUP(FISM[[#This Row],[POS1503]],pointstable[],2,FALSE)</f>
        <v>0</v>
      </c>
      <c r="AJ184" s="3">
        <f>IFERROR(VLOOKUP(FISM[[#This Row],[FIS Code]],results1603[],3,FALSE),999)</f>
        <v>999</v>
      </c>
      <c r="AK184" s="3">
        <f>VLOOKUP(FISM[[#This Row],[pos1603]],pointstable[],2,FALSE)</f>
        <v>0</v>
      </c>
    </row>
    <row r="185" spans="1:37" x14ac:dyDescent="0.3">
      <c r="A185">
        <v>6100136</v>
      </c>
      <c r="B185" t="s">
        <v>1282</v>
      </c>
      <c r="C185">
        <v>2001</v>
      </c>
      <c r="D185" t="s">
        <v>20</v>
      </c>
      <c r="E185" s="3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5</v>
      </c>
      <c r="F185" s="3">
        <f>IFERROR(VLOOKUP(FISM[[#This Row],[FIS Code]],results0301[],3,FALSE),999)</f>
        <v>999</v>
      </c>
      <c r="G185" s="3">
        <f>VLOOKUP(FISM[[#This Row],[pos0301]],pointstable[],2,FALSE)</f>
        <v>0</v>
      </c>
      <c r="H185" s="3">
        <f>IFERROR(VLOOKUP(FISM[[#This Row],[FIS Code]],results0401[],3,FALSE),999)</f>
        <v>999</v>
      </c>
      <c r="I185" s="3">
        <f>VLOOKUP(FISM[[#This Row],[pos0401]],pointstable[],2,FALSE)</f>
        <v>0</v>
      </c>
      <c r="J185" s="3">
        <f>IFERROR(VLOOKUP(FISM[[#This Row],[FIS Code]],results1501[],3,FALSE),999)</f>
        <v>999</v>
      </c>
      <c r="K185" s="3">
        <f>VLOOKUP(FISM[[#This Row],[pos01501]],pointstable[],2,FALSE)</f>
        <v>0</v>
      </c>
      <c r="L185" s="3">
        <f>IFERROR(VLOOKUP(FISM[[#This Row],[FIS Code]],results15012[],3,FALSE),999)</f>
        <v>999</v>
      </c>
      <c r="M185" s="3">
        <f>VLOOKUP(FISM[[#This Row],[pos01502]],pointstable[],2,FALSE)</f>
        <v>0</v>
      </c>
      <c r="N185" s="3">
        <f>IFERROR(VLOOKUP(FISM[[#This Row],[FIS Code]],results0502[],3,FALSE),999)</f>
        <v>999</v>
      </c>
      <c r="O185" s="3">
        <f>VLOOKUP(FISM[[#This Row],[pos0502]],pointstable[],2,FALSE)</f>
        <v>0</v>
      </c>
      <c r="P185" s="3">
        <f>IFERROR(VLOOKUP(FISM[[#This Row],[FIS Code]],results0602[],3,FALSE),999)</f>
        <v>55</v>
      </c>
      <c r="Q185" s="3">
        <f>VLOOKUP(FISM[[#This Row],[pos0602]],pointstable[],2,FALSE)</f>
        <v>5</v>
      </c>
      <c r="R185" s="3">
        <f>IFERROR(VLOOKUP(FISM[[#This Row],[FIS Code]],results0702[],3,FALSE),999)</f>
        <v>999</v>
      </c>
      <c r="S185" s="3">
        <f>VLOOKUP(FISM[[#This Row],[pos0702]],pointstable[],2,FALSE)</f>
        <v>0</v>
      </c>
      <c r="T185" s="3">
        <f>IFERROR(VLOOKUP(FISM[[#This Row],[FIS Code]],results0802[],3,FALSE),999)</f>
        <v>999</v>
      </c>
      <c r="U185" s="3">
        <f>VLOOKUP(FISM[[#This Row],[pos0802]],pointstable[],2,FALSE)</f>
        <v>0</v>
      </c>
      <c r="V185" s="3">
        <f>IFERROR(VLOOKUP(FISM[[#This Row],[FIS Code]],results0103[],3,FALSE),999)</f>
        <v>999</v>
      </c>
      <c r="W185" s="3">
        <f>VLOOKUP(FISM[[#This Row],[pos0103]],pointstable[],2,FALSE)</f>
        <v>0</v>
      </c>
      <c r="X185" s="3">
        <f>IFERROR(VLOOKUP(FISM[[#This Row],[FIS Code]],results0203[],3,FALSE),999)</f>
        <v>999</v>
      </c>
      <c r="Y185" s="3">
        <f>VLOOKUP(FISM[[#This Row],[pos0203]],pointstable[],2,FALSE)</f>
        <v>0</v>
      </c>
      <c r="Z185" s="3">
        <f>IFERROR(VLOOKUP(FISM[[#This Row],[FIS Code]],results1003[],3,FALSE),999)</f>
        <v>999</v>
      </c>
      <c r="AA185" s="3">
        <f>VLOOKUP(FISM[[#This Row],[pos1003]],pointstable[],2,FALSE)</f>
        <v>0</v>
      </c>
      <c r="AB185" s="3">
        <f>IFERROR(VLOOKUP(FISM[[#This Row],[FIS Code]],results1103[],3,FALSE),999)</f>
        <v>999</v>
      </c>
      <c r="AC185" s="3">
        <f>VLOOKUP(FISM[[#This Row],[pos1103]],pointstable[],2,FALSE)</f>
        <v>0</v>
      </c>
      <c r="AD185" s="3">
        <f>IFERROR(VLOOKUP(FISM[[#This Row],[FIS Code]],results1203[],3,FALSE),999)</f>
        <v>63</v>
      </c>
      <c r="AE185" s="3">
        <f>VLOOKUP(FISM[[#This Row],[pos1203]],pointstable[],2,FALSE)</f>
        <v>0</v>
      </c>
      <c r="AF185" s="3">
        <f>IFERROR(VLOOKUP(FISM[[#This Row],[FIS Code]],results1303[],3,FALSE),999)</f>
        <v>65</v>
      </c>
      <c r="AG185" s="3">
        <f>VLOOKUP(FISM[[#This Row],[pos1303]],pointstable[],2,FALSE)</f>
        <v>0</v>
      </c>
      <c r="AH185" s="3">
        <f>IFERROR(VLOOKUP(FISM[[#This Row],[FIS Code]],results1503[],3,FALSE),999)</f>
        <v>999</v>
      </c>
      <c r="AI185" s="3">
        <f>VLOOKUP(FISM[[#This Row],[POS1503]],pointstable[],2,FALSE)</f>
        <v>0</v>
      </c>
      <c r="AJ185" s="3">
        <f>IFERROR(VLOOKUP(FISM[[#This Row],[FIS Code]],results1603[],3,FALSE),999)</f>
        <v>999</v>
      </c>
      <c r="AK185" s="3">
        <f>VLOOKUP(FISM[[#This Row],[pos1603]],pointstable[],2,FALSE)</f>
        <v>0</v>
      </c>
    </row>
    <row r="186" spans="1:37" x14ac:dyDescent="0.3">
      <c r="A186">
        <v>6532788</v>
      </c>
      <c r="B186" t="s">
        <v>518</v>
      </c>
      <c r="C186">
        <v>2001</v>
      </c>
      <c r="D186" t="s">
        <v>73</v>
      </c>
      <c r="E186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4</v>
      </c>
      <c r="F186">
        <f>IFERROR(VLOOKUP(FISM[[#This Row],[FIS Code]],results0301[],3,FALSE),999)</f>
        <v>73</v>
      </c>
      <c r="G186">
        <f>VLOOKUP(FISM[[#This Row],[pos0301]],pointstable[],2,FALSE)</f>
        <v>0</v>
      </c>
      <c r="H186">
        <f>IFERROR(VLOOKUP(FISM[[#This Row],[FIS Code]],results0401[],3,FALSE),999)</f>
        <v>56</v>
      </c>
      <c r="I186">
        <f>VLOOKUP(FISM[[#This Row],[pos0401]],pointstable[],2,FALSE)</f>
        <v>4</v>
      </c>
      <c r="J186">
        <f>IFERROR(VLOOKUP(FISM[[#This Row],[FIS Code]],results1501[],3,FALSE),999)</f>
        <v>999</v>
      </c>
      <c r="K186">
        <f>VLOOKUP(FISM[[#This Row],[pos01501]],pointstable[],2,FALSE)</f>
        <v>0</v>
      </c>
      <c r="L186">
        <f>IFERROR(VLOOKUP(FISM[[#This Row],[FIS Code]],results15012[],3,FALSE),999)</f>
        <v>999</v>
      </c>
      <c r="M186">
        <f>VLOOKUP(FISM[[#This Row],[pos01502]],pointstable[],2,FALSE)</f>
        <v>0</v>
      </c>
      <c r="N186" s="3">
        <f>IFERROR(VLOOKUP(FISM[[#This Row],[FIS Code]],results0502[],3,FALSE),999)</f>
        <v>999</v>
      </c>
      <c r="O186" s="3">
        <f>VLOOKUP(FISM[[#This Row],[pos0502]],pointstable[],2,FALSE)</f>
        <v>0</v>
      </c>
      <c r="P186" s="3">
        <f>IFERROR(VLOOKUP(FISM[[#This Row],[FIS Code]],results0602[],3,FALSE),999)</f>
        <v>999</v>
      </c>
      <c r="Q186" s="3">
        <f>VLOOKUP(FISM[[#This Row],[pos0602]],pointstable[],2,FALSE)</f>
        <v>0</v>
      </c>
      <c r="R186" s="3">
        <f>IFERROR(VLOOKUP(FISM[[#This Row],[FIS Code]],results0702[],3,FALSE),999)</f>
        <v>999</v>
      </c>
      <c r="S186" s="3">
        <f>VLOOKUP(FISM[[#This Row],[pos0702]],pointstable[],2,FALSE)</f>
        <v>0</v>
      </c>
      <c r="T186" s="3">
        <f>IFERROR(VLOOKUP(FISM[[#This Row],[FIS Code]],results0802[],3,FALSE),999)</f>
        <v>999</v>
      </c>
      <c r="U186" s="3">
        <f>VLOOKUP(FISM[[#This Row],[pos0802]],pointstable[],2,FALSE)</f>
        <v>0</v>
      </c>
      <c r="V186" s="3">
        <f>IFERROR(VLOOKUP(FISM[[#This Row],[FIS Code]],results0103[],3,FALSE),999)</f>
        <v>999</v>
      </c>
      <c r="W186" s="3">
        <f>VLOOKUP(FISM[[#This Row],[pos0103]],pointstable[],2,FALSE)</f>
        <v>0</v>
      </c>
      <c r="X186" s="3">
        <f>IFERROR(VLOOKUP(FISM[[#This Row],[FIS Code]],results0203[],3,FALSE),999)</f>
        <v>999</v>
      </c>
      <c r="Y186" s="3">
        <f>VLOOKUP(FISM[[#This Row],[pos0203]],pointstable[],2,FALSE)</f>
        <v>0</v>
      </c>
      <c r="Z186" s="3">
        <f>IFERROR(VLOOKUP(FISM[[#This Row],[FIS Code]],results1003[],3,FALSE),999)</f>
        <v>999</v>
      </c>
      <c r="AA186" s="3">
        <f>VLOOKUP(FISM[[#This Row],[pos1003]],pointstable[],2,FALSE)</f>
        <v>0</v>
      </c>
      <c r="AB186" s="3">
        <f>IFERROR(VLOOKUP(FISM[[#This Row],[FIS Code]],results1103[],3,FALSE),999)</f>
        <v>999</v>
      </c>
      <c r="AC186" s="3">
        <f>VLOOKUP(FISM[[#This Row],[pos1103]],pointstable[],2,FALSE)</f>
        <v>0</v>
      </c>
      <c r="AD186" s="3">
        <f>IFERROR(VLOOKUP(FISM[[#This Row],[FIS Code]],results1203[],3,FALSE),999)</f>
        <v>999</v>
      </c>
      <c r="AE186" s="3">
        <f>VLOOKUP(FISM[[#This Row],[pos1203]],pointstable[],2,FALSE)</f>
        <v>0</v>
      </c>
      <c r="AF186" s="3">
        <f>IFERROR(VLOOKUP(FISM[[#This Row],[FIS Code]],results1303[],3,FALSE),999)</f>
        <v>999</v>
      </c>
      <c r="AG186" s="3">
        <f>VLOOKUP(FISM[[#This Row],[pos1303]],pointstable[],2,FALSE)</f>
        <v>0</v>
      </c>
      <c r="AH186" s="3">
        <f>IFERROR(VLOOKUP(FISM[[#This Row],[FIS Code]],results1503[],3,FALSE),999)</f>
        <v>999</v>
      </c>
      <c r="AI186" s="3">
        <f>VLOOKUP(FISM[[#This Row],[POS1503]],pointstable[],2,FALSE)</f>
        <v>0</v>
      </c>
      <c r="AJ186" s="3">
        <f>IFERROR(VLOOKUP(FISM[[#This Row],[FIS Code]],results1603[],3,FALSE),999)</f>
        <v>999</v>
      </c>
      <c r="AK186" s="3">
        <f>VLOOKUP(FISM[[#This Row],[pos1603]],pointstable[],2,FALSE)</f>
        <v>0</v>
      </c>
    </row>
    <row r="187" spans="1:37" x14ac:dyDescent="0.3">
      <c r="A187">
        <v>6100157</v>
      </c>
      <c r="B187" t="s">
        <v>1275</v>
      </c>
      <c r="C187">
        <v>2001</v>
      </c>
      <c r="D187" t="s">
        <v>20</v>
      </c>
      <c r="E187" s="3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4</v>
      </c>
      <c r="F187" s="3">
        <f>IFERROR(VLOOKUP(FISM[[#This Row],[FIS Code]],results0301[],3,FALSE),999)</f>
        <v>999</v>
      </c>
      <c r="G187" s="3">
        <f>VLOOKUP(FISM[[#This Row],[pos0301]],pointstable[],2,FALSE)</f>
        <v>0</v>
      </c>
      <c r="H187" s="3">
        <f>IFERROR(VLOOKUP(FISM[[#This Row],[FIS Code]],results0401[],3,FALSE),999)</f>
        <v>999</v>
      </c>
      <c r="I187" s="3">
        <f>VLOOKUP(FISM[[#This Row],[pos0401]],pointstable[],2,FALSE)</f>
        <v>0</v>
      </c>
      <c r="J187" s="3">
        <f>IFERROR(VLOOKUP(FISM[[#This Row],[FIS Code]],results1501[],3,FALSE),999)</f>
        <v>999</v>
      </c>
      <c r="K187" s="3">
        <f>VLOOKUP(FISM[[#This Row],[pos01501]],pointstable[],2,FALSE)</f>
        <v>0</v>
      </c>
      <c r="L187" s="3">
        <f>IFERROR(VLOOKUP(FISM[[#This Row],[FIS Code]],results15012[],3,FALSE),999)</f>
        <v>999</v>
      </c>
      <c r="M187" s="3">
        <f>VLOOKUP(FISM[[#This Row],[pos01502]],pointstable[],2,FALSE)</f>
        <v>0</v>
      </c>
      <c r="N187" s="3">
        <f>IFERROR(VLOOKUP(FISM[[#This Row],[FIS Code]],results0502[],3,FALSE),999)</f>
        <v>999</v>
      </c>
      <c r="O187" s="3">
        <f>VLOOKUP(FISM[[#This Row],[pos0502]],pointstable[],2,FALSE)</f>
        <v>0</v>
      </c>
      <c r="P187" s="3">
        <f>IFERROR(VLOOKUP(FISM[[#This Row],[FIS Code]],results0602[],3,FALSE),999)</f>
        <v>999</v>
      </c>
      <c r="Q187" s="3">
        <f>VLOOKUP(FISM[[#This Row],[pos0602]],pointstable[],2,FALSE)</f>
        <v>0</v>
      </c>
      <c r="R187" s="3">
        <f>IFERROR(VLOOKUP(FISM[[#This Row],[FIS Code]],results0702[],3,FALSE),999)</f>
        <v>999</v>
      </c>
      <c r="S187" s="3">
        <f>VLOOKUP(FISM[[#This Row],[pos0702]],pointstable[],2,FALSE)</f>
        <v>0</v>
      </c>
      <c r="T187" s="3">
        <f>IFERROR(VLOOKUP(FISM[[#This Row],[FIS Code]],results0802[],3,FALSE),999)</f>
        <v>999</v>
      </c>
      <c r="U187" s="3">
        <f>VLOOKUP(FISM[[#This Row],[pos0802]],pointstable[],2,FALSE)</f>
        <v>0</v>
      </c>
      <c r="V187" s="3">
        <f>IFERROR(VLOOKUP(FISM[[#This Row],[FIS Code]],results0103[],3,FALSE),999)</f>
        <v>999</v>
      </c>
      <c r="W187" s="3">
        <f>VLOOKUP(FISM[[#This Row],[pos0103]],pointstable[],2,FALSE)</f>
        <v>0</v>
      </c>
      <c r="X187" s="3">
        <f>IFERROR(VLOOKUP(FISM[[#This Row],[FIS Code]],results0203[],3,FALSE),999)</f>
        <v>999</v>
      </c>
      <c r="Y187" s="3">
        <f>VLOOKUP(FISM[[#This Row],[pos0203]],pointstable[],2,FALSE)</f>
        <v>0</v>
      </c>
      <c r="Z187" s="3">
        <f>IFERROR(VLOOKUP(FISM[[#This Row],[FIS Code]],results1003[],3,FALSE),999)</f>
        <v>999</v>
      </c>
      <c r="AA187" s="3">
        <f>VLOOKUP(FISM[[#This Row],[pos1003]],pointstable[],2,FALSE)</f>
        <v>0</v>
      </c>
      <c r="AB187" s="3">
        <f>IFERROR(VLOOKUP(FISM[[#This Row],[FIS Code]],results1103[],3,FALSE),999)</f>
        <v>999</v>
      </c>
      <c r="AC187" s="3">
        <f>VLOOKUP(FISM[[#This Row],[pos1103]],pointstable[],2,FALSE)</f>
        <v>0</v>
      </c>
      <c r="AD187" s="3">
        <f>IFERROR(VLOOKUP(FISM[[#This Row],[FIS Code]],results1203[],3,FALSE),999)</f>
        <v>76</v>
      </c>
      <c r="AE187" s="3">
        <f>VLOOKUP(FISM[[#This Row],[pos1203]],pointstable[],2,FALSE)</f>
        <v>0</v>
      </c>
      <c r="AF187" s="3">
        <f>IFERROR(VLOOKUP(FISM[[#This Row],[FIS Code]],results1303[],3,FALSE),999)</f>
        <v>78</v>
      </c>
      <c r="AG187" s="3">
        <f>VLOOKUP(FISM[[#This Row],[pos1303]],pointstable[],2,FALSE)</f>
        <v>0</v>
      </c>
      <c r="AH187" s="3">
        <f>IFERROR(VLOOKUP(FISM[[#This Row],[FIS Code]],results1503[],3,FALSE),999)</f>
        <v>999</v>
      </c>
      <c r="AI187" s="3">
        <f>VLOOKUP(FISM[[#This Row],[POS1503]],pointstable[],2,FALSE)</f>
        <v>0</v>
      </c>
      <c r="AJ187" s="3">
        <f>IFERROR(VLOOKUP(FISM[[#This Row],[FIS Code]],results1603[],3,FALSE),999)</f>
        <v>56</v>
      </c>
      <c r="AK187" s="3">
        <f>VLOOKUP(FISM[[#This Row],[pos1603]],pointstable[],2,FALSE)</f>
        <v>4</v>
      </c>
    </row>
    <row r="188" spans="1:37" x14ac:dyDescent="0.3">
      <c r="A188">
        <v>6100188</v>
      </c>
      <c r="B188" t="s">
        <v>582</v>
      </c>
      <c r="C188">
        <v>2001</v>
      </c>
      <c r="D188" t="s">
        <v>20</v>
      </c>
      <c r="E188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3</v>
      </c>
      <c r="F188">
        <f>IFERROR(VLOOKUP(FISM[[#This Row],[FIS Code]],results0301[],3,FALSE),999)</f>
        <v>999</v>
      </c>
      <c r="G188">
        <f>VLOOKUP(FISM[[#This Row],[pos0301]],pointstable[],2,FALSE)</f>
        <v>0</v>
      </c>
      <c r="H188">
        <f>IFERROR(VLOOKUP(FISM[[#This Row],[FIS Code]],results0401[],3,FALSE),999)</f>
        <v>64</v>
      </c>
      <c r="I188">
        <f>VLOOKUP(FISM[[#This Row],[pos0401]],pointstable[],2,FALSE)</f>
        <v>0</v>
      </c>
      <c r="J188">
        <f>IFERROR(VLOOKUP(FISM[[#This Row],[FIS Code]],results1501[],3,FALSE),999)</f>
        <v>999</v>
      </c>
      <c r="K188">
        <f>VLOOKUP(FISM[[#This Row],[pos01501]],pointstable[],2,FALSE)</f>
        <v>0</v>
      </c>
      <c r="L188">
        <f>IFERROR(VLOOKUP(FISM[[#This Row],[FIS Code]],results15012[],3,FALSE),999)</f>
        <v>999</v>
      </c>
      <c r="M188">
        <f>VLOOKUP(FISM[[#This Row],[pos01502]],pointstable[],2,FALSE)</f>
        <v>0</v>
      </c>
      <c r="N188" s="3">
        <f>IFERROR(VLOOKUP(FISM[[#This Row],[FIS Code]],results0502[],3,FALSE),999)</f>
        <v>999</v>
      </c>
      <c r="O188" s="3">
        <f>VLOOKUP(FISM[[#This Row],[pos0502]],pointstable[],2,FALSE)</f>
        <v>0</v>
      </c>
      <c r="P188" s="3">
        <f>IFERROR(VLOOKUP(FISM[[#This Row],[FIS Code]],results0602[],3,FALSE),999)</f>
        <v>999</v>
      </c>
      <c r="Q188" s="3">
        <f>VLOOKUP(FISM[[#This Row],[pos0602]],pointstable[],2,FALSE)</f>
        <v>0</v>
      </c>
      <c r="R188" s="3">
        <f>IFERROR(VLOOKUP(FISM[[#This Row],[FIS Code]],results0702[],3,FALSE),999)</f>
        <v>999</v>
      </c>
      <c r="S188" s="3">
        <f>VLOOKUP(FISM[[#This Row],[pos0702]],pointstable[],2,FALSE)</f>
        <v>0</v>
      </c>
      <c r="T188" s="3">
        <f>IFERROR(VLOOKUP(FISM[[#This Row],[FIS Code]],results0802[],3,FALSE),999)</f>
        <v>999</v>
      </c>
      <c r="U188" s="3">
        <f>VLOOKUP(FISM[[#This Row],[pos0802]],pointstable[],2,FALSE)</f>
        <v>0</v>
      </c>
      <c r="V188" s="3">
        <f>IFERROR(VLOOKUP(FISM[[#This Row],[FIS Code]],results0103[],3,FALSE),999)</f>
        <v>999</v>
      </c>
      <c r="W188" s="3">
        <f>VLOOKUP(FISM[[#This Row],[pos0103]],pointstable[],2,FALSE)</f>
        <v>0</v>
      </c>
      <c r="X188" s="3">
        <f>IFERROR(VLOOKUP(FISM[[#This Row],[FIS Code]],results0203[],3,FALSE),999)</f>
        <v>999</v>
      </c>
      <c r="Y188" s="3">
        <f>VLOOKUP(FISM[[#This Row],[pos0203]],pointstable[],2,FALSE)</f>
        <v>0</v>
      </c>
      <c r="Z188" s="3">
        <f>IFERROR(VLOOKUP(FISM[[#This Row],[FIS Code]],results1003[],3,FALSE),999)</f>
        <v>999</v>
      </c>
      <c r="AA188" s="3">
        <f>VLOOKUP(FISM[[#This Row],[pos1003]],pointstable[],2,FALSE)</f>
        <v>0</v>
      </c>
      <c r="AB188" s="3">
        <f>IFERROR(VLOOKUP(FISM[[#This Row],[FIS Code]],results1103[],3,FALSE),999)</f>
        <v>999</v>
      </c>
      <c r="AC188" s="3">
        <f>VLOOKUP(FISM[[#This Row],[pos1103]],pointstable[],2,FALSE)</f>
        <v>0</v>
      </c>
      <c r="AD188" s="3">
        <f>IFERROR(VLOOKUP(FISM[[#This Row],[FIS Code]],results1203[],3,FALSE),999)</f>
        <v>71</v>
      </c>
      <c r="AE188" s="3">
        <f>VLOOKUP(FISM[[#This Row],[pos1203]],pointstable[],2,FALSE)</f>
        <v>0</v>
      </c>
      <c r="AF188" s="3">
        <f>IFERROR(VLOOKUP(FISM[[#This Row],[FIS Code]],results1303[],3,FALSE),999)</f>
        <v>77</v>
      </c>
      <c r="AG188" s="3">
        <f>VLOOKUP(FISM[[#This Row],[pos1303]],pointstable[],2,FALSE)</f>
        <v>0</v>
      </c>
      <c r="AH188" s="3">
        <f>IFERROR(VLOOKUP(FISM[[#This Row],[FIS Code]],results1503[],3,FALSE),999)</f>
        <v>57</v>
      </c>
      <c r="AI188" s="3">
        <f>VLOOKUP(FISM[[#This Row],[POS1503]],pointstable[],2,FALSE)</f>
        <v>3</v>
      </c>
      <c r="AJ188" s="3">
        <f>IFERROR(VLOOKUP(FISM[[#This Row],[FIS Code]],results1603[],3,FALSE),999)</f>
        <v>999</v>
      </c>
      <c r="AK188" s="3">
        <f>VLOOKUP(FISM[[#This Row],[pos1603]],pointstable[],2,FALSE)</f>
        <v>0</v>
      </c>
    </row>
    <row r="189" spans="1:37" x14ac:dyDescent="0.3">
      <c r="A189">
        <v>104623</v>
      </c>
      <c r="B189" t="s">
        <v>618</v>
      </c>
      <c r="C189">
        <v>1998</v>
      </c>
      <c r="D189" t="s">
        <v>20</v>
      </c>
      <c r="E189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2</v>
      </c>
      <c r="F189">
        <f>IFERROR(VLOOKUP(FISM[[#This Row],[FIS Code]],results0301[],3,FALSE),999)</f>
        <v>999</v>
      </c>
      <c r="G189">
        <f>VLOOKUP(FISM[[#This Row],[pos0301]],pointstable[],2,FALSE)</f>
        <v>0</v>
      </c>
      <c r="H189">
        <f>IFERROR(VLOOKUP(FISM[[#This Row],[FIS Code]],results0401[],3,FALSE),999)</f>
        <v>60</v>
      </c>
      <c r="I189">
        <f>VLOOKUP(FISM[[#This Row],[pos0401]],pointstable[],2,FALSE)</f>
        <v>1</v>
      </c>
      <c r="J189">
        <f>IFERROR(VLOOKUP(FISM[[#This Row],[FIS Code]],results1501[],3,FALSE),999)</f>
        <v>999</v>
      </c>
      <c r="K189">
        <f>VLOOKUP(FISM[[#This Row],[pos01501]],pointstable[],2,FALSE)</f>
        <v>0</v>
      </c>
      <c r="L189">
        <f>IFERROR(VLOOKUP(FISM[[#This Row],[FIS Code]],results15012[],3,FALSE),999)</f>
        <v>999</v>
      </c>
      <c r="M189">
        <f>VLOOKUP(FISM[[#This Row],[pos01502]],pointstable[],2,FALSE)</f>
        <v>0</v>
      </c>
      <c r="N189" s="3">
        <f>IFERROR(VLOOKUP(FISM[[#This Row],[FIS Code]],results0502[],3,FALSE),999)</f>
        <v>999</v>
      </c>
      <c r="O189" s="3">
        <f>VLOOKUP(FISM[[#This Row],[pos0502]],pointstable[],2,FALSE)</f>
        <v>0</v>
      </c>
      <c r="P189" s="3">
        <f>IFERROR(VLOOKUP(FISM[[#This Row],[FIS Code]],results0602[],3,FALSE),999)</f>
        <v>999</v>
      </c>
      <c r="Q189" s="3">
        <f>VLOOKUP(FISM[[#This Row],[pos0602]],pointstable[],2,FALSE)</f>
        <v>0</v>
      </c>
      <c r="R189" s="3">
        <f>IFERROR(VLOOKUP(FISM[[#This Row],[FIS Code]],results0702[],3,FALSE),999)</f>
        <v>999</v>
      </c>
      <c r="S189" s="3">
        <f>VLOOKUP(FISM[[#This Row],[pos0702]],pointstable[],2,FALSE)</f>
        <v>0</v>
      </c>
      <c r="T189" s="3">
        <f>IFERROR(VLOOKUP(FISM[[#This Row],[FIS Code]],results0802[],3,FALSE),999)</f>
        <v>999</v>
      </c>
      <c r="U189" s="3">
        <f>VLOOKUP(FISM[[#This Row],[pos0802]],pointstable[],2,FALSE)</f>
        <v>0</v>
      </c>
      <c r="V189" s="3">
        <f>IFERROR(VLOOKUP(FISM[[#This Row],[FIS Code]],results0103[],3,FALSE),999)</f>
        <v>999</v>
      </c>
      <c r="W189" s="3">
        <f>VLOOKUP(FISM[[#This Row],[pos0103]],pointstable[],2,FALSE)</f>
        <v>0</v>
      </c>
      <c r="X189" s="3">
        <f>IFERROR(VLOOKUP(FISM[[#This Row],[FIS Code]],results0203[],3,FALSE),999)</f>
        <v>999</v>
      </c>
      <c r="Y189" s="3">
        <f>VLOOKUP(FISM[[#This Row],[pos0203]],pointstable[],2,FALSE)</f>
        <v>0</v>
      </c>
      <c r="Z189" s="3">
        <f>IFERROR(VLOOKUP(FISM[[#This Row],[FIS Code]],results1003[],3,FALSE),999)</f>
        <v>60</v>
      </c>
      <c r="AA189" s="3">
        <f>VLOOKUP(FISM[[#This Row],[pos1003]],pointstable[],2,FALSE)</f>
        <v>1</v>
      </c>
      <c r="AB189" s="3">
        <f>IFERROR(VLOOKUP(FISM[[#This Row],[FIS Code]],results1103[],3,FALSE),999)</f>
        <v>61</v>
      </c>
      <c r="AC189" s="3">
        <f>VLOOKUP(FISM[[#This Row],[pos1103]],pointstable[],2,FALSE)</f>
        <v>0</v>
      </c>
      <c r="AD189" s="3">
        <f>IFERROR(VLOOKUP(FISM[[#This Row],[FIS Code]],results1203[],3,FALSE),999)</f>
        <v>999</v>
      </c>
      <c r="AE189" s="3">
        <f>VLOOKUP(FISM[[#This Row],[pos1203]],pointstable[],2,FALSE)</f>
        <v>0</v>
      </c>
      <c r="AF189" s="3">
        <f>IFERROR(VLOOKUP(FISM[[#This Row],[FIS Code]],results1303[],3,FALSE),999)</f>
        <v>999</v>
      </c>
      <c r="AG189" s="3">
        <f>VLOOKUP(FISM[[#This Row],[pos1303]],pointstable[],2,FALSE)</f>
        <v>0</v>
      </c>
      <c r="AH189" s="3">
        <f>IFERROR(VLOOKUP(FISM[[#This Row],[FIS Code]],results1503[],3,FALSE),999)</f>
        <v>999</v>
      </c>
      <c r="AI189" s="3">
        <f>VLOOKUP(FISM[[#This Row],[POS1503]],pointstable[],2,FALSE)</f>
        <v>0</v>
      </c>
      <c r="AJ189" s="3">
        <f>IFERROR(VLOOKUP(FISM[[#This Row],[FIS Code]],results1603[],3,FALSE),999)</f>
        <v>999</v>
      </c>
      <c r="AK189" s="3">
        <f>VLOOKUP(FISM[[#This Row],[pos1603]],pointstable[],2,FALSE)</f>
        <v>0</v>
      </c>
    </row>
    <row r="190" spans="1:37" x14ac:dyDescent="0.3">
      <c r="A190">
        <v>6532907</v>
      </c>
      <c r="B190" t="s">
        <v>505</v>
      </c>
      <c r="C190">
        <v>2001</v>
      </c>
      <c r="D190" t="s">
        <v>73</v>
      </c>
      <c r="E190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1</v>
      </c>
      <c r="F190">
        <f>IFERROR(VLOOKUP(FISM[[#This Row],[FIS Code]],results0301[],3,FALSE),999)</f>
        <v>71</v>
      </c>
      <c r="G190">
        <f>VLOOKUP(FISM[[#This Row],[pos0301]],pointstable[],2,FALSE)</f>
        <v>0</v>
      </c>
      <c r="H190">
        <f>IFERROR(VLOOKUP(FISM[[#This Row],[FIS Code]],results0401[],3,FALSE),999)</f>
        <v>59</v>
      </c>
      <c r="I190">
        <f>VLOOKUP(FISM[[#This Row],[pos0401]],pointstable[],2,FALSE)</f>
        <v>1</v>
      </c>
      <c r="J190">
        <f>IFERROR(VLOOKUP(FISM[[#This Row],[FIS Code]],results1501[],3,FALSE),999)</f>
        <v>999</v>
      </c>
      <c r="K190">
        <f>VLOOKUP(FISM[[#This Row],[pos01501]],pointstable[],2,FALSE)</f>
        <v>0</v>
      </c>
      <c r="L190">
        <f>IFERROR(VLOOKUP(FISM[[#This Row],[FIS Code]],results15012[],3,FALSE),999)</f>
        <v>999</v>
      </c>
      <c r="M190">
        <f>VLOOKUP(FISM[[#This Row],[pos01502]],pointstable[],2,FALSE)</f>
        <v>0</v>
      </c>
      <c r="N190" s="3">
        <f>IFERROR(VLOOKUP(FISM[[#This Row],[FIS Code]],results0502[],3,FALSE),999)</f>
        <v>999</v>
      </c>
      <c r="O190" s="3">
        <f>VLOOKUP(FISM[[#This Row],[pos0502]],pointstable[],2,FALSE)</f>
        <v>0</v>
      </c>
      <c r="P190" s="3">
        <f>IFERROR(VLOOKUP(FISM[[#This Row],[FIS Code]],results0602[],3,FALSE),999)</f>
        <v>999</v>
      </c>
      <c r="Q190" s="3">
        <f>VLOOKUP(FISM[[#This Row],[pos0602]],pointstable[],2,FALSE)</f>
        <v>0</v>
      </c>
      <c r="R190" s="3">
        <f>IFERROR(VLOOKUP(FISM[[#This Row],[FIS Code]],results0702[],3,FALSE),999)</f>
        <v>999</v>
      </c>
      <c r="S190" s="3">
        <f>VLOOKUP(FISM[[#This Row],[pos0702]],pointstable[],2,FALSE)</f>
        <v>0</v>
      </c>
      <c r="T190" s="3">
        <f>IFERROR(VLOOKUP(FISM[[#This Row],[FIS Code]],results0802[],3,FALSE),999)</f>
        <v>999</v>
      </c>
      <c r="U190" s="3">
        <f>VLOOKUP(FISM[[#This Row],[pos0802]],pointstable[],2,FALSE)</f>
        <v>0</v>
      </c>
      <c r="V190" s="3">
        <f>IFERROR(VLOOKUP(FISM[[#This Row],[FIS Code]],results0103[],3,FALSE),999)</f>
        <v>999</v>
      </c>
      <c r="W190" s="3">
        <f>VLOOKUP(FISM[[#This Row],[pos0103]],pointstable[],2,FALSE)</f>
        <v>0</v>
      </c>
      <c r="X190" s="3">
        <f>IFERROR(VLOOKUP(FISM[[#This Row],[FIS Code]],results0203[],3,FALSE),999)</f>
        <v>999</v>
      </c>
      <c r="Y190" s="3">
        <f>VLOOKUP(FISM[[#This Row],[pos0203]],pointstable[],2,FALSE)</f>
        <v>0</v>
      </c>
      <c r="Z190" s="3">
        <f>IFERROR(VLOOKUP(FISM[[#This Row],[FIS Code]],results1003[],3,FALSE),999)</f>
        <v>999</v>
      </c>
      <c r="AA190" s="3">
        <f>VLOOKUP(FISM[[#This Row],[pos1003]],pointstable[],2,FALSE)</f>
        <v>0</v>
      </c>
      <c r="AB190" s="3">
        <f>IFERROR(VLOOKUP(FISM[[#This Row],[FIS Code]],results1103[],3,FALSE),999)</f>
        <v>999</v>
      </c>
      <c r="AC190" s="3">
        <f>VLOOKUP(FISM[[#This Row],[pos1103]],pointstable[],2,FALSE)</f>
        <v>0</v>
      </c>
      <c r="AD190" s="3">
        <f>IFERROR(VLOOKUP(FISM[[#This Row],[FIS Code]],results1203[],3,FALSE),999)</f>
        <v>999</v>
      </c>
      <c r="AE190" s="3">
        <f>VLOOKUP(FISM[[#This Row],[pos1203]],pointstable[],2,FALSE)</f>
        <v>0</v>
      </c>
      <c r="AF190" s="3">
        <f>IFERROR(VLOOKUP(FISM[[#This Row],[FIS Code]],results1303[],3,FALSE),999)</f>
        <v>999</v>
      </c>
      <c r="AG190" s="3">
        <f>VLOOKUP(FISM[[#This Row],[pos1303]],pointstable[],2,FALSE)</f>
        <v>0</v>
      </c>
      <c r="AH190" s="3">
        <f>IFERROR(VLOOKUP(FISM[[#This Row],[FIS Code]],results1503[],3,FALSE),999)</f>
        <v>999</v>
      </c>
      <c r="AI190" s="3">
        <f>VLOOKUP(FISM[[#This Row],[POS1503]],pointstable[],2,FALSE)</f>
        <v>0</v>
      </c>
      <c r="AJ190" s="3">
        <f>IFERROR(VLOOKUP(FISM[[#This Row],[FIS Code]],results1603[],3,FALSE),999)</f>
        <v>999</v>
      </c>
      <c r="AK190" s="3">
        <f>VLOOKUP(FISM[[#This Row],[pos1603]],pointstable[],2,FALSE)</f>
        <v>0</v>
      </c>
    </row>
    <row r="191" spans="1:37" x14ac:dyDescent="0.3">
      <c r="A191">
        <v>104977</v>
      </c>
      <c r="B191" t="s">
        <v>454</v>
      </c>
      <c r="C191">
        <v>2000</v>
      </c>
      <c r="D191" t="s">
        <v>20</v>
      </c>
      <c r="E191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0</v>
      </c>
      <c r="F191">
        <f>IFERROR(VLOOKUP(FISM[[#This Row],[FIS Code]],results0301[],3,FALSE),999)</f>
        <v>64</v>
      </c>
      <c r="G191">
        <f>VLOOKUP(FISM[[#This Row],[pos0301]],pointstable[],2,FALSE)</f>
        <v>0</v>
      </c>
      <c r="H191">
        <f>IFERROR(VLOOKUP(FISM[[#This Row],[FIS Code]],results0401[],3,FALSE),999)</f>
        <v>999</v>
      </c>
      <c r="I191">
        <f>VLOOKUP(FISM[[#This Row],[pos0401]],pointstable[],2,FALSE)</f>
        <v>0</v>
      </c>
      <c r="J191">
        <f>IFERROR(VLOOKUP(FISM[[#This Row],[FIS Code]],results1501[],3,FALSE),999)</f>
        <v>999</v>
      </c>
      <c r="K191">
        <f>VLOOKUP(FISM[[#This Row],[pos01501]],pointstable[],2,FALSE)</f>
        <v>0</v>
      </c>
      <c r="L191">
        <f>IFERROR(VLOOKUP(FISM[[#This Row],[FIS Code]],results15012[],3,FALSE),999)</f>
        <v>999</v>
      </c>
      <c r="M191">
        <f>VLOOKUP(FISM[[#This Row],[pos01502]],pointstable[],2,FALSE)</f>
        <v>0</v>
      </c>
      <c r="N191" s="3">
        <f>IFERROR(VLOOKUP(FISM[[#This Row],[FIS Code]],results0502[],3,FALSE),999)</f>
        <v>999</v>
      </c>
      <c r="O191" s="3">
        <f>VLOOKUP(FISM[[#This Row],[pos0502]],pointstable[],2,FALSE)</f>
        <v>0</v>
      </c>
      <c r="P191" s="3">
        <f>IFERROR(VLOOKUP(FISM[[#This Row],[FIS Code]],results0602[],3,FALSE),999)</f>
        <v>999</v>
      </c>
      <c r="Q191" s="3">
        <f>VLOOKUP(FISM[[#This Row],[pos0602]],pointstable[],2,FALSE)</f>
        <v>0</v>
      </c>
      <c r="R191" s="3">
        <f>IFERROR(VLOOKUP(FISM[[#This Row],[FIS Code]],results0702[],3,FALSE),999)</f>
        <v>999</v>
      </c>
      <c r="S191" s="3">
        <f>VLOOKUP(FISM[[#This Row],[pos0702]],pointstable[],2,FALSE)</f>
        <v>0</v>
      </c>
      <c r="T191" s="3">
        <f>IFERROR(VLOOKUP(FISM[[#This Row],[FIS Code]],results0802[],3,FALSE),999)</f>
        <v>999</v>
      </c>
      <c r="U191" s="3">
        <f>VLOOKUP(FISM[[#This Row],[pos0802]],pointstable[],2,FALSE)</f>
        <v>0</v>
      </c>
      <c r="V191" s="3">
        <f>IFERROR(VLOOKUP(FISM[[#This Row],[FIS Code]],results0103[],3,FALSE),999)</f>
        <v>999</v>
      </c>
      <c r="W191" s="3">
        <f>VLOOKUP(FISM[[#This Row],[pos0103]],pointstable[],2,FALSE)</f>
        <v>0</v>
      </c>
      <c r="X191" s="3">
        <f>IFERROR(VLOOKUP(FISM[[#This Row],[FIS Code]],results0203[],3,FALSE),999)</f>
        <v>999</v>
      </c>
      <c r="Y191" s="3">
        <f>VLOOKUP(FISM[[#This Row],[pos0203]],pointstable[],2,FALSE)</f>
        <v>0</v>
      </c>
      <c r="Z191" s="3">
        <f>IFERROR(VLOOKUP(FISM[[#This Row],[FIS Code]],results1003[],3,FALSE),999)</f>
        <v>999</v>
      </c>
      <c r="AA191" s="3">
        <f>VLOOKUP(FISM[[#This Row],[pos1003]],pointstable[],2,FALSE)</f>
        <v>0</v>
      </c>
      <c r="AB191" s="3">
        <f>IFERROR(VLOOKUP(FISM[[#This Row],[FIS Code]],results1103[],3,FALSE),999)</f>
        <v>999</v>
      </c>
      <c r="AC191" s="3">
        <f>VLOOKUP(FISM[[#This Row],[pos1103]],pointstable[],2,FALSE)</f>
        <v>0</v>
      </c>
      <c r="AD191" s="3">
        <f>IFERROR(VLOOKUP(FISM[[#This Row],[FIS Code]],results1203[],3,FALSE),999)</f>
        <v>999</v>
      </c>
      <c r="AE191" s="3">
        <f>VLOOKUP(FISM[[#This Row],[pos1203]],pointstable[],2,FALSE)</f>
        <v>0</v>
      </c>
      <c r="AF191" s="3">
        <f>IFERROR(VLOOKUP(FISM[[#This Row],[FIS Code]],results1303[],3,FALSE),999)</f>
        <v>999</v>
      </c>
      <c r="AG191" s="3">
        <f>VLOOKUP(FISM[[#This Row],[pos1303]],pointstable[],2,FALSE)</f>
        <v>0</v>
      </c>
      <c r="AH191" s="3">
        <f>IFERROR(VLOOKUP(FISM[[#This Row],[FIS Code]],results1503[],3,FALSE),999)</f>
        <v>999</v>
      </c>
      <c r="AI191" s="3">
        <f>VLOOKUP(FISM[[#This Row],[POS1503]],pointstable[],2,FALSE)</f>
        <v>0</v>
      </c>
      <c r="AJ191" s="3">
        <f>IFERROR(VLOOKUP(FISM[[#This Row],[FIS Code]],results1603[],3,FALSE),999)</f>
        <v>999</v>
      </c>
      <c r="AK191" s="3">
        <f>VLOOKUP(FISM[[#This Row],[pos1603]],pointstable[],2,FALSE)</f>
        <v>0</v>
      </c>
    </row>
    <row r="192" spans="1:37" x14ac:dyDescent="0.3">
      <c r="A192">
        <v>6100107</v>
      </c>
      <c r="B192" t="s">
        <v>525</v>
      </c>
      <c r="C192">
        <v>2001</v>
      </c>
      <c r="D192" t="s">
        <v>20</v>
      </c>
      <c r="E192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0</v>
      </c>
      <c r="F192">
        <f>IFERROR(VLOOKUP(FISM[[#This Row],[FIS Code]],results0301[],3,FALSE),999)</f>
        <v>74</v>
      </c>
      <c r="G192">
        <f>VLOOKUP(FISM[[#This Row],[pos0301]],pointstable[],2,FALSE)</f>
        <v>0</v>
      </c>
      <c r="H192">
        <f>IFERROR(VLOOKUP(FISM[[#This Row],[FIS Code]],results0401[],3,FALSE),999)</f>
        <v>61</v>
      </c>
      <c r="I192">
        <f>VLOOKUP(FISM[[#This Row],[pos0401]],pointstable[],2,FALSE)</f>
        <v>0</v>
      </c>
      <c r="J192">
        <f>IFERROR(VLOOKUP(FISM[[#This Row],[FIS Code]],results1501[],3,FALSE),999)</f>
        <v>20</v>
      </c>
      <c r="K192">
        <f>VLOOKUP(FISM[[#This Row],[pos01501]],pointstable[],2,FALSE)</f>
        <v>55</v>
      </c>
      <c r="L192">
        <f>IFERROR(VLOOKUP(FISM[[#This Row],[FIS Code]],results15012[],3,FALSE),999)</f>
        <v>15</v>
      </c>
      <c r="M192">
        <f>VLOOKUP(FISM[[#This Row],[pos01502]],pointstable[],2,FALSE)</f>
        <v>80</v>
      </c>
      <c r="N192" s="3">
        <f>IFERROR(VLOOKUP(FISM[[#This Row],[FIS Code]],results0502[],3,FALSE),999)</f>
        <v>999</v>
      </c>
      <c r="O192" s="3">
        <f>VLOOKUP(FISM[[#This Row],[pos0502]],pointstable[],2,FALSE)</f>
        <v>0</v>
      </c>
      <c r="P192" s="3">
        <f>IFERROR(VLOOKUP(FISM[[#This Row],[FIS Code]],results0602[],3,FALSE),999)</f>
        <v>999</v>
      </c>
      <c r="Q192" s="3">
        <f>VLOOKUP(FISM[[#This Row],[pos0602]],pointstable[],2,FALSE)</f>
        <v>0</v>
      </c>
      <c r="R192" s="3">
        <f>IFERROR(VLOOKUP(FISM[[#This Row],[FIS Code]],results0702[],3,FALSE),999)</f>
        <v>999</v>
      </c>
      <c r="S192" s="3">
        <f>VLOOKUP(FISM[[#This Row],[pos0702]],pointstable[],2,FALSE)</f>
        <v>0</v>
      </c>
      <c r="T192" s="3">
        <f>IFERROR(VLOOKUP(FISM[[#This Row],[FIS Code]],results0802[],3,FALSE),999)</f>
        <v>999</v>
      </c>
      <c r="U192" s="3">
        <f>VLOOKUP(FISM[[#This Row],[pos0802]],pointstable[],2,FALSE)</f>
        <v>0</v>
      </c>
      <c r="V192" s="3">
        <f>IFERROR(VLOOKUP(FISM[[#This Row],[FIS Code]],results0103[],3,FALSE),999)</f>
        <v>999</v>
      </c>
      <c r="W192" s="3">
        <f>VLOOKUP(FISM[[#This Row],[pos0103]],pointstable[],2,FALSE)</f>
        <v>0</v>
      </c>
      <c r="X192" s="3">
        <f>IFERROR(VLOOKUP(FISM[[#This Row],[FIS Code]],results0203[],3,FALSE),999)</f>
        <v>999</v>
      </c>
      <c r="Y192" s="3">
        <f>VLOOKUP(FISM[[#This Row],[pos0203]],pointstable[],2,FALSE)</f>
        <v>0</v>
      </c>
      <c r="Z192" s="3">
        <f>IFERROR(VLOOKUP(FISM[[#This Row],[FIS Code]],results1003[],3,FALSE),999)</f>
        <v>999</v>
      </c>
      <c r="AA192" s="3">
        <f>VLOOKUP(FISM[[#This Row],[pos1003]],pointstable[],2,FALSE)</f>
        <v>0</v>
      </c>
      <c r="AB192" s="3">
        <f>IFERROR(VLOOKUP(FISM[[#This Row],[FIS Code]],results1103[],3,FALSE),999)</f>
        <v>999</v>
      </c>
      <c r="AC192" s="3">
        <f>VLOOKUP(FISM[[#This Row],[pos1103]],pointstable[],2,FALSE)</f>
        <v>0</v>
      </c>
      <c r="AD192" s="3">
        <f>IFERROR(VLOOKUP(FISM[[#This Row],[FIS Code]],results1203[],3,FALSE),999)</f>
        <v>999</v>
      </c>
      <c r="AE192" s="3">
        <f>VLOOKUP(FISM[[#This Row],[pos1203]],pointstable[],2,FALSE)</f>
        <v>0</v>
      </c>
      <c r="AF192" s="3">
        <f>IFERROR(VLOOKUP(FISM[[#This Row],[FIS Code]],results1303[],3,FALSE),999)</f>
        <v>999</v>
      </c>
      <c r="AG192" s="3">
        <f>VLOOKUP(FISM[[#This Row],[pos1303]],pointstable[],2,FALSE)</f>
        <v>0</v>
      </c>
      <c r="AH192" s="3">
        <f>IFERROR(VLOOKUP(FISM[[#This Row],[FIS Code]],results1503[],3,FALSE),999)</f>
        <v>999</v>
      </c>
      <c r="AI192" s="3">
        <f>VLOOKUP(FISM[[#This Row],[POS1503]],pointstable[],2,FALSE)</f>
        <v>0</v>
      </c>
      <c r="AJ192" s="3">
        <f>IFERROR(VLOOKUP(FISM[[#This Row],[FIS Code]],results1603[],3,FALSE),999)</f>
        <v>999</v>
      </c>
      <c r="AK192" s="3">
        <f>VLOOKUP(FISM[[#This Row],[pos1603]],pointstable[],2,FALSE)</f>
        <v>0</v>
      </c>
    </row>
    <row r="193" spans="1:37" x14ac:dyDescent="0.3">
      <c r="A193">
        <v>6100189</v>
      </c>
      <c r="B193" t="s">
        <v>532</v>
      </c>
      <c r="C193">
        <v>2001</v>
      </c>
      <c r="D193" t="s">
        <v>20</v>
      </c>
      <c r="E193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0</v>
      </c>
      <c r="F193">
        <f>IFERROR(VLOOKUP(FISM[[#This Row],[FIS Code]],results0301[],3,FALSE),999)</f>
        <v>75</v>
      </c>
      <c r="G193">
        <f>VLOOKUP(FISM[[#This Row],[pos0301]],pointstable[],2,FALSE)</f>
        <v>0</v>
      </c>
      <c r="H193">
        <f>IFERROR(VLOOKUP(FISM[[#This Row],[FIS Code]],results0401[],3,FALSE),999)</f>
        <v>999</v>
      </c>
      <c r="I193">
        <f>VLOOKUP(FISM[[#This Row],[pos0401]],pointstable[],2,FALSE)</f>
        <v>0</v>
      </c>
      <c r="J193">
        <f>IFERROR(VLOOKUP(FISM[[#This Row],[FIS Code]],results1501[],3,FALSE),999)</f>
        <v>999</v>
      </c>
      <c r="K193">
        <f>VLOOKUP(FISM[[#This Row],[pos01501]],pointstable[],2,FALSE)</f>
        <v>0</v>
      </c>
      <c r="L193">
        <f>IFERROR(VLOOKUP(FISM[[#This Row],[FIS Code]],results15012[],3,FALSE),999)</f>
        <v>999</v>
      </c>
      <c r="M193">
        <f>VLOOKUP(FISM[[#This Row],[pos01502]],pointstable[],2,FALSE)</f>
        <v>0</v>
      </c>
      <c r="N193" s="3">
        <f>IFERROR(VLOOKUP(FISM[[#This Row],[FIS Code]],results0502[],3,FALSE),999)</f>
        <v>999</v>
      </c>
      <c r="O193" s="3">
        <f>VLOOKUP(FISM[[#This Row],[pos0502]],pointstable[],2,FALSE)</f>
        <v>0</v>
      </c>
      <c r="P193" s="3">
        <f>IFERROR(VLOOKUP(FISM[[#This Row],[FIS Code]],results0602[],3,FALSE),999)</f>
        <v>999</v>
      </c>
      <c r="Q193" s="3">
        <f>VLOOKUP(FISM[[#This Row],[pos0602]],pointstable[],2,FALSE)</f>
        <v>0</v>
      </c>
      <c r="R193" s="3">
        <f>IFERROR(VLOOKUP(FISM[[#This Row],[FIS Code]],results0702[],3,FALSE),999)</f>
        <v>999</v>
      </c>
      <c r="S193" s="3">
        <f>VLOOKUP(FISM[[#This Row],[pos0702]],pointstable[],2,FALSE)</f>
        <v>0</v>
      </c>
      <c r="T193" s="3">
        <f>IFERROR(VLOOKUP(FISM[[#This Row],[FIS Code]],results0802[],3,FALSE),999)</f>
        <v>999</v>
      </c>
      <c r="U193" s="3">
        <f>VLOOKUP(FISM[[#This Row],[pos0802]],pointstable[],2,FALSE)</f>
        <v>0</v>
      </c>
      <c r="V193" s="3">
        <f>IFERROR(VLOOKUP(FISM[[#This Row],[FIS Code]],results0103[],3,FALSE),999)</f>
        <v>999</v>
      </c>
      <c r="W193" s="3">
        <f>VLOOKUP(FISM[[#This Row],[pos0103]],pointstable[],2,FALSE)</f>
        <v>0</v>
      </c>
      <c r="X193" s="3">
        <f>IFERROR(VLOOKUP(FISM[[#This Row],[FIS Code]],results0203[],3,FALSE),999)</f>
        <v>999</v>
      </c>
      <c r="Y193" s="3">
        <f>VLOOKUP(FISM[[#This Row],[pos0203]],pointstable[],2,FALSE)</f>
        <v>0</v>
      </c>
      <c r="Z193" s="3">
        <f>IFERROR(VLOOKUP(FISM[[#This Row],[FIS Code]],results1003[],3,FALSE),999)</f>
        <v>999</v>
      </c>
      <c r="AA193" s="3">
        <f>VLOOKUP(FISM[[#This Row],[pos1003]],pointstable[],2,FALSE)</f>
        <v>0</v>
      </c>
      <c r="AB193" s="3">
        <f>IFERROR(VLOOKUP(FISM[[#This Row],[FIS Code]],results1103[],3,FALSE),999)</f>
        <v>999</v>
      </c>
      <c r="AC193" s="3">
        <f>VLOOKUP(FISM[[#This Row],[pos1103]],pointstable[],2,FALSE)</f>
        <v>0</v>
      </c>
      <c r="AD193" s="3">
        <f>IFERROR(VLOOKUP(FISM[[#This Row],[FIS Code]],results1203[],3,FALSE),999)</f>
        <v>999</v>
      </c>
      <c r="AE193" s="3">
        <f>VLOOKUP(FISM[[#This Row],[pos1203]],pointstable[],2,FALSE)</f>
        <v>0</v>
      </c>
      <c r="AF193" s="3">
        <f>IFERROR(VLOOKUP(FISM[[#This Row],[FIS Code]],results1303[],3,FALSE),999)</f>
        <v>999</v>
      </c>
      <c r="AG193" s="3">
        <f>VLOOKUP(FISM[[#This Row],[pos1303]],pointstable[],2,FALSE)</f>
        <v>0</v>
      </c>
      <c r="AH193" s="3">
        <f>IFERROR(VLOOKUP(FISM[[#This Row],[FIS Code]],results1503[],3,FALSE),999)</f>
        <v>999</v>
      </c>
      <c r="AI193" s="3">
        <f>VLOOKUP(FISM[[#This Row],[POS1503]],pointstable[],2,FALSE)</f>
        <v>0</v>
      </c>
      <c r="AJ193" s="3">
        <f>IFERROR(VLOOKUP(FISM[[#This Row],[FIS Code]],results1603[],3,FALSE),999)</f>
        <v>999</v>
      </c>
      <c r="AK193" s="3">
        <f>VLOOKUP(FISM[[#This Row],[pos1603]],pointstable[],2,FALSE)</f>
        <v>0</v>
      </c>
    </row>
    <row r="194" spans="1:37" x14ac:dyDescent="0.3">
      <c r="A194">
        <v>6100117</v>
      </c>
      <c r="B194" t="s">
        <v>553</v>
      </c>
      <c r="C194">
        <v>2001</v>
      </c>
      <c r="D194" t="s">
        <v>20</v>
      </c>
      <c r="E194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0</v>
      </c>
      <c r="F194">
        <f>IFERROR(VLOOKUP(FISM[[#This Row],[FIS Code]],results0301[],3,FALSE),999)</f>
        <v>78</v>
      </c>
      <c r="G194">
        <f>VLOOKUP(FISM[[#This Row],[pos0301]],pointstable[],2,FALSE)</f>
        <v>0</v>
      </c>
      <c r="H194">
        <f>IFERROR(VLOOKUP(FISM[[#This Row],[FIS Code]],results0401[],3,FALSE),999)</f>
        <v>66</v>
      </c>
      <c r="I194">
        <f>VLOOKUP(FISM[[#This Row],[pos0401]],pointstable[],2,FALSE)</f>
        <v>0</v>
      </c>
      <c r="J194">
        <f>IFERROR(VLOOKUP(FISM[[#This Row],[FIS Code]],results1501[],3,FALSE),999)</f>
        <v>999</v>
      </c>
      <c r="K194">
        <f>VLOOKUP(FISM[[#This Row],[pos01501]],pointstable[],2,FALSE)</f>
        <v>0</v>
      </c>
      <c r="L194">
        <f>IFERROR(VLOOKUP(FISM[[#This Row],[FIS Code]],results15012[],3,FALSE),999)</f>
        <v>999</v>
      </c>
      <c r="M194">
        <f>VLOOKUP(FISM[[#This Row],[pos01502]],pointstable[],2,FALSE)</f>
        <v>0</v>
      </c>
      <c r="N194" s="3">
        <f>IFERROR(VLOOKUP(FISM[[#This Row],[FIS Code]],results0502[],3,FALSE),999)</f>
        <v>999</v>
      </c>
      <c r="O194" s="3">
        <f>VLOOKUP(FISM[[#This Row],[pos0502]],pointstable[],2,FALSE)</f>
        <v>0</v>
      </c>
      <c r="P194" s="3">
        <f>IFERROR(VLOOKUP(FISM[[#This Row],[FIS Code]],results0602[],3,FALSE),999)</f>
        <v>999</v>
      </c>
      <c r="Q194" s="3">
        <f>VLOOKUP(FISM[[#This Row],[pos0602]],pointstable[],2,FALSE)</f>
        <v>0</v>
      </c>
      <c r="R194" s="3">
        <f>IFERROR(VLOOKUP(FISM[[#This Row],[FIS Code]],results0702[],3,FALSE),999)</f>
        <v>999</v>
      </c>
      <c r="S194" s="3">
        <f>VLOOKUP(FISM[[#This Row],[pos0702]],pointstable[],2,FALSE)</f>
        <v>0</v>
      </c>
      <c r="T194" s="3">
        <f>IFERROR(VLOOKUP(FISM[[#This Row],[FIS Code]],results0802[],3,FALSE),999)</f>
        <v>999</v>
      </c>
      <c r="U194" s="3">
        <f>VLOOKUP(FISM[[#This Row],[pos0802]],pointstable[],2,FALSE)</f>
        <v>0</v>
      </c>
      <c r="V194" s="3">
        <f>IFERROR(VLOOKUP(FISM[[#This Row],[FIS Code]],results0103[],3,FALSE),999)</f>
        <v>999</v>
      </c>
      <c r="W194" s="3">
        <f>VLOOKUP(FISM[[#This Row],[pos0103]],pointstable[],2,FALSE)</f>
        <v>0</v>
      </c>
      <c r="X194" s="3">
        <f>IFERROR(VLOOKUP(FISM[[#This Row],[FIS Code]],results0203[],3,FALSE),999)</f>
        <v>999</v>
      </c>
      <c r="Y194" s="3">
        <f>VLOOKUP(FISM[[#This Row],[pos0203]],pointstable[],2,FALSE)</f>
        <v>0</v>
      </c>
      <c r="Z194" s="3">
        <f>IFERROR(VLOOKUP(FISM[[#This Row],[FIS Code]],results1003[],3,FALSE),999)</f>
        <v>999</v>
      </c>
      <c r="AA194" s="3">
        <f>VLOOKUP(FISM[[#This Row],[pos1003]],pointstable[],2,FALSE)</f>
        <v>0</v>
      </c>
      <c r="AB194" s="3">
        <f>IFERROR(VLOOKUP(FISM[[#This Row],[FIS Code]],results1103[],3,FALSE),999)</f>
        <v>999</v>
      </c>
      <c r="AC194" s="3">
        <f>VLOOKUP(FISM[[#This Row],[pos1103]],pointstable[],2,FALSE)</f>
        <v>0</v>
      </c>
      <c r="AD194" s="3">
        <f>IFERROR(VLOOKUP(FISM[[#This Row],[FIS Code]],results1203[],3,FALSE),999)</f>
        <v>999</v>
      </c>
      <c r="AE194" s="3">
        <f>VLOOKUP(FISM[[#This Row],[pos1203]],pointstable[],2,FALSE)</f>
        <v>0</v>
      </c>
      <c r="AF194" s="3">
        <f>IFERROR(VLOOKUP(FISM[[#This Row],[FIS Code]],results1303[],3,FALSE),999)</f>
        <v>999</v>
      </c>
      <c r="AG194" s="3">
        <f>VLOOKUP(FISM[[#This Row],[pos1303]],pointstable[],2,FALSE)</f>
        <v>0</v>
      </c>
      <c r="AH194" s="3">
        <f>IFERROR(VLOOKUP(FISM[[#This Row],[FIS Code]],results1503[],3,FALSE),999)</f>
        <v>999</v>
      </c>
      <c r="AI194" s="3">
        <f>VLOOKUP(FISM[[#This Row],[POS1503]],pointstable[],2,FALSE)</f>
        <v>0</v>
      </c>
      <c r="AJ194" s="3">
        <f>IFERROR(VLOOKUP(FISM[[#This Row],[FIS Code]],results1603[],3,FALSE),999)</f>
        <v>999</v>
      </c>
      <c r="AK194" s="3">
        <f>VLOOKUP(FISM[[#This Row],[pos1603]],pointstable[],2,FALSE)</f>
        <v>0</v>
      </c>
    </row>
    <row r="195" spans="1:37" x14ac:dyDescent="0.3">
      <c r="A195">
        <v>104861</v>
      </c>
      <c r="B195" t="s">
        <v>560</v>
      </c>
      <c r="C195">
        <v>1999</v>
      </c>
      <c r="D195" t="s">
        <v>20</v>
      </c>
      <c r="E195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0</v>
      </c>
      <c r="F195">
        <f>IFERROR(VLOOKUP(FISM[[#This Row],[FIS Code]],results0301[],3,FALSE),999)</f>
        <v>79</v>
      </c>
      <c r="G195">
        <f>VLOOKUP(FISM[[#This Row],[pos0301]],pointstable[],2,FALSE)</f>
        <v>0</v>
      </c>
      <c r="H195">
        <f>IFERROR(VLOOKUP(FISM[[#This Row],[FIS Code]],results0401[],3,FALSE),999)</f>
        <v>999</v>
      </c>
      <c r="I195">
        <f>VLOOKUP(FISM[[#This Row],[pos0401]],pointstable[],2,FALSE)</f>
        <v>0</v>
      </c>
      <c r="J195">
        <f>IFERROR(VLOOKUP(FISM[[#This Row],[FIS Code]],results1501[],3,FALSE),999)</f>
        <v>999</v>
      </c>
      <c r="K195">
        <f>VLOOKUP(FISM[[#This Row],[pos01501]],pointstable[],2,FALSE)</f>
        <v>0</v>
      </c>
      <c r="L195">
        <f>IFERROR(VLOOKUP(FISM[[#This Row],[FIS Code]],results15012[],3,FALSE),999)</f>
        <v>999</v>
      </c>
      <c r="M195">
        <f>VLOOKUP(FISM[[#This Row],[pos01502]],pointstable[],2,FALSE)</f>
        <v>0</v>
      </c>
      <c r="N195" s="3">
        <f>IFERROR(VLOOKUP(FISM[[#This Row],[FIS Code]],results0502[],3,FALSE),999)</f>
        <v>999</v>
      </c>
      <c r="O195" s="3">
        <f>VLOOKUP(FISM[[#This Row],[pos0502]],pointstable[],2,FALSE)</f>
        <v>0</v>
      </c>
      <c r="P195" s="3">
        <f>IFERROR(VLOOKUP(FISM[[#This Row],[FIS Code]],results0602[],3,FALSE),999)</f>
        <v>999</v>
      </c>
      <c r="Q195" s="3">
        <f>VLOOKUP(FISM[[#This Row],[pos0602]],pointstable[],2,FALSE)</f>
        <v>0</v>
      </c>
      <c r="R195" s="3">
        <f>IFERROR(VLOOKUP(FISM[[#This Row],[FIS Code]],results0702[],3,FALSE),999)</f>
        <v>999</v>
      </c>
      <c r="S195" s="3">
        <f>VLOOKUP(FISM[[#This Row],[pos0702]],pointstable[],2,FALSE)</f>
        <v>0</v>
      </c>
      <c r="T195" s="3">
        <f>IFERROR(VLOOKUP(FISM[[#This Row],[FIS Code]],results0802[],3,FALSE),999)</f>
        <v>999</v>
      </c>
      <c r="U195" s="3">
        <f>VLOOKUP(FISM[[#This Row],[pos0802]],pointstable[],2,FALSE)</f>
        <v>0</v>
      </c>
      <c r="V195" s="3">
        <f>IFERROR(VLOOKUP(FISM[[#This Row],[FIS Code]],results0103[],3,FALSE),999)</f>
        <v>999</v>
      </c>
      <c r="W195" s="3">
        <f>VLOOKUP(FISM[[#This Row],[pos0103]],pointstable[],2,FALSE)</f>
        <v>0</v>
      </c>
      <c r="X195" s="3">
        <f>IFERROR(VLOOKUP(FISM[[#This Row],[FIS Code]],results0203[],3,FALSE),999)</f>
        <v>999</v>
      </c>
      <c r="Y195" s="3">
        <f>VLOOKUP(FISM[[#This Row],[pos0203]],pointstable[],2,FALSE)</f>
        <v>0</v>
      </c>
      <c r="Z195" s="3">
        <f>IFERROR(VLOOKUP(FISM[[#This Row],[FIS Code]],results1003[],3,FALSE),999)</f>
        <v>63</v>
      </c>
      <c r="AA195" s="3">
        <f>VLOOKUP(FISM[[#This Row],[pos1003]],pointstable[],2,FALSE)</f>
        <v>0</v>
      </c>
      <c r="AB195" s="3">
        <f>IFERROR(VLOOKUP(FISM[[#This Row],[FIS Code]],results1103[],3,FALSE),999)</f>
        <v>999</v>
      </c>
      <c r="AC195" s="3">
        <f>VLOOKUP(FISM[[#This Row],[pos1103]],pointstable[],2,FALSE)</f>
        <v>0</v>
      </c>
      <c r="AD195" s="3">
        <f>IFERROR(VLOOKUP(FISM[[#This Row],[FIS Code]],results1203[],3,FALSE),999)</f>
        <v>999</v>
      </c>
      <c r="AE195" s="3">
        <f>VLOOKUP(FISM[[#This Row],[pos1203]],pointstable[],2,FALSE)</f>
        <v>0</v>
      </c>
      <c r="AF195" s="3">
        <f>IFERROR(VLOOKUP(FISM[[#This Row],[FIS Code]],results1303[],3,FALSE),999)</f>
        <v>999</v>
      </c>
      <c r="AG195" s="3">
        <f>VLOOKUP(FISM[[#This Row],[pos1303]],pointstable[],2,FALSE)</f>
        <v>0</v>
      </c>
      <c r="AH195" s="3">
        <f>IFERROR(VLOOKUP(FISM[[#This Row],[FIS Code]],results1503[],3,FALSE),999)</f>
        <v>999</v>
      </c>
      <c r="AI195" s="3">
        <f>VLOOKUP(FISM[[#This Row],[POS1503]],pointstable[],2,FALSE)</f>
        <v>0</v>
      </c>
      <c r="AJ195" s="3">
        <f>IFERROR(VLOOKUP(FISM[[#This Row],[FIS Code]],results1603[],3,FALSE),999)</f>
        <v>999</v>
      </c>
      <c r="AK195" s="3">
        <f>VLOOKUP(FISM[[#This Row],[pos1603]],pointstable[],2,FALSE)</f>
        <v>0</v>
      </c>
    </row>
    <row r="196" spans="1:37" x14ac:dyDescent="0.3">
      <c r="A196">
        <v>104919</v>
      </c>
      <c r="B196" t="s">
        <v>567</v>
      </c>
      <c r="C196">
        <v>2000</v>
      </c>
      <c r="D196" t="s">
        <v>20</v>
      </c>
      <c r="E196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0</v>
      </c>
      <c r="F196">
        <f>IFERROR(VLOOKUP(FISM[[#This Row],[FIS Code]],results0301[],3,FALSE),999)</f>
        <v>80</v>
      </c>
      <c r="G196">
        <f>VLOOKUP(FISM[[#This Row],[pos0301]],pointstable[],2,FALSE)</f>
        <v>0</v>
      </c>
      <c r="H196">
        <f>IFERROR(VLOOKUP(FISM[[#This Row],[FIS Code]],results0401[],3,FALSE),999)</f>
        <v>62</v>
      </c>
      <c r="I196">
        <f>VLOOKUP(FISM[[#This Row],[pos0401]],pointstable[],2,FALSE)</f>
        <v>0</v>
      </c>
      <c r="J196">
        <f>IFERROR(VLOOKUP(FISM[[#This Row],[FIS Code]],results1501[],3,FALSE),999)</f>
        <v>999</v>
      </c>
      <c r="K196">
        <f>VLOOKUP(FISM[[#This Row],[pos01501]],pointstable[],2,FALSE)</f>
        <v>0</v>
      </c>
      <c r="L196">
        <f>IFERROR(VLOOKUP(FISM[[#This Row],[FIS Code]],results15012[],3,FALSE),999)</f>
        <v>999</v>
      </c>
      <c r="M196">
        <f>VLOOKUP(FISM[[#This Row],[pos01502]],pointstable[],2,FALSE)</f>
        <v>0</v>
      </c>
      <c r="N196" s="3">
        <f>IFERROR(VLOOKUP(FISM[[#This Row],[FIS Code]],results0502[],3,FALSE),999)</f>
        <v>999</v>
      </c>
      <c r="O196" s="3">
        <f>VLOOKUP(FISM[[#This Row],[pos0502]],pointstable[],2,FALSE)</f>
        <v>0</v>
      </c>
      <c r="P196" s="3">
        <f>IFERROR(VLOOKUP(FISM[[#This Row],[FIS Code]],results0602[],3,FALSE),999)</f>
        <v>999</v>
      </c>
      <c r="Q196" s="3">
        <f>VLOOKUP(FISM[[#This Row],[pos0602]],pointstable[],2,FALSE)</f>
        <v>0</v>
      </c>
      <c r="R196" s="3">
        <f>IFERROR(VLOOKUP(FISM[[#This Row],[FIS Code]],results0702[],3,FALSE),999)</f>
        <v>999</v>
      </c>
      <c r="S196" s="3">
        <f>VLOOKUP(FISM[[#This Row],[pos0702]],pointstable[],2,FALSE)</f>
        <v>0</v>
      </c>
      <c r="T196" s="3">
        <f>IFERROR(VLOOKUP(FISM[[#This Row],[FIS Code]],results0802[],3,FALSE),999)</f>
        <v>999</v>
      </c>
      <c r="U196" s="3">
        <f>VLOOKUP(FISM[[#This Row],[pos0802]],pointstable[],2,FALSE)</f>
        <v>0</v>
      </c>
      <c r="V196" s="3">
        <f>IFERROR(VLOOKUP(FISM[[#This Row],[FIS Code]],results0103[],3,FALSE),999)</f>
        <v>999</v>
      </c>
      <c r="W196" s="3">
        <f>VLOOKUP(FISM[[#This Row],[pos0103]],pointstable[],2,FALSE)</f>
        <v>0</v>
      </c>
      <c r="X196" s="3">
        <f>IFERROR(VLOOKUP(FISM[[#This Row],[FIS Code]],results0203[],3,FALSE),999)</f>
        <v>999</v>
      </c>
      <c r="Y196" s="3">
        <f>VLOOKUP(FISM[[#This Row],[pos0203]],pointstable[],2,FALSE)</f>
        <v>0</v>
      </c>
      <c r="Z196" s="3">
        <f>IFERROR(VLOOKUP(FISM[[#This Row],[FIS Code]],results1003[],3,FALSE),999)</f>
        <v>999</v>
      </c>
      <c r="AA196" s="3">
        <f>VLOOKUP(FISM[[#This Row],[pos1003]],pointstable[],2,FALSE)</f>
        <v>0</v>
      </c>
      <c r="AB196" s="3">
        <f>IFERROR(VLOOKUP(FISM[[#This Row],[FIS Code]],results1103[],3,FALSE),999)</f>
        <v>75</v>
      </c>
      <c r="AC196" s="3">
        <f>VLOOKUP(FISM[[#This Row],[pos1103]],pointstable[],2,FALSE)</f>
        <v>0</v>
      </c>
      <c r="AD196" s="3">
        <f>IFERROR(VLOOKUP(FISM[[#This Row],[FIS Code]],results1203[],3,FALSE),999)</f>
        <v>78</v>
      </c>
      <c r="AE196" s="3">
        <f>VLOOKUP(FISM[[#This Row],[pos1203]],pointstable[],2,FALSE)</f>
        <v>0</v>
      </c>
      <c r="AF196" s="3">
        <f>IFERROR(VLOOKUP(FISM[[#This Row],[FIS Code]],results1303[],3,FALSE),999)</f>
        <v>999</v>
      </c>
      <c r="AG196" s="3">
        <f>VLOOKUP(FISM[[#This Row],[pos1303]],pointstable[],2,FALSE)</f>
        <v>0</v>
      </c>
      <c r="AH196" s="3">
        <f>IFERROR(VLOOKUP(FISM[[#This Row],[FIS Code]],results1503[],3,FALSE),999)</f>
        <v>999</v>
      </c>
      <c r="AI196" s="3">
        <f>VLOOKUP(FISM[[#This Row],[POS1503]],pointstable[],2,FALSE)</f>
        <v>0</v>
      </c>
      <c r="AJ196" s="3">
        <f>IFERROR(VLOOKUP(FISM[[#This Row],[FIS Code]],results1603[],3,FALSE),999)</f>
        <v>999</v>
      </c>
      <c r="AK196" s="3">
        <f>VLOOKUP(FISM[[#This Row],[pos1603]],pointstable[],2,FALSE)</f>
        <v>0</v>
      </c>
    </row>
    <row r="197" spans="1:37" x14ac:dyDescent="0.3">
      <c r="A197">
        <v>6100115</v>
      </c>
      <c r="B197" t="s">
        <v>575</v>
      </c>
      <c r="C197">
        <v>2000</v>
      </c>
      <c r="D197" t="s">
        <v>20</v>
      </c>
      <c r="E197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0</v>
      </c>
      <c r="F197">
        <f>IFERROR(VLOOKUP(FISM[[#This Row],[FIS Code]],results0301[],3,FALSE),999)</f>
        <v>81</v>
      </c>
      <c r="G197">
        <f>VLOOKUP(FISM[[#This Row],[pos0301]],pointstable[],2,FALSE)</f>
        <v>0</v>
      </c>
      <c r="H197">
        <f>IFERROR(VLOOKUP(FISM[[#This Row],[FIS Code]],results0401[],3,FALSE),999)</f>
        <v>67</v>
      </c>
      <c r="I197">
        <f>VLOOKUP(FISM[[#This Row],[pos0401]],pointstable[],2,FALSE)</f>
        <v>0</v>
      </c>
      <c r="J197">
        <f>IFERROR(VLOOKUP(FISM[[#This Row],[FIS Code]],results1501[],3,FALSE),999)</f>
        <v>999</v>
      </c>
      <c r="K197">
        <f>VLOOKUP(FISM[[#This Row],[pos01501]],pointstable[],2,FALSE)</f>
        <v>0</v>
      </c>
      <c r="L197">
        <f>IFERROR(VLOOKUP(FISM[[#This Row],[FIS Code]],results15012[],3,FALSE),999)</f>
        <v>999</v>
      </c>
      <c r="M197">
        <f>VLOOKUP(FISM[[#This Row],[pos01502]],pointstable[],2,FALSE)</f>
        <v>0</v>
      </c>
      <c r="N197" s="3">
        <f>IFERROR(VLOOKUP(FISM[[#This Row],[FIS Code]],results0502[],3,FALSE),999)</f>
        <v>999</v>
      </c>
      <c r="O197" s="3">
        <f>VLOOKUP(FISM[[#This Row],[pos0502]],pointstable[],2,FALSE)</f>
        <v>0</v>
      </c>
      <c r="P197" s="3">
        <f>IFERROR(VLOOKUP(FISM[[#This Row],[FIS Code]],results0602[],3,FALSE),999)</f>
        <v>999</v>
      </c>
      <c r="Q197" s="3">
        <f>VLOOKUP(FISM[[#This Row],[pos0602]],pointstable[],2,FALSE)</f>
        <v>0</v>
      </c>
      <c r="R197" s="3">
        <f>IFERROR(VLOOKUP(FISM[[#This Row],[FIS Code]],results0702[],3,FALSE),999)</f>
        <v>999</v>
      </c>
      <c r="S197" s="3">
        <f>VLOOKUP(FISM[[#This Row],[pos0702]],pointstable[],2,FALSE)</f>
        <v>0</v>
      </c>
      <c r="T197" s="3">
        <f>IFERROR(VLOOKUP(FISM[[#This Row],[FIS Code]],results0802[],3,FALSE),999)</f>
        <v>999</v>
      </c>
      <c r="U197" s="3">
        <f>VLOOKUP(FISM[[#This Row],[pos0802]],pointstable[],2,FALSE)</f>
        <v>0</v>
      </c>
      <c r="V197" s="3">
        <f>IFERROR(VLOOKUP(FISM[[#This Row],[FIS Code]],results0103[],3,FALSE),999)</f>
        <v>999</v>
      </c>
      <c r="W197" s="3">
        <f>VLOOKUP(FISM[[#This Row],[pos0103]],pointstable[],2,FALSE)</f>
        <v>0</v>
      </c>
      <c r="X197" s="3">
        <f>IFERROR(VLOOKUP(FISM[[#This Row],[FIS Code]],results0203[],3,FALSE),999)</f>
        <v>999</v>
      </c>
      <c r="Y197" s="3">
        <f>VLOOKUP(FISM[[#This Row],[pos0203]],pointstable[],2,FALSE)</f>
        <v>0</v>
      </c>
      <c r="Z197" s="3">
        <f>IFERROR(VLOOKUP(FISM[[#This Row],[FIS Code]],results1003[],3,FALSE),999)</f>
        <v>999</v>
      </c>
      <c r="AA197" s="3">
        <f>VLOOKUP(FISM[[#This Row],[pos1003]],pointstable[],2,FALSE)</f>
        <v>0</v>
      </c>
      <c r="AB197" s="3">
        <f>IFERROR(VLOOKUP(FISM[[#This Row],[FIS Code]],results1103[],3,FALSE),999)</f>
        <v>999</v>
      </c>
      <c r="AC197" s="3">
        <f>VLOOKUP(FISM[[#This Row],[pos1103]],pointstable[],2,FALSE)</f>
        <v>0</v>
      </c>
      <c r="AD197" s="3">
        <f>IFERROR(VLOOKUP(FISM[[#This Row],[FIS Code]],results1203[],3,FALSE),999)</f>
        <v>999</v>
      </c>
      <c r="AE197" s="3">
        <f>VLOOKUP(FISM[[#This Row],[pos1203]],pointstable[],2,FALSE)</f>
        <v>0</v>
      </c>
      <c r="AF197" s="3">
        <f>IFERROR(VLOOKUP(FISM[[#This Row],[FIS Code]],results1303[],3,FALSE),999)</f>
        <v>999</v>
      </c>
      <c r="AG197" s="3">
        <f>VLOOKUP(FISM[[#This Row],[pos1303]],pointstable[],2,FALSE)</f>
        <v>0</v>
      </c>
      <c r="AH197" s="3">
        <f>IFERROR(VLOOKUP(FISM[[#This Row],[FIS Code]],results1503[],3,FALSE),999)</f>
        <v>999</v>
      </c>
      <c r="AI197" s="3">
        <f>VLOOKUP(FISM[[#This Row],[POS1503]],pointstable[],2,FALSE)</f>
        <v>0</v>
      </c>
      <c r="AJ197" s="3">
        <f>IFERROR(VLOOKUP(FISM[[#This Row],[FIS Code]],results1603[],3,FALSE),999)</f>
        <v>999</v>
      </c>
      <c r="AK197" s="3">
        <f>VLOOKUP(FISM[[#This Row],[pos1603]],pointstable[],2,FALSE)</f>
        <v>0</v>
      </c>
    </row>
    <row r="198" spans="1:37" x14ac:dyDescent="0.3">
      <c r="A198">
        <v>6100179</v>
      </c>
      <c r="B198" t="s">
        <v>614</v>
      </c>
      <c r="C198">
        <v>2001</v>
      </c>
      <c r="D198" t="s">
        <v>20</v>
      </c>
      <c r="E198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0</v>
      </c>
      <c r="F198">
        <f>IFERROR(VLOOKUP(FISM[[#This Row],[FIS Code]],results0301[],3,FALSE),999)</f>
        <v>999</v>
      </c>
      <c r="G198">
        <f>VLOOKUP(FISM[[#This Row],[pos0301]],pointstable[],2,FALSE)</f>
        <v>0</v>
      </c>
      <c r="H198">
        <f>IFERROR(VLOOKUP(FISM[[#This Row],[FIS Code]],results0401[],3,FALSE),999)</f>
        <v>999</v>
      </c>
      <c r="I198">
        <f>VLOOKUP(FISM[[#This Row],[pos0401]],pointstable[],2,FALSE)</f>
        <v>0</v>
      </c>
      <c r="J198">
        <f>IFERROR(VLOOKUP(FISM[[#This Row],[FIS Code]],results1501[],3,FALSE),999)</f>
        <v>999</v>
      </c>
      <c r="K198">
        <f>VLOOKUP(FISM[[#This Row],[pos01501]],pointstable[],2,FALSE)</f>
        <v>0</v>
      </c>
      <c r="L198">
        <f>IFERROR(VLOOKUP(FISM[[#This Row],[FIS Code]],results15012[],3,FALSE),999)</f>
        <v>999</v>
      </c>
      <c r="M198">
        <f>VLOOKUP(FISM[[#This Row],[pos01502]],pointstable[],2,FALSE)</f>
        <v>0</v>
      </c>
      <c r="N198" s="3">
        <f>IFERROR(VLOOKUP(FISM[[#This Row],[FIS Code]],results0502[],3,FALSE),999)</f>
        <v>999</v>
      </c>
      <c r="O198" s="3">
        <f>VLOOKUP(FISM[[#This Row],[pos0502]],pointstable[],2,FALSE)</f>
        <v>0</v>
      </c>
      <c r="P198" s="3">
        <f>IFERROR(VLOOKUP(FISM[[#This Row],[FIS Code]],results0602[],3,FALSE),999)</f>
        <v>999</v>
      </c>
      <c r="Q198" s="3">
        <f>VLOOKUP(FISM[[#This Row],[pos0602]],pointstable[],2,FALSE)</f>
        <v>0</v>
      </c>
      <c r="R198" s="3">
        <f>IFERROR(VLOOKUP(FISM[[#This Row],[FIS Code]],results0702[],3,FALSE),999)</f>
        <v>999</v>
      </c>
      <c r="S198" s="3">
        <f>VLOOKUP(FISM[[#This Row],[pos0702]],pointstable[],2,FALSE)</f>
        <v>0</v>
      </c>
      <c r="T198" s="3">
        <f>IFERROR(VLOOKUP(FISM[[#This Row],[FIS Code]],results0802[],3,FALSE),999)</f>
        <v>999</v>
      </c>
      <c r="U198" s="3">
        <f>VLOOKUP(FISM[[#This Row],[pos0802]],pointstable[],2,FALSE)</f>
        <v>0</v>
      </c>
      <c r="V198" s="3">
        <f>IFERROR(VLOOKUP(FISM[[#This Row],[FIS Code]],results0103[],3,FALSE),999)</f>
        <v>999</v>
      </c>
      <c r="W198" s="3">
        <f>VLOOKUP(FISM[[#This Row],[pos0103]],pointstable[],2,FALSE)</f>
        <v>0</v>
      </c>
      <c r="X198" s="3">
        <f>IFERROR(VLOOKUP(FISM[[#This Row],[FIS Code]],results0203[],3,FALSE),999)</f>
        <v>999</v>
      </c>
      <c r="Y198" s="3">
        <f>VLOOKUP(FISM[[#This Row],[pos0203]],pointstable[],2,FALSE)</f>
        <v>0</v>
      </c>
      <c r="Z198" s="3">
        <f>IFERROR(VLOOKUP(FISM[[#This Row],[FIS Code]],results1003[],3,FALSE),999)</f>
        <v>999</v>
      </c>
      <c r="AA198" s="3">
        <f>VLOOKUP(FISM[[#This Row],[pos1003]],pointstable[],2,FALSE)</f>
        <v>0</v>
      </c>
      <c r="AB198" s="3">
        <f>IFERROR(VLOOKUP(FISM[[#This Row],[FIS Code]],results1103[],3,FALSE),999)</f>
        <v>999</v>
      </c>
      <c r="AC198" s="3">
        <f>VLOOKUP(FISM[[#This Row],[pos1103]],pointstable[],2,FALSE)</f>
        <v>0</v>
      </c>
      <c r="AD198" s="3">
        <f>IFERROR(VLOOKUP(FISM[[#This Row],[FIS Code]],results1203[],3,FALSE),999)</f>
        <v>999</v>
      </c>
      <c r="AE198" s="3">
        <f>VLOOKUP(FISM[[#This Row],[pos1203]],pointstable[],2,FALSE)</f>
        <v>0</v>
      </c>
      <c r="AF198" s="3">
        <f>IFERROR(VLOOKUP(FISM[[#This Row],[FIS Code]],results1303[],3,FALSE),999)</f>
        <v>999</v>
      </c>
      <c r="AG198" s="3">
        <f>VLOOKUP(FISM[[#This Row],[pos1303]],pointstable[],2,FALSE)</f>
        <v>0</v>
      </c>
      <c r="AH198" s="3">
        <f>IFERROR(VLOOKUP(FISM[[#This Row],[FIS Code]],results1503[],3,FALSE),999)</f>
        <v>999</v>
      </c>
      <c r="AI198" s="3">
        <f>VLOOKUP(FISM[[#This Row],[POS1503]],pointstable[],2,FALSE)</f>
        <v>0</v>
      </c>
      <c r="AJ198" s="3">
        <f>IFERROR(VLOOKUP(FISM[[#This Row],[FIS Code]],results1603[],3,FALSE),999)</f>
        <v>999</v>
      </c>
      <c r="AK198" s="3">
        <f>VLOOKUP(FISM[[#This Row],[pos1603]],pointstable[],2,FALSE)</f>
        <v>0</v>
      </c>
    </row>
    <row r="199" spans="1:37" x14ac:dyDescent="0.3">
      <c r="A199">
        <v>6100079</v>
      </c>
      <c r="B199" t="s">
        <v>616</v>
      </c>
      <c r="C199">
        <v>2001</v>
      </c>
      <c r="D199" t="s">
        <v>20</v>
      </c>
      <c r="E199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0</v>
      </c>
      <c r="F199">
        <f>IFERROR(VLOOKUP(FISM[[#This Row],[FIS Code]],results0301[],3,FALSE),999)</f>
        <v>999</v>
      </c>
      <c r="G199">
        <f>VLOOKUP(FISM[[#This Row],[pos0301]],pointstable[],2,FALSE)</f>
        <v>0</v>
      </c>
      <c r="H199">
        <f>IFERROR(VLOOKUP(FISM[[#This Row],[FIS Code]],results0401[],3,FALSE),999)</f>
        <v>999</v>
      </c>
      <c r="I199">
        <f>VLOOKUP(FISM[[#This Row],[pos0401]],pointstable[],2,FALSE)</f>
        <v>0</v>
      </c>
      <c r="J199">
        <f>IFERROR(VLOOKUP(FISM[[#This Row],[FIS Code]],results1501[],3,FALSE),999)</f>
        <v>999</v>
      </c>
      <c r="K199">
        <f>VLOOKUP(FISM[[#This Row],[pos01501]],pointstable[],2,FALSE)</f>
        <v>0</v>
      </c>
      <c r="L199">
        <f>IFERROR(VLOOKUP(FISM[[#This Row],[FIS Code]],results15012[],3,FALSE),999)</f>
        <v>999</v>
      </c>
      <c r="M199">
        <f>VLOOKUP(FISM[[#This Row],[pos01502]],pointstable[],2,FALSE)</f>
        <v>0</v>
      </c>
      <c r="N199" s="3">
        <f>IFERROR(VLOOKUP(FISM[[#This Row],[FIS Code]],results0502[],3,FALSE),999)</f>
        <v>999</v>
      </c>
      <c r="O199" s="3">
        <f>VLOOKUP(FISM[[#This Row],[pos0502]],pointstable[],2,FALSE)</f>
        <v>0</v>
      </c>
      <c r="P199" s="3">
        <f>IFERROR(VLOOKUP(FISM[[#This Row],[FIS Code]],results0602[],3,FALSE),999)</f>
        <v>999</v>
      </c>
      <c r="Q199" s="3">
        <f>VLOOKUP(FISM[[#This Row],[pos0602]],pointstable[],2,FALSE)</f>
        <v>0</v>
      </c>
      <c r="R199" s="3">
        <f>IFERROR(VLOOKUP(FISM[[#This Row],[FIS Code]],results0702[],3,FALSE),999)</f>
        <v>999</v>
      </c>
      <c r="S199" s="3">
        <f>VLOOKUP(FISM[[#This Row],[pos0702]],pointstable[],2,FALSE)</f>
        <v>0</v>
      </c>
      <c r="T199" s="3">
        <f>IFERROR(VLOOKUP(FISM[[#This Row],[FIS Code]],results0802[],3,FALSE),999)</f>
        <v>999</v>
      </c>
      <c r="U199" s="3">
        <f>VLOOKUP(FISM[[#This Row],[pos0802]],pointstable[],2,FALSE)</f>
        <v>0</v>
      </c>
      <c r="V199" s="3">
        <f>IFERROR(VLOOKUP(FISM[[#This Row],[FIS Code]],results0103[],3,FALSE),999)</f>
        <v>999</v>
      </c>
      <c r="W199" s="3">
        <f>VLOOKUP(FISM[[#This Row],[pos0103]],pointstable[],2,FALSE)</f>
        <v>0</v>
      </c>
      <c r="X199" s="3">
        <f>IFERROR(VLOOKUP(FISM[[#This Row],[FIS Code]],results0203[],3,FALSE),999)</f>
        <v>999</v>
      </c>
      <c r="Y199" s="3">
        <f>VLOOKUP(FISM[[#This Row],[pos0203]],pointstable[],2,FALSE)</f>
        <v>0</v>
      </c>
      <c r="Z199" s="3">
        <f>IFERROR(VLOOKUP(FISM[[#This Row],[FIS Code]],results1003[],3,FALSE),999)</f>
        <v>999</v>
      </c>
      <c r="AA199" s="3">
        <f>VLOOKUP(FISM[[#This Row],[pos1003]],pointstable[],2,FALSE)</f>
        <v>0</v>
      </c>
      <c r="AB199" s="3">
        <f>IFERROR(VLOOKUP(FISM[[#This Row],[FIS Code]],results1103[],3,FALSE),999)</f>
        <v>999</v>
      </c>
      <c r="AC199" s="3">
        <f>VLOOKUP(FISM[[#This Row],[pos1103]],pointstable[],2,FALSE)</f>
        <v>0</v>
      </c>
      <c r="AD199" s="3">
        <f>IFERROR(VLOOKUP(FISM[[#This Row],[FIS Code]],results1203[],3,FALSE),999)</f>
        <v>999</v>
      </c>
      <c r="AE199" s="3">
        <f>VLOOKUP(FISM[[#This Row],[pos1203]],pointstable[],2,FALSE)</f>
        <v>0</v>
      </c>
      <c r="AF199" s="3">
        <f>IFERROR(VLOOKUP(FISM[[#This Row],[FIS Code]],results1303[],3,FALSE),999)</f>
        <v>999</v>
      </c>
      <c r="AG199" s="3">
        <f>VLOOKUP(FISM[[#This Row],[pos1303]],pointstable[],2,FALSE)</f>
        <v>0</v>
      </c>
      <c r="AH199" s="3">
        <f>IFERROR(VLOOKUP(FISM[[#This Row],[FIS Code]],results1503[],3,FALSE),999)</f>
        <v>999</v>
      </c>
      <c r="AI199" s="3">
        <f>VLOOKUP(FISM[[#This Row],[POS1503]],pointstable[],2,FALSE)</f>
        <v>0</v>
      </c>
      <c r="AJ199" s="3">
        <f>IFERROR(VLOOKUP(FISM[[#This Row],[FIS Code]],results1603[],3,FALSE),999)</f>
        <v>999</v>
      </c>
      <c r="AK199" s="3">
        <f>VLOOKUP(FISM[[#This Row],[pos1603]],pointstable[],2,FALSE)</f>
        <v>0</v>
      </c>
    </row>
    <row r="200" spans="1:37" x14ac:dyDescent="0.3">
      <c r="A200">
        <v>6100170</v>
      </c>
      <c r="B200" t="s">
        <v>620</v>
      </c>
      <c r="C200">
        <v>2001</v>
      </c>
      <c r="D200" t="s">
        <v>20</v>
      </c>
      <c r="E200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0</v>
      </c>
      <c r="F200">
        <f>IFERROR(VLOOKUP(FISM[[#This Row],[FIS Code]],results0301[],3,FALSE),999)</f>
        <v>999</v>
      </c>
      <c r="G200">
        <f>VLOOKUP(FISM[[#This Row],[pos0301]],pointstable[],2,FALSE)</f>
        <v>0</v>
      </c>
      <c r="H200">
        <f>IFERROR(VLOOKUP(FISM[[#This Row],[FIS Code]],results0401[],3,FALSE),999)</f>
        <v>63</v>
      </c>
      <c r="I200">
        <f>VLOOKUP(FISM[[#This Row],[pos0401]],pointstable[],2,FALSE)</f>
        <v>0</v>
      </c>
      <c r="J200">
        <f>IFERROR(VLOOKUP(FISM[[#This Row],[FIS Code]],results1501[],3,FALSE),999)</f>
        <v>999</v>
      </c>
      <c r="K200">
        <f>VLOOKUP(FISM[[#This Row],[pos01501]],pointstable[],2,FALSE)</f>
        <v>0</v>
      </c>
      <c r="L200">
        <f>IFERROR(VLOOKUP(FISM[[#This Row],[FIS Code]],results15012[],3,FALSE),999)</f>
        <v>999</v>
      </c>
      <c r="M200">
        <f>VLOOKUP(FISM[[#This Row],[pos01502]],pointstable[],2,FALSE)</f>
        <v>0</v>
      </c>
      <c r="N200" s="3">
        <f>IFERROR(VLOOKUP(FISM[[#This Row],[FIS Code]],results0502[],3,FALSE),999)</f>
        <v>999</v>
      </c>
      <c r="O200" s="3">
        <f>VLOOKUP(FISM[[#This Row],[pos0502]],pointstable[],2,FALSE)</f>
        <v>0</v>
      </c>
      <c r="P200" s="3">
        <f>IFERROR(VLOOKUP(FISM[[#This Row],[FIS Code]],results0602[],3,FALSE),999)</f>
        <v>67</v>
      </c>
      <c r="Q200" s="3">
        <f>VLOOKUP(FISM[[#This Row],[pos0602]],pointstable[],2,FALSE)</f>
        <v>0</v>
      </c>
      <c r="R200" s="3">
        <f>IFERROR(VLOOKUP(FISM[[#This Row],[FIS Code]],results0702[],3,FALSE),999)</f>
        <v>999</v>
      </c>
      <c r="S200" s="3">
        <f>VLOOKUP(FISM[[#This Row],[pos0702]],pointstable[],2,FALSE)</f>
        <v>0</v>
      </c>
      <c r="T200" s="3">
        <f>IFERROR(VLOOKUP(FISM[[#This Row],[FIS Code]],results0802[],3,FALSE),999)</f>
        <v>999</v>
      </c>
      <c r="U200" s="3">
        <f>VLOOKUP(FISM[[#This Row],[pos0802]],pointstable[],2,FALSE)</f>
        <v>0</v>
      </c>
      <c r="V200" s="3">
        <f>IFERROR(VLOOKUP(FISM[[#This Row],[FIS Code]],results0103[],3,FALSE),999)</f>
        <v>999</v>
      </c>
      <c r="W200" s="3">
        <f>VLOOKUP(FISM[[#This Row],[pos0103]],pointstable[],2,FALSE)</f>
        <v>0</v>
      </c>
      <c r="X200" s="3">
        <f>IFERROR(VLOOKUP(FISM[[#This Row],[FIS Code]],results0203[],3,FALSE),999)</f>
        <v>999</v>
      </c>
      <c r="Y200" s="3">
        <f>VLOOKUP(FISM[[#This Row],[pos0203]],pointstable[],2,FALSE)</f>
        <v>0</v>
      </c>
      <c r="Z200" s="3">
        <f>IFERROR(VLOOKUP(FISM[[#This Row],[FIS Code]],results1003[],3,FALSE),999)</f>
        <v>70</v>
      </c>
      <c r="AA200" s="3">
        <f>VLOOKUP(FISM[[#This Row],[pos1003]],pointstable[],2,FALSE)</f>
        <v>0</v>
      </c>
      <c r="AB200" s="3">
        <f>IFERROR(VLOOKUP(FISM[[#This Row],[FIS Code]],results1103[],3,FALSE),999)</f>
        <v>999</v>
      </c>
      <c r="AC200" s="3">
        <f>VLOOKUP(FISM[[#This Row],[pos1103]],pointstable[],2,FALSE)</f>
        <v>0</v>
      </c>
      <c r="AD200" s="3">
        <f>IFERROR(VLOOKUP(FISM[[#This Row],[FIS Code]],results1203[],3,FALSE),999)</f>
        <v>80</v>
      </c>
      <c r="AE200" s="3">
        <f>VLOOKUP(FISM[[#This Row],[pos1203]],pointstable[],2,FALSE)</f>
        <v>0</v>
      </c>
      <c r="AF200" s="3">
        <f>IFERROR(VLOOKUP(FISM[[#This Row],[FIS Code]],results1303[],3,FALSE),999)</f>
        <v>999</v>
      </c>
      <c r="AG200" s="3">
        <f>VLOOKUP(FISM[[#This Row],[pos1303]],pointstable[],2,FALSE)</f>
        <v>0</v>
      </c>
      <c r="AH200" s="3">
        <f>IFERROR(VLOOKUP(FISM[[#This Row],[FIS Code]],results1503[],3,FALSE),999)</f>
        <v>999</v>
      </c>
      <c r="AI200" s="3">
        <f>VLOOKUP(FISM[[#This Row],[POS1503]],pointstable[],2,FALSE)</f>
        <v>0</v>
      </c>
      <c r="AJ200" s="3">
        <f>IFERROR(VLOOKUP(FISM[[#This Row],[FIS Code]],results1603[],3,FALSE),999)</f>
        <v>999</v>
      </c>
      <c r="AK200" s="3">
        <f>VLOOKUP(FISM[[#This Row],[pos1603]],pointstable[],2,FALSE)</f>
        <v>0</v>
      </c>
    </row>
    <row r="201" spans="1:37" x14ac:dyDescent="0.3">
      <c r="A201">
        <v>104238</v>
      </c>
      <c r="B201" t="s">
        <v>639</v>
      </c>
      <c r="C201">
        <v>1995</v>
      </c>
      <c r="D201" t="s">
        <v>20</v>
      </c>
      <c r="E201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0</v>
      </c>
      <c r="F201">
        <f>IFERROR(VLOOKUP(FISM[[#This Row],[FIS Code]],results0301[],3,FALSE),999)</f>
        <v>999</v>
      </c>
      <c r="G201">
        <f>VLOOKUP(FISM[[#This Row],[pos0301]],pointstable[],2,FALSE)</f>
        <v>0</v>
      </c>
      <c r="H201">
        <f>IFERROR(VLOOKUP(FISM[[#This Row],[FIS Code]],results0401[],3,FALSE),999)</f>
        <v>999</v>
      </c>
      <c r="I201">
        <f>VLOOKUP(FISM[[#This Row],[pos0401]],pointstable[],2,FALSE)</f>
        <v>0</v>
      </c>
      <c r="J201">
        <f>IFERROR(VLOOKUP(FISM[[#This Row],[FIS Code]],results1501[],3,FALSE),999)</f>
        <v>999</v>
      </c>
      <c r="K201">
        <f>VLOOKUP(FISM[[#This Row],[pos01501]],pointstable[],2,FALSE)</f>
        <v>0</v>
      </c>
      <c r="L201">
        <f>IFERROR(VLOOKUP(FISM[[#This Row],[FIS Code]],results15012[],3,FALSE),999)</f>
        <v>999</v>
      </c>
      <c r="M201">
        <f>VLOOKUP(FISM[[#This Row],[pos01502]],pointstable[],2,FALSE)</f>
        <v>0</v>
      </c>
      <c r="N201" s="3">
        <f>IFERROR(VLOOKUP(FISM[[#This Row],[FIS Code]],results0502[],3,FALSE),999)</f>
        <v>999</v>
      </c>
      <c r="O201" s="3">
        <f>VLOOKUP(FISM[[#This Row],[pos0502]],pointstable[],2,FALSE)</f>
        <v>0</v>
      </c>
      <c r="P201" s="3">
        <f>IFERROR(VLOOKUP(FISM[[#This Row],[FIS Code]],results0602[],3,FALSE),999)</f>
        <v>999</v>
      </c>
      <c r="Q201" s="3">
        <f>VLOOKUP(FISM[[#This Row],[pos0602]],pointstable[],2,FALSE)</f>
        <v>0</v>
      </c>
      <c r="R201" s="3">
        <f>IFERROR(VLOOKUP(FISM[[#This Row],[FIS Code]],results0702[],3,FALSE),999)</f>
        <v>999</v>
      </c>
      <c r="S201" s="3">
        <f>VLOOKUP(FISM[[#This Row],[pos0702]],pointstable[],2,FALSE)</f>
        <v>0</v>
      </c>
      <c r="T201" s="3">
        <f>IFERROR(VLOOKUP(FISM[[#This Row],[FIS Code]],results0802[],3,FALSE),999)</f>
        <v>999</v>
      </c>
      <c r="U201" s="3">
        <f>VLOOKUP(FISM[[#This Row],[pos0802]],pointstable[],2,FALSE)</f>
        <v>0</v>
      </c>
      <c r="V201" s="3">
        <f>IFERROR(VLOOKUP(FISM[[#This Row],[FIS Code]],results0103[],3,FALSE),999)</f>
        <v>999</v>
      </c>
      <c r="W201" s="3">
        <f>VLOOKUP(FISM[[#This Row],[pos0103]],pointstable[],2,FALSE)</f>
        <v>0</v>
      </c>
      <c r="X201" s="3">
        <f>IFERROR(VLOOKUP(FISM[[#This Row],[FIS Code]],results0203[],3,FALSE),999)</f>
        <v>999</v>
      </c>
      <c r="Y201" s="3">
        <f>VLOOKUP(FISM[[#This Row],[pos0203]],pointstable[],2,FALSE)</f>
        <v>0</v>
      </c>
      <c r="Z201" s="3">
        <f>IFERROR(VLOOKUP(FISM[[#This Row],[FIS Code]],results1003[],3,FALSE),999)</f>
        <v>999</v>
      </c>
      <c r="AA201" s="3">
        <f>VLOOKUP(FISM[[#This Row],[pos1003]],pointstable[],2,FALSE)</f>
        <v>0</v>
      </c>
      <c r="AB201" s="3">
        <f>IFERROR(VLOOKUP(FISM[[#This Row],[FIS Code]],results1103[],3,FALSE),999)</f>
        <v>999</v>
      </c>
      <c r="AC201" s="3">
        <f>VLOOKUP(FISM[[#This Row],[pos1103]],pointstable[],2,FALSE)</f>
        <v>0</v>
      </c>
      <c r="AD201" s="3">
        <f>IFERROR(VLOOKUP(FISM[[#This Row],[FIS Code]],results1203[],3,FALSE),999)</f>
        <v>999</v>
      </c>
      <c r="AE201" s="3">
        <f>VLOOKUP(FISM[[#This Row],[pos1203]],pointstable[],2,FALSE)</f>
        <v>0</v>
      </c>
      <c r="AF201" s="3">
        <f>IFERROR(VLOOKUP(FISM[[#This Row],[FIS Code]],results1303[],3,FALSE),999)</f>
        <v>999</v>
      </c>
      <c r="AG201" s="3">
        <f>VLOOKUP(FISM[[#This Row],[pos1303]],pointstable[],2,FALSE)</f>
        <v>0</v>
      </c>
      <c r="AH201" s="3">
        <f>IFERROR(VLOOKUP(FISM[[#This Row],[FIS Code]],results1503[],3,FALSE),999)</f>
        <v>999</v>
      </c>
      <c r="AI201" s="3">
        <f>VLOOKUP(FISM[[#This Row],[POS1503]],pointstable[],2,FALSE)</f>
        <v>0</v>
      </c>
      <c r="AJ201" s="3">
        <f>IFERROR(VLOOKUP(FISM[[#This Row],[FIS Code]],results1603[],3,FALSE),999)</f>
        <v>999</v>
      </c>
      <c r="AK201" s="3">
        <f>VLOOKUP(FISM[[#This Row],[pos1603]],pointstable[],2,FALSE)</f>
        <v>0</v>
      </c>
    </row>
    <row r="202" spans="1:37" x14ac:dyDescent="0.3">
      <c r="A202">
        <v>6100092</v>
      </c>
      <c r="B202" t="s">
        <v>1256</v>
      </c>
      <c r="C202">
        <v>2001</v>
      </c>
      <c r="D202" t="s">
        <v>20</v>
      </c>
      <c r="E202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0</v>
      </c>
      <c r="F202" s="3">
        <f>IFERROR(VLOOKUP(FISM[[#This Row],[FIS Code]],results0301[],3,FALSE),999)</f>
        <v>999</v>
      </c>
      <c r="G202" s="3">
        <f>VLOOKUP(FISM[[#This Row],[pos0301]],pointstable[],2,FALSE)</f>
        <v>0</v>
      </c>
      <c r="H202" s="3">
        <f>IFERROR(VLOOKUP(FISM[[#This Row],[FIS Code]],results0401[],3,FALSE),999)</f>
        <v>999</v>
      </c>
      <c r="I202" s="3">
        <f>VLOOKUP(FISM[[#This Row],[pos0401]],pointstable[],2,FALSE)</f>
        <v>0</v>
      </c>
      <c r="J202" s="3">
        <f>IFERROR(VLOOKUP(FISM[[#This Row],[FIS Code]],results1501[],3,FALSE),999)</f>
        <v>999</v>
      </c>
      <c r="K202" s="3">
        <f>VLOOKUP(FISM[[#This Row],[pos01501]],pointstable[],2,FALSE)</f>
        <v>0</v>
      </c>
      <c r="L202" s="3">
        <f>IFERROR(VLOOKUP(FISM[[#This Row],[FIS Code]],results15012[],3,FALSE),999)</f>
        <v>999</v>
      </c>
      <c r="M202" s="3">
        <f>VLOOKUP(FISM[[#This Row],[pos01502]],pointstable[],2,FALSE)</f>
        <v>0</v>
      </c>
      <c r="N202" s="3">
        <f>IFERROR(VLOOKUP(FISM[[#This Row],[FIS Code]],results0502[],3,FALSE),999)</f>
        <v>63</v>
      </c>
      <c r="O202" s="3">
        <f>VLOOKUP(FISM[[#This Row],[pos0502]],pointstable[],2,FALSE)</f>
        <v>0</v>
      </c>
      <c r="P202" s="3">
        <f>IFERROR(VLOOKUP(FISM[[#This Row],[FIS Code]],results0602[],3,FALSE),999)</f>
        <v>65</v>
      </c>
      <c r="Q202" s="3">
        <f>VLOOKUP(FISM[[#This Row],[pos0602]],pointstable[],2,FALSE)</f>
        <v>0</v>
      </c>
      <c r="R202" s="3">
        <f>IFERROR(VLOOKUP(FISM[[#This Row],[FIS Code]],results0702[],3,FALSE),999)</f>
        <v>999</v>
      </c>
      <c r="S202" s="3">
        <f>VLOOKUP(FISM[[#This Row],[pos0702]],pointstable[],2,FALSE)</f>
        <v>0</v>
      </c>
      <c r="T202" s="3">
        <f>IFERROR(VLOOKUP(FISM[[#This Row],[FIS Code]],results0802[],3,FALSE),999)</f>
        <v>999</v>
      </c>
      <c r="U202" s="3">
        <f>VLOOKUP(FISM[[#This Row],[pos0802]],pointstable[],2,FALSE)</f>
        <v>0</v>
      </c>
      <c r="V202" s="3">
        <f>IFERROR(VLOOKUP(FISM[[#This Row],[FIS Code]],results0103[],3,FALSE),999)</f>
        <v>999</v>
      </c>
      <c r="W202" s="3">
        <f>VLOOKUP(FISM[[#This Row],[pos0103]],pointstable[],2,FALSE)</f>
        <v>0</v>
      </c>
      <c r="X202" s="3">
        <f>IFERROR(VLOOKUP(FISM[[#This Row],[FIS Code]],results0203[],3,FALSE),999)</f>
        <v>999</v>
      </c>
      <c r="Y202" s="3">
        <f>VLOOKUP(FISM[[#This Row],[pos0203]],pointstable[],2,FALSE)</f>
        <v>0</v>
      </c>
      <c r="Z202" s="3">
        <f>IFERROR(VLOOKUP(FISM[[#This Row],[FIS Code]],results1003[],3,FALSE),999)</f>
        <v>999</v>
      </c>
      <c r="AA202" s="3">
        <f>VLOOKUP(FISM[[#This Row],[pos1003]],pointstable[],2,FALSE)</f>
        <v>0</v>
      </c>
      <c r="AB202" s="3">
        <f>IFERROR(VLOOKUP(FISM[[#This Row],[FIS Code]],results1103[],3,FALSE),999)</f>
        <v>999</v>
      </c>
      <c r="AC202" s="3">
        <f>VLOOKUP(FISM[[#This Row],[pos1103]],pointstable[],2,FALSE)</f>
        <v>0</v>
      </c>
      <c r="AD202" s="3">
        <f>IFERROR(VLOOKUP(FISM[[#This Row],[FIS Code]],results1203[],3,FALSE),999)</f>
        <v>999</v>
      </c>
      <c r="AE202" s="3">
        <f>VLOOKUP(FISM[[#This Row],[pos1203]],pointstable[],2,FALSE)</f>
        <v>0</v>
      </c>
      <c r="AF202" s="3">
        <f>IFERROR(VLOOKUP(FISM[[#This Row],[FIS Code]],results1303[],3,FALSE),999)</f>
        <v>999</v>
      </c>
      <c r="AG202" s="3">
        <f>VLOOKUP(FISM[[#This Row],[pos1303]],pointstable[],2,FALSE)</f>
        <v>0</v>
      </c>
      <c r="AH202" s="3">
        <f>IFERROR(VLOOKUP(FISM[[#This Row],[FIS Code]],results1503[],3,FALSE),999)</f>
        <v>999</v>
      </c>
      <c r="AI202" s="3">
        <f>VLOOKUP(FISM[[#This Row],[POS1503]],pointstable[],2,FALSE)</f>
        <v>0</v>
      </c>
      <c r="AJ202" s="3">
        <f>IFERROR(VLOOKUP(FISM[[#This Row],[FIS Code]],results1603[],3,FALSE),999)</f>
        <v>999</v>
      </c>
      <c r="AK202" s="3">
        <f>VLOOKUP(FISM[[#This Row],[pos1603]],pointstable[],2,FALSE)</f>
        <v>0</v>
      </c>
    </row>
    <row r="203" spans="1:37" x14ac:dyDescent="0.3">
      <c r="A203">
        <v>104863</v>
      </c>
      <c r="B203" t="s">
        <v>1266</v>
      </c>
      <c r="C203">
        <v>1999</v>
      </c>
      <c r="D203" t="s">
        <v>20</v>
      </c>
      <c r="E203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0</v>
      </c>
      <c r="F203" s="3">
        <f>IFERROR(VLOOKUP(FISM[[#This Row],[FIS Code]],results0301[],3,FALSE),999)</f>
        <v>999</v>
      </c>
      <c r="G203" s="3">
        <f>VLOOKUP(FISM[[#This Row],[pos0301]],pointstable[],2,FALSE)</f>
        <v>0</v>
      </c>
      <c r="H203" s="3">
        <f>IFERROR(VLOOKUP(FISM[[#This Row],[FIS Code]],results0401[],3,FALSE),999)</f>
        <v>999</v>
      </c>
      <c r="I203" s="3">
        <f>VLOOKUP(FISM[[#This Row],[pos0401]],pointstable[],2,FALSE)</f>
        <v>0</v>
      </c>
      <c r="J203" s="3">
        <f>IFERROR(VLOOKUP(FISM[[#This Row],[FIS Code]],results1501[],3,FALSE),999)</f>
        <v>999</v>
      </c>
      <c r="K203" s="3">
        <f>VLOOKUP(FISM[[#This Row],[pos01501]],pointstable[],2,FALSE)</f>
        <v>0</v>
      </c>
      <c r="L203" s="3">
        <f>IFERROR(VLOOKUP(FISM[[#This Row],[FIS Code]],results15012[],3,FALSE),999)</f>
        <v>999</v>
      </c>
      <c r="M203" s="3">
        <f>VLOOKUP(FISM[[#This Row],[pos01502]],pointstable[],2,FALSE)</f>
        <v>0</v>
      </c>
      <c r="N203" s="3">
        <f>IFERROR(VLOOKUP(FISM[[#This Row],[FIS Code]],results0502[],3,FALSE),999)</f>
        <v>65</v>
      </c>
      <c r="O203" s="3">
        <f>VLOOKUP(FISM[[#This Row],[pos0502]],pointstable[],2,FALSE)</f>
        <v>0</v>
      </c>
      <c r="P203" s="3">
        <f>IFERROR(VLOOKUP(FISM[[#This Row],[FIS Code]],results0602[],3,FALSE),999)</f>
        <v>999</v>
      </c>
      <c r="Q203" s="3">
        <f>VLOOKUP(FISM[[#This Row],[pos0602]],pointstable[],2,FALSE)</f>
        <v>0</v>
      </c>
      <c r="R203" s="3">
        <f>IFERROR(VLOOKUP(FISM[[#This Row],[FIS Code]],results0702[],3,FALSE),999)</f>
        <v>999</v>
      </c>
      <c r="S203" s="3">
        <f>VLOOKUP(FISM[[#This Row],[pos0702]],pointstable[],2,FALSE)</f>
        <v>0</v>
      </c>
      <c r="T203" s="3">
        <f>IFERROR(VLOOKUP(FISM[[#This Row],[FIS Code]],results0802[],3,FALSE),999)</f>
        <v>999</v>
      </c>
      <c r="U203" s="3">
        <f>VLOOKUP(FISM[[#This Row],[pos0802]],pointstable[],2,FALSE)</f>
        <v>0</v>
      </c>
      <c r="V203" s="3">
        <f>IFERROR(VLOOKUP(FISM[[#This Row],[FIS Code]],results0103[],3,FALSE),999)</f>
        <v>999</v>
      </c>
      <c r="W203" s="3">
        <f>VLOOKUP(FISM[[#This Row],[pos0103]],pointstable[],2,FALSE)</f>
        <v>0</v>
      </c>
      <c r="X203" s="3">
        <f>IFERROR(VLOOKUP(FISM[[#This Row],[FIS Code]],results0203[],3,FALSE),999)</f>
        <v>999</v>
      </c>
      <c r="Y203" s="3">
        <f>VLOOKUP(FISM[[#This Row],[pos0203]],pointstable[],2,FALSE)</f>
        <v>0</v>
      </c>
      <c r="Z203" s="3">
        <f>IFERROR(VLOOKUP(FISM[[#This Row],[FIS Code]],results1003[],3,FALSE),999)</f>
        <v>999</v>
      </c>
      <c r="AA203" s="3">
        <f>VLOOKUP(FISM[[#This Row],[pos1003]],pointstable[],2,FALSE)</f>
        <v>0</v>
      </c>
      <c r="AB203" s="3">
        <f>IFERROR(VLOOKUP(FISM[[#This Row],[FIS Code]],results1103[],3,FALSE),999)</f>
        <v>999</v>
      </c>
      <c r="AC203" s="3">
        <f>VLOOKUP(FISM[[#This Row],[pos1103]],pointstable[],2,FALSE)</f>
        <v>0</v>
      </c>
      <c r="AD203" s="3">
        <f>IFERROR(VLOOKUP(FISM[[#This Row],[FIS Code]],results1203[],3,FALSE),999)</f>
        <v>999</v>
      </c>
      <c r="AE203" s="3">
        <f>VLOOKUP(FISM[[#This Row],[pos1203]],pointstable[],2,FALSE)</f>
        <v>0</v>
      </c>
      <c r="AF203" s="3">
        <f>IFERROR(VLOOKUP(FISM[[#This Row],[FIS Code]],results1303[],3,FALSE),999)</f>
        <v>999</v>
      </c>
      <c r="AG203" s="3">
        <f>VLOOKUP(FISM[[#This Row],[pos1303]],pointstable[],2,FALSE)</f>
        <v>0</v>
      </c>
      <c r="AH203" s="3">
        <f>IFERROR(VLOOKUP(FISM[[#This Row],[FIS Code]],results1503[],3,FALSE),999)</f>
        <v>999</v>
      </c>
      <c r="AI203" s="3">
        <f>VLOOKUP(FISM[[#This Row],[POS1503]],pointstable[],2,FALSE)</f>
        <v>0</v>
      </c>
      <c r="AJ203" s="3">
        <f>IFERROR(VLOOKUP(FISM[[#This Row],[FIS Code]],results1603[],3,FALSE),999)</f>
        <v>999</v>
      </c>
      <c r="AK203" s="3">
        <f>VLOOKUP(FISM[[#This Row],[pos1603]],pointstable[],2,FALSE)</f>
        <v>0</v>
      </c>
    </row>
    <row r="204" spans="1:37" x14ac:dyDescent="0.3">
      <c r="A204">
        <v>104282</v>
      </c>
      <c r="B204" t="s">
        <v>1585</v>
      </c>
      <c r="C204">
        <v>1995</v>
      </c>
      <c r="D204" t="s">
        <v>20</v>
      </c>
      <c r="E204" s="3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0</v>
      </c>
      <c r="F204" s="3">
        <f>IFERROR(VLOOKUP(FISM[[#This Row],[FIS Code]],results0301[],3,FALSE),999)</f>
        <v>999</v>
      </c>
      <c r="G204" s="3">
        <f>VLOOKUP(FISM[[#This Row],[pos0301]],pointstable[],2,FALSE)</f>
        <v>0</v>
      </c>
      <c r="H204" s="3">
        <f>IFERROR(VLOOKUP(FISM[[#This Row],[FIS Code]],results0401[],3,FALSE),999)</f>
        <v>999</v>
      </c>
      <c r="I204" s="3">
        <f>VLOOKUP(FISM[[#This Row],[pos0401]],pointstable[],2,FALSE)</f>
        <v>0</v>
      </c>
      <c r="J204" s="3">
        <f>IFERROR(VLOOKUP(FISM[[#This Row],[FIS Code]],results1501[],3,FALSE),999)</f>
        <v>1</v>
      </c>
      <c r="K204" s="3">
        <f>VLOOKUP(FISM[[#This Row],[pos01501]],pointstable[],2,FALSE)</f>
        <v>500</v>
      </c>
      <c r="L204" s="3">
        <f>IFERROR(VLOOKUP(FISM[[#This Row],[FIS Code]],results15012[],3,FALSE),999)</f>
        <v>1</v>
      </c>
      <c r="M204" s="3">
        <f>VLOOKUP(FISM[[#This Row],[pos01502]],pointstable[],2,FALSE)</f>
        <v>500</v>
      </c>
      <c r="N204" s="3">
        <f>IFERROR(VLOOKUP(FISM[[#This Row],[FIS Code]],results0502[],3,FALSE),999)</f>
        <v>999</v>
      </c>
      <c r="O204" s="3">
        <f>VLOOKUP(FISM[[#This Row],[pos0502]],pointstable[],2,FALSE)</f>
        <v>0</v>
      </c>
      <c r="P204" s="3">
        <f>IFERROR(VLOOKUP(FISM[[#This Row],[FIS Code]],results0602[],3,FALSE),999)</f>
        <v>999</v>
      </c>
      <c r="Q204" s="3">
        <f>VLOOKUP(FISM[[#This Row],[pos0602]],pointstable[],2,FALSE)</f>
        <v>0</v>
      </c>
      <c r="R204" s="3">
        <f>IFERROR(VLOOKUP(FISM[[#This Row],[FIS Code]],results0702[],3,FALSE),999)</f>
        <v>999</v>
      </c>
      <c r="S204" s="3">
        <f>VLOOKUP(FISM[[#This Row],[pos0702]],pointstable[],2,FALSE)</f>
        <v>0</v>
      </c>
      <c r="T204" s="3">
        <f>IFERROR(VLOOKUP(FISM[[#This Row],[FIS Code]],results0802[],3,FALSE),999)</f>
        <v>999</v>
      </c>
      <c r="U204" s="3">
        <f>VLOOKUP(FISM[[#This Row],[pos0802]],pointstable[],2,FALSE)</f>
        <v>0</v>
      </c>
      <c r="V204" s="3">
        <f>IFERROR(VLOOKUP(FISM[[#This Row],[FIS Code]],results0103[],3,FALSE),999)</f>
        <v>999</v>
      </c>
      <c r="W204" s="3">
        <f>VLOOKUP(FISM[[#This Row],[pos0103]],pointstable[],2,FALSE)</f>
        <v>0</v>
      </c>
      <c r="X204" s="3">
        <f>IFERROR(VLOOKUP(FISM[[#This Row],[FIS Code]],results0203[],3,FALSE),999)</f>
        <v>999</v>
      </c>
      <c r="Y204" s="3">
        <f>VLOOKUP(FISM[[#This Row],[pos0203]],pointstable[],2,FALSE)</f>
        <v>0</v>
      </c>
      <c r="Z204" s="3">
        <f>IFERROR(VLOOKUP(FISM[[#This Row],[FIS Code]],results1003[],3,FALSE),999)</f>
        <v>999</v>
      </c>
      <c r="AA204" s="3">
        <f>VLOOKUP(FISM[[#This Row],[pos1003]],pointstable[],2,FALSE)</f>
        <v>0</v>
      </c>
      <c r="AB204" s="3">
        <f>IFERROR(VLOOKUP(FISM[[#This Row],[FIS Code]],results1103[],3,FALSE),999)</f>
        <v>999</v>
      </c>
      <c r="AC204" s="3">
        <f>VLOOKUP(FISM[[#This Row],[pos1103]],pointstable[],2,FALSE)</f>
        <v>0</v>
      </c>
      <c r="AD204" s="3">
        <f>IFERROR(VLOOKUP(FISM[[#This Row],[FIS Code]],results1203[],3,FALSE),999)</f>
        <v>999</v>
      </c>
      <c r="AE204" s="3">
        <f>VLOOKUP(FISM[[#This Row],[pos1203]],pointstable[],2,FALSE)</f>
        <v>0</v>
      </c>
      <c r="AF204" s="3">
        <f>IFERROR(VLOOKUP(FISM[[#This Row],[FIS Code]],results1303[],3,FALSE),999)</f>
        <v>999</v>
      </c>
      <c r="AG204" s="3">
        <f>VLOOKUP(FISM[[#This Row],[pos1303]],pointstable[],2,FALSE)</f>
        <v>0</v>
      </c>
      <c r="AH204" s="3">
        <f>IFERROR(VLOOKUP(FISM[[#This Row],[FIS Code]],results1503[],3,FALSE),999)</f>
        <v>999</v>
      </c>
      <c r="AI204" s="3">
        <f>VLOOKUP(FISM[[#This Row],[POS1503]],pointstable[],2,FALSE)</f>
        <v>0</v>
      </c>
      <c r="AJ204" s="3">
        <f>IFERROR(VLOOKUP(FISM[[#This Row],[FIS Code]],results1603[],3,FALSE),999)</f>
        <v>999</v>
      </c>
      <c r="AK204" s="3">
        <f>VLOOKUP(FISM[[#This Row],[pos1603]],pointstable[],2,FALSE)</f>
        <v>0</v>
      </c>
    </row>
    <row r="205" spans="1:37" x14ac:dyDescent="0.3">
      <c r="A205">
        <v>6532363</v>
      </c>
      <c r="B205" t="s">
        <v>1589</v>
      </c>
      <c r="C205">
        <v>1999</v>
      </c>
      <c r="D205" t="s">
        <v>73</v>
      </c>
      <c r="E205" s="3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0</v>
      </c>
      <c r="F205" s="3">
        <f>IFERROR(VLOOKUP(FISM[[#This Row],[FIS Code]],results0301[],3,FALSE),999)</f>
        <v>999</v>
      </c>
      <c r="G205" s="3">
        <f>VLOOKUP(FISM[[#This Row],[pos0301]],pointstable[],2,FALSE)</f>
        <v>0</v>
      </c>
      <c r="H205" s="3">
        <f>IFERROR(VLOOKUP(FISM[[#This Row],[FIS Code]],results0401[],3,FALSE),999)</f>
        <v>999</v>
      </c>
      <c r="I205" s="3">
        <f>VLOOKUP(FISM[[#This Row],[pos0401]],pointstable[],2,FALSE)</f>
        <v>0</v>
      </c>
      <c r="J205" s="3">
        <f>IFERROR(VLOOKUP(FISM[[#This Row],[FIS Code]],results1501[],3,FALSE),999)</f>
        <v>2</v>
      </c>
      <c r="K205" s="3">
        <f>VLOOKUP(FISM[[#This Row],[pos01501]],pointstable[],2,FALSE)</f>
        <v>400</v>
      </c>
      <c r="L205" s="3">
        <f>IFERROR(VLOOKUP(FISM[[#This Row],[FIS Code]],results15012[],3,FALSE),999)</f>
        <v>2</v>
      </c>
      <c r="M205" s="3">
        <f>VLOOKUP(FISM[[#This Row],[pos01502]],pointstable[],2,FALSE)</f>
        <v>400</v>
      </c>
      <c r="N205" s="3">
        <f>IFERROR(VLOOKUP(FISM[[#This Row],[FIS Code]],results0502[],3,FALSE),999)</f>
        <v>999</v>
      </c>
      <c r="O205" s="3">
        <f>VLOOKUP(FISM[[#This Row],[pos0502]],pointstable[],2,FALSE)</f>
        <v>0</v>
      </c>
      <c r="P205" s="3">
        <f>IFERROR(VLOOKUP(FISM[[#This Row],[FIS Code]],results0602[],3,FALSE),999)</f>
        <v>999</v>
      </c>
      <c r="Q205" s="3">
        <f>VLOOKUP(FISM[[#This Row],[pos0602]],pointstable[],2,FALSE)</f>
        <v>0</v>
      </c>
      <c r="R205" s="3">
        <f>IFERROR(VLOOKUP(FISM[[#This Row],[FIS Code]],results0702[],3,FALSE),999)</f>
        <v>999</v>
      </c>
      <c r="S205" s="3">
        <f>VLOOKUP(FISM[[#This Row],[pos0702]],pointstable[],2,FALSE)</f>
        <v>0</v>
      </c>
      <c r="T205" s="3">
        <f>IFERROR(VLOOKUP(FISM[[#This Row],[FIS Code]],results0802[],3,FALSE),999)</f>
        <v>999</v>
      </c>
      <c r="U205" s="3">
        <f>VLOOKUP(FISM[[#This Row],[pos0802]],pointstable[],2,FALSE)</f>
        <v>0</v>
      </c>
      <c r="V205" s="3">
        <f>IFERROR(VLOOKUP(FISM[[#This Row],[FIS Code]],results0103[],3,FALSE),999)</f>
        <v>999</v>
      </c>
      <c r="W205" s="3">
        <f>VLOOKUP(FISM[[#This Row],[pos0103]],pointstable[],2,FALSE)</f>
        <v>0</v>
      </c>
      <c r="X205" s="3">
        <f>IFERROR(VLOOKUP(FISM[[#This Row],[FIS Code]],results0203[],3,FALSE),999)</f>
        <v>999</v>
      </c>
      <c r="Y205" s="3">
        <f>VLOOKUP(FISM[[#This Row],[pos0203]],pointstable[],2,FALSE)</f>
        <v>0</v>
      </c>
      <c r="Z205" s="3">
        <f>IFERROR(VLOOKUP(FISM[[#This Row],[FIS Code]],results1003[],3,FALSE),999)</f>
        <v>999</v>
      </c>
      <c r="AA205" s="3">
        <f>VLOOKUP(FISM[[#This Row],[pos1003]],pointstable[],2,FALSE)</f>
        <v>0</v>
      </c>
      <c r="AB205" s="3">
        <f>IFERROR(VLOOKUP(FISM[[#This Row],[FIS Code]],results1103[],3,FALSE),999)</f>
        <v>999</v>
      </c>
      <c r="AC205" s="3">
        <f>VLOOKUP(FISM[[#This Row],[pos1103]],pointstable[],2,FALSE)</f>
        <v>0</v>
      </c>
      <c r="AD205" s="3">
        <f>IFERROR(VLOOKUP(FISM[[#This Row],[FIS Code]],results1203[],3,FALSE),999)</f>
        <v>999</v>
      </c>
      <c r="AE205" s="3">
        <f>VLOOKUP(FISM[[#This Row],[pos1203]],pointstable[],2,FALSE)</f>
        <v>0</v>
      </c>
      <c r="AF205" s="3">
        <f>IFERROR(VLOOKUP(FISM[[#This Row],[FIS Code]],results1303[],3,FALSE),999)</f>
        <v>999</v>
      </c>
      <c r="AG205" s="3">
        <f>VLOOKUP(FISM[[#This Row],[pos1303]],pointstable[],2,FALSE)</f>
        <v>0</v>
      </c>
      <c r="AH205" s="3">
        <f>IFERROR(VLOOKUP(FISM[[#This Row],[FIS Code]],results1503[],3,FALSE),999)</f>
        <v>999</v>
      </c>
      <c r="AI205" s="3">
        <f>VLOOKUP(FISM[[#This Row],[POS1503]],pointstable[],2,FALSE)</f>
        <v>0</v>
      </c>
      <c r="AJ205" s="3">
        <f>IFERROR(VLOOKUP(FISM[[#This Row],[FIS Code]],results1603[],3,FALSE),999)</f>
        <v>999</v>
      </c>
      <c r="AK205" s="3">
        <f>VLOOKUP(FISM[[#This Row],[pos1603]],pointstable[],2,FALSE)</f>
        <v>0</v>
      </c>
    </row>
    <row r="206" spans="1:37" x14ac:dyDescent="0.3">
      <c r="A206">
        <v>6532699</v>
      </c>
      <c r="B206" t="s">
        <v>1599</v>
      </c>
      <c r="C206">
        <v>2000</v>
      </c>
      <c r="D206" t="s">
        <v>73</v>
      </c>
      <c r="E206" s="3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0</v>
      </c>
      <c r="F206" s="3">
        <f>IFERROR(VLOOKUP(FISM[[#This Row],[FIS Code]],results0301[],3,FALSE),999)</f>
        <v>999</v>
      </c>
      <c r="G206" s="3">
        <f>VLOOKUP(FISM[[#This Row],[pos0301]],pointstable[],2,FALSE)</f>
        <v>0</v>
      </c>
      <c r="H206" s="3">
        <f>IFERROR(VLOOKUP(FISM[[#This Row],[FIS Code]],results0401[],3,FALSE),999)</f>
        <v>999</v>
      </c>
      <c r="I206" s="3">
        <f>VLOOKUP(FISM[[#This Row],[pos0401]],pointstable[],2,FALSE)</f>
        <v>0</v>
      </c>
      <c r="J206" s="3">
        <f>IFERROR(VLOOKUP(FISM[[#This Row],[FIS Code]],results1501[],3,FALSE),999)</f>
        <v>4</v>
      </c>
      <c r="K206" s="3">
        <f>VLOOKUP(FISM[[#This Row],[pos01501]],pointstable[],2,FALSE)</f>
        <v>250</v>
      </c>
      <c r="L206" s="3">
        <f>IFERROR(VLOOKUP(FISM[[#This Row],[FIS Code]],results15012[],3,FALSE),999)</f>
        <v>999</v>
      </c>
      <c r="M206" s="3">
        <f>VLOOKUP(FISM[[#This Row],[pos01502]],pointstable[],2,FALSE)</f>
        <v>0</v>
      </c>
      <c r="N206" s="3">
        <f>IFERROR(VLOOKUP(FISM[[#This Row],[FIS Code]],results0502[],3,FALSE),999)</f>
        <v>999</v>
      </c>
      <c r="O206" s="3">
        <f>VLOOKUP(FISM[[#This Row],[pos0502]],pointstable[],2,FALSE)</f>
        <v>0</v>
      </c>
      <c r="P206" s="3">
        <f>IFERROR(VLOOKUP(FISM[[#This Row],[FIS Code]],results0602[],3,FALSE),999)</f>
        <v>999</v>
      </c>
      <c r="Q206" s="3">
        <f>VLOOKUP(FISM[[#This Row],[pos0602]],pointstable[],2,FALSE)</f>
        <v>0</v>
      </c>
      <c r="R206" s="3">
        <f>IFERROR(VLOOKUP(FISM[[#This Row],[FIS Code]],results0702[],3,FALSE),999)</f>
        <v>999</v>
      </c>
      <c r="S206" s="3">
        <f>VLOOKUP(FISM[[#This Row],[pos0702]],pointstable[],2,FALSE)</f>
        <v>0</v>
      </c>
      <c r="T206" s="3">
        <f>IFERROR(VLOOKUP(FISM[[#This Row],[FIS Code]],results0802[],3,FALSE),999)</f>
        <v>999</v>
      </c>
      <c r="U206" s="3">
        <f>VLOOKUP(FISM[[#This Row],[pos0802]],pointstable[],2,FALSE)</f>
        <v>0</v>
      </c>
      <c r="V206" s="3">
        <f>IFERROR(VLOOKUP(FISM[[#This Row],[FIS Code]],results0103[],3,FALSE),999)</f>
        <v>999</v>
      </c>
      <c r="W206" s="3">
        <f>VLOOKUP(FISM[[#This Row],[pos0103]],pointstable[],2,FALSE)</f>
        <v>0</v>
      </c>
      <c r="X206" s="3">
        <f>IFERROR(VLOOKUP(FISM[[#This Row],[FIS Code]],results0203[],3,FALSE),999)</f>
        <v>999</v>
      </c>
      <c r="Y206" s="3">
        <f>VLOOKUP(FISM[[#This Row],[pos0203]],pointstable[],2,FALSE)</f>
        <v>0</v>
      </c>
      <c r="Z206" s="3">
        <f>IFERROR(VLOOKUP(FISM[[#This Row],[FIS Code]],results1003[],3,FALSE),999)</f>
        <v>999</v>
      </c>
      <c r="AA206" s="3">
        <f>VLOOKUP(FISM[[#This Row],[pos1003]],pointstable[],2,FALSE)</f>
        <v>0</v>
      </c>
      <c r="AB206" s="3">
        <f>IFERROR(VLOOKUP(FISM[[#This Row],[FIS Code]],results1103[],3,FALSE),999)</f>
        <v>999</v>
      </c>
      <c r="AC206" s="3">
        <f>VLOOKUP(FISM[[#This Row],[pos1103]],pointstable[],2,FALSE)</f>
        <v>0</v>
      </c>
      <c r="AD206" s="3">
        <f>IFERROR(VLOOKUP(FISM[[#This Row],[FIS Code]],results1203[],3,FALSE),999)</f>
        <v>999</v>
      </c>
      <c r="AE206" s="3">
        <f>VLOOKUP(FISM[[#This Row],[pos1203]],pointstable[],2,FALSE)</f>
        <v>0</v>
      </c>
      <c r="AF206" s="3">
        <f>IFERROR(VLOOKUP(FISM[[#This Row],[FIS Code]],results1303[],3,FALSE),999)</f>
        <v>999</v>
      </c>
      <c r="AG206" s="3">
        <f>VLOOKUP(FISM[[#This Row],[pos1303]],pointstable[],2,FALSE)</f>
        <v>0</v>
      </c>
      <c r="AH206" s="3">
        <f>IFERROR(VLOOKUP(FISM[[#This Row],[FIS Code]],results1503[],3,FALSE),999)</f>
        <v>999</v>
      </c>
      <c r="AI206" s="3">
        <f>VLOOKUP(FISM[[#This Row],[POS1503]],pointstable[],2,FALSE)</f>
        <v>0</v>
      </c>
      <c r="AJ206" s="3">
        <f>IFERROR(VLOOKUP(FISM[[#This Row],[FIS Code]],results1603[],3,FALSE),999)</f>
        <v>999</v>
      </c>
      <c r="AK206" s="3">
        <f>VLOOKUP(FISM[[#This Row],[pos1603]],pointstable[],2,FALSE)</f>
        <v>0</v>
      </c>
    </row>
    <row r="207" spans="1:37" x14ac:dyDescent="0.3">
      <c r="A207">
        <v>6532369</v>
      </c>
      <c r="B207" t="s">
        <v>1605</v>
      </c>
      <c r="C207">
        <v>1999</v>
      </c>
      <c r="D207" t="s">
        <v>73</v>
      </c>
      <c r="E207" s="3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0</v>
      </c>
      <c r="F207" s="3">
        <f>IFERROR(VLOOKUP(FISM[[#This Row],[FIS Code]],results0301[],3,FALSE),999)</f>
        <v>999</v>
      </c>
      <c r="G207" s="3">
        <f>VLOOKUP(FISM[[#This Row],[pos0301]],pointstable[],2,FALSE)</f>
        <v>0</v>
      </c>
      <c r="H207" s="3">
        <f>IFERROR(VLOOKUP(FISM[[#This Row],[FIS Code]],results0401[],3,FALSE),999)</f>
        <v>999</v>
      </c>
      <c r="I207" s="3">
        <f>VLOOKUP(FISM[[#This Row],[pos0401]],pointstable[],2,FALSE)</f>
        <v>0</v>
      </c>
      <c r="J207" s="3">
        <f>IFERROR(VLOOKUP(FISM[[#This Row],[FIS Code]],results1501[],3,FALSE),999)</f>
        <v>5</v>
      </c>
      <c r="K207" s="3">
        <f>VLOOKUP(FISM[[#This Row],[pos01501]],pointstable[],2,FALSE)</f>
        <v>225</v>
      </c>
      <c r="L207" s="3">
        <f>IFERROR(VLOOKUP(FISM[[#This Row],[FIS Code]],results15012[],3,FALSE),999)</f>
        <v>999</v>
      </c>
      <c r="M207" s="3">
        <f>VLOOKUP(FISM[[#This Row],[pos01502]],pointstable[],2,FALSE)</f>
        <v>0</v>
      </c>
      <c r="N207" s="3">
        <f>IFERROR(VLOOKUP(FISM[[#This Row],[FIS Code]],results0502[],3,FALSE),999)</f>
        <v>999</v>
      </c>
      <c r="O207" s="3">
        <f>VLOOKUP(FISM[[#This Row],[pos0502]],pointstable[],2,FALSE)</f>
        <v>0</v>
      </c>
      <c r="P207" s="3">
        <f>IFERROR(VLOOKUP(FISM[[#This Row],[FIS Code]],results0602[],3,FALSE),999)</f>
        <v>999</v>
      </c>
      <c r="Q207" s="3">
        <f>VLOOKUP(FISM[[#This Row],[pos0602]],pointstable[],2,FALSE)</f>
        <v>0</v>
      </c>
      <c r="R207" s="3">
        <f>IFERROR(VLOOKUP(FISM[[#This Row],[FIS Code]],results0702[],3,FALSE),999)</f>
        <v>999</v>
      </c>
      <c r="S207" s="3">
        <f>VLOOKUP(FISM[[#This Row],[pos0702]],pointstable[],2,FALSE)</f>
        <v>0</v>
      </c>
      <c r="T207" s="3">
        <f>IFERROR(VLOOKUP(FISM[[#This Row],[FIS Code]],results0802[],3,FALSE),999)</f>
        <v>999</v>
      </c>
      <c r="U207" s="3">
        <f>VLOOKUP(FISM[[#This Row],[pos0802]],pointstable[],2,FALSE)</f>
        <v>0</v>
      </c>
      <c r="V207" s="3">
        <f>IFERROR(VLOOKUP(FISM[[#This Row],[FIS Code]],results0103[],3,FALSE),999)</f>
        <v>999</v>
      </c>
      <c r="W207" s="3">
        <f>VLOOKUP(FISM[[#This Row],[pos0103]],pointstable[],2,FALSE)</f>
        <v>0</v>
      </c>
      <c r="X207" s="3">
        <f>IFERROR(VLOOKUP(FISM[[#This Row],[FIS Code]],results0203[],3,FALSE),999)</f>
        <v>999</v>
      </c>
      <c r="Y207" s="3">
        <f>VLOOKUP(FISM[[#This Row],[pos0203]],pointstable[],2,FALSE)</f>
        <v>0</v>
      </c>
      <c r="Z207" s="3">
        <f>IFERROR(VLOOKUP(FISM[[#This Row],[FIS Code]],results1003[],3,FALSE),999)</f>
        <v>999</v>
      </c>
      <c r="AA207" s="3">
        <f>VLOOKUP(FISM[[#This Row],[pos1003]],pointstable[],2,FALSE)</f>
        <v>0</v>
      </c>
      <c r="AB207" s="3">
        <f>IFERROR(VLOOKUP(FISM[[#This Row],[FIS Code]],results1103[],3,FALSE),999)</f>
        <v>999</v>
      </c>
      <c r="AC207" s="3">
        <f>VLOOKUP(FISM[[#This Row],[pos1103]],pointstable[],2,FALSE)</f>
        <v>0</v>
      </c>
      <c r="AD207" s="3">
        <f>IFERROR(VLOOKUP(FISM[[#This Row],[FIS Code]],results1203[],3,FALSE),999)</f>
        <v>999</v>
      </c>
      <c r="AE207" s="3">
        <f>VLOOKUP(FISM[[#This Row],[pos1203]],pointstable[],2,FALSE)</f>
        <v>0</v>
      </c>
      <c r="AF207" s="3">
        <f>IFERROR(VLOOKUP(FISM[[#This Row],[FIS Code]],results1303[],3,FALSE),999)</f>
        <v>999</v>
      </c>
      <c r="AG207" s="3">
        <f>VLOOKUP(FISM[[#This Row],[pos1303]],pointstable[],2,FALSE)</f>
        <v>0</v>
      </c>
      <c r="AH207" s="3">
        <f>IFERROR(VLOOKUP(FISM[[#This Row],[FIS Code]],results1503[],3,FALSE),999)</f>
        <v>999</v>
      </c>
      <c r="AI207" s="3">
        <f>VLOOKUP(FISM[[#This Row],[POS1503]],pointstable[],2,FALSE)</f>
        <v>0</v>
      </c>
      <c r="AJ207" s="3">
        <f>IFERROR(VLOOKUP(FISM[[#This Row],[FIS Code]],results1603[],3,FALSE),999)</f>
        <v>999</v>
      </c>
      <c r="AK207" s="3">
        <f>VLOOKUP(FISM[[#This Row],[pos1603]],pointstable[],2,FALSE)</f>
        <v>0</v>
      </c>
    </row>
    <row r="208" spans="1:37" x14ac:dyDescent="0.3">
      <c r="A208">
        <v>6532566</v>
      </c>
      <c r="B208" t="s">
        <v>1611</v>
      </c>
      <c r="C208">
        <v>2000</v>
      </c>
      <c r="D208" t="s">
        <v>73</v>
      </c>
      <c r="E208" s="3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0</v>
      </c>
      <c r="F208" s="3">
        <f>IFERROR(VLOOKUP(FISM[[#This Row],[FIS Code]],results0301[],3,FALSE),999)</f>
        <v>999</v>
      </c>
      <c r="G208" s="3">
        <f>VLOOKUP(FISM[[#This Row],[pos0301]],pointstable[],2,FALSE)</f>
        <v>0</v>
      </c>
      <c r="H208" s="3">
        <f>IFERROR(VLOOKUP(FISM[[#This Row],[FIS Code]],results0401[],3,FALSE),999)</f>
        <v>999</v>
      </c>
      <c r="I208" s="3">
        <f>VLOOKUP(FISM[[#This Row],[pos0401]],pointstable[],2,FALSE)</f>
        <v>0</v>
      </c>
      <c r="J208" s="3">
        <f>IFERROR(VLOOKUP(FISM[[#This Row],[FIS Code]],results1501[],3,FALSE),999)</f>
        <v>6</v>
      </c>
      <c r="K208" s="3">
        <f>VLOOKUP(FISM[[#This Row],[pos01501]],pointstable[],2,FALSE)</f>
        <v>200</v>
      </c>
      <c r="L208" s="3">
        <f>IFERROR(VLOOKUP(FISM[[#This Row],[FIS Code]],results15012[],3,FALSE),999)</f>
        <v>5</v>
      </c>
      <c r="M208" s="3">
        <f>VLOOKUP(FISM[[#This Row],[pos01502]],pointstable[],2,FALSE)</f>
        <v>225</v>
      </c>
      <c r="N208" s="3">
        <f>IFERROR(VLOOKUP(FISM[[#This Row],[FIS Code]],results0502[],3,FALSE),999)</f>
        <v>999</v>
      </c>
      <c r="O208" s="3">
        <f>VLOOKUP(FISM[[#This Row],[pos0502]],pointstable[],2,FALSE)</f>
        <v>0</v>
      </c>
      <c r="P208" s="3">
        <f>IFERROR(VLOOKUP(FISM[[#This Row],[FIS Code]],results0602[],3,FALSE),999)</f>
        <v>999</v>
      </c>
      <c r="Q208" s="3">
        <f>VLOOKUP(FISM[[#This Row],[pos0602]],pointstable[],2,FALSE)</f>
        <v>0</v>
      </c>
      <c r="R208" s="3">
        <f>IFERROR(VLOOKUP(FISM[[#This Row],[FIS Code]],results0702[],3,FALSE),999)</f>
        <v>999</v>
      </c>
      <c r="S208" s="3">
        <f>VLOOKUP(FISM[[#This Row],[pos0702]],pointstable[],2,FALSE)</f>
        <v>0</v>
      </c>
      <c r="T208" s="3">
        <f>IFERROR(VLOOKUP(FISM[[#This Row],[FIS Code]],results0802[],3,FALSE),999)</f>
        <v>999</v>
      </c>
      <c r="U208" s="3">
        <f>VLOOKUP(FISM[[#This Row],[pos0802]],pointstable[],2,FALSE)</f>
        <v>0</v>
      </c>
      <c r="V208" s="3">
        <f>IFERROR(VLOOKUP(FISM[[#This Row],[FIS Code]],results0103[],3,FALSE),999)</f>
        <v>999</v>
      </c>
      <c r="W208" s="3">
        <f>VLOOKUP(FISM[[#This Row],[pos0103]],pointstable[],2,FALSE)</f>
        <v>0</v>
      </c>
      <c r="X208" s="3">
        <f>IFERROR(VLOOKUP(FISM[[#This Row],[FIS Code]],results0203[],3,FALSE),999)</f>
        <v>999</v>
      </c>
      <c r="Y208" s="3">
        <f>VLOOKUP(FISM[[#This Row],[pos0203]],pointstable[],2,FALSE)</f>
        <v>0</v>
      </c>
      <c r="Z208" s="3">
        <f>IFERROR(VLOOKUP(FISM[[#This Row],[FIS Code]],results1003[],3,FALSE),999)</f>
        <v>999</v>
      </c>
      <c r="AA208" s="3">
        <f>VLOOKUP(FISM[[#This Row],[pos1003]],pointstable[],2,FALSE)</f>
        <v>0</v>
      </c>
      <c r="AB208" s="3">
        <f>IFERROR(VLOOKUP(FISM[[#This Row],[FIS Code]],results1103[],3,FALSE),999)</f>
        <v>999</v>
      </c>
      <c r="AC208" s="3">
        <f>VLOOKUP(FISM[[#This Row],[pos1103]],pointstable[],2,FALSE)</f>
        <v>0</v>
      </c>
      <c r="AD208" s="3">
        <f>IFERROR(VLOOKUP(FISM[[#This Row],[FIS Code]],results1203[],3,FALSE),999)</f>
        <v>999</v>
      </c>
      <c r="AE208" s="3">
        <f>VLOOKUP(FISM[[#This Row],[pos1203]],pointstable[],2,FALSE)</f>
        <v>0</v>
      </c>
      <c r="AF208" s="3">
        <f>IFERROR(VLOOKUP(FISM[[#This Row],[FIS Code]],results1303[],3,FALSE),999)</f>
        <v>999</v>
      </c>
      <c r="AG208" s="3">
        <f>VLOOKUP(FISM[[#This Row],[pos1303]],pointstable[],2,FALSE)</f>
        <v>0</v>
      </c>
      <c r="AH208" s="3">
        <f>IFERROR(VLOOKUP(FISM[[#This Row],[FIS Code]],results1503[],3,FALSE),999)</f>
        <v>999</v>
      </c>
      <c r="AI208" s="3">
        <f>VLOOKUP(FISM[[#This Row],[POS1503]],pointstable[],2,FALSE)</f>
        <v>0</v>
      </c>
      <c r="AJ208" s="3">
        <f>IFERROR(VLOOKUP(FISM[[#This Row],[FIS Code]],results1603[],3,FALSE),999)</f>
        <v>999</v>
      </c>
      <c r="AK208" s="3">
        <f>VLOOKUP(FISM[[#This Row],[pos1603]],pointstable[],2,FALSE)</f>
        <v>0</v>
      </c>
    </row>
    <row r="209" spans="1:37" x14ac:dyDescent="0.3">
      <c r="A209">
        <v>104911</v>
      </c>
      <c r="B209" t="s">
        <v>1617</v>
      </c>
      <c r="C209">
        <v>2000</v>
      </c>
      <c r="D209" t="s">
        <v>20</v>
      </c>
      <c r="E209" s="3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0</v>
      </c>
      <c r="F209" s="3">
        <f>IFERROR(VLOOKUP(FISM[[#This Row],[FIS Code]],results0301[],3,FALSE),999)</f>
        <v>999</v>
      </c>
      <c r="G209" s="3">
        <f>VLOOKUP(FISM[[#This Row],[pos0301]],pointstable[],2,FALSE)</f>
        <v>0</v>
      </c>
      <c r="H209" s="3">
        <f>IFERROR(VLOOKUP(FISM[[#This Row],[FIS Code]],results0401[],3,FALSE),999)</f>
        <v>999</v>
      </c>
      <c r="I209" s="3">
        <f>VLOOKUP(FISM[[#This Row],[pos0401]],pointstable[],2,FALSE)</f>
        <v>0</v>
      </c>
      <c r="J209" s="3">
        <f>IFERROR(VLOOKUP(FISM[[#This Row],[FIS Code]],results1501[],3,FALSE),999)</f>
        <v>7</v>
      </c>
      <c r="K209" s="3">
        <f>VLOOKUP(FISM[[#This Row],[pos01501]],pointstable[],2,FALSE)</f>
        <v>180</v>
      </c>
      <c r="L209" s="3">
        <f>IFERROR(VLOOKUP(FISM[[#This Row],[FIS Code]],results15012[],3,FALSE),999)</f>
        <v>999</v>
      </c>
      <c r="M209" s="3">
        <f>VLOOKUP(FISM[[#This Row],[pos01502]],pointstable[],2,FALSE)</f>
        <v>0</v>
      </c>
      <c r="N209" s="3">
        <f>IFERROR(VLOOKUP(FISM[[#This Row],[FIS Code]],results0502[],3,FALSE),999)</f>
        <v>999</v>
      </c>
      <c r="O209" s="3">
        <f>VLOOKUP(FISM[[#This Row],[pos0502]],pointstable[],2,FALSE)</f>
        <v>0</v>
      </c>
      <c r="P209" s="3">
        <f>IFERROR(VLOOKUP(FISM[[#This Row],[FIS Code]],results0602[],3,FALSE),999)</f>
        <v>999</v>
      </c>
      <c r="Q209" s="3">
        <f>VLOOKUP(FISM[[#This Row],[pos0602]],pointstable[],2,FALSE)</f>
        <v>0</v>
      </c>
      <c r="R209" s="3">
        <f>IFERROR(VLOOKUP(FISM[[#This Row],[FIS Code]],results0702[],3,FALSE),999)</f>
        <v>999</v>
      </c>
      <c r="S209" s="3">
        <f>VLOOKUP(FISM[[#This Row],[pos0702]],pointstable[],2,FALSE)</f>
        <v>0</v>
      </c>
      <c r="T209" s="3">
        <f>IFERROR(VLOOKUP(FISM[[#This Row],[FIS Code]],results0802[],3,FALSE),999)</f>
        <v>999</v>
      </c>
      <c r="U209" s="3">
        <f>VLOOKUP(FISM[[#This Row],[pos0802]],pointstable[],2,FALSE)</f>
        <v>0</v>
      </c>
      <c r="V209" s="3">
        <f>IFERROR(VLOOKUP(FISM[[#This Row],[FIS Code]],results0103[],3,FALSE),999)</f>
        <v>999</v>
      </c>
      <c r="W209" s="3">
        <f>VLOOKUP(FISM[[#This Row],[pos0103]],pointstable[],2,FALSE)</f>
        <v>0</v>
      </c>
      <c r="X209" s="3">
        <f>IFERROR(VLOOKUP(FISM[[#This Row],[FIS Code]],results0203[],3,FALSE),999)</f>
        <v>999</v>
      </c>
      <c r="Y209" s="3">
        <f>VLOOKUP(FISM[[#This Row],[pos0203]],pointstable[],2,FALSE)</f>
        <v>0</v>
      </c>
      <c r="Z209" s="3">
        <f>IFERROR(VLOOKUP(FISM[[#This Row],[FIS Code]],results1003[],3,FALSE),999)</f>
        <v>999</v>
      </c>
      <c r="AA209" s="3">
        <f>VLOOKUP(FISM[[#This Row],[pos1003]],pointstable[],2,FALSE)</f>
        <v>0</v>
      </c>
      <c r="AB209" s="3">
        <f>IFERROR(VLOOKUP(FISM[[#This Row],[FIS Code]],results1103[],3,FALSE),999)</f>
        <v>999</v>
      </c>
      <c r="AC209" s="3">
        <f>VLOOKUP(FISM[[#This Row],[pos1103]],pointstable[],2,FALSE)</f>
        <v>0</v>
      </c>
      <c r="AD209" s="3">
        <f>IFERROR(VLOOKUP(FISM[[#This Row],[FIS Code]],results1203[],3,FALSE),999)</f>
        <v>999</v>
      </c>
      <c r="AE209" s="3">
        <f>VLOOKUP(FISM[[#This Row],[pos1203]],pointstable[],2,FALSE)</f>
        <v>0</v>
      </c>
      <c r="AF209" s="3">
        <f>IFERROR(VLOOKUP(FISM[[#This Row],[FIS Code]],results1303[],3,FALSE),999)</f>
        <v>999</v>
      </c>
      <c r="AG209" s="3">
        <f>VLOOKUP(FISM[[#This Row],[pos1303]],pointstable[],2,FALSE)</f>
        <v>0</v>
      </c>
      <c r="AH209" s="3">
        <f>IFERROR(VLOOKUP(FISM[[#This Row],[FIS Code]],results1503[],3,FALSE),999)</f>
        <v>999</v>
      </c>
      <c r="AI209" s="3">
        <f>VLOOKUP(FISM[[#This Row],[POS1503]],pointstable[],2,FALSE)</f>
        <v>0</v>
      </c>
      <c r="AJ209" s="3">
        <f>IFERROR(VLOOKUP(FISM[[#This Row],[FIS Code]],results1603[],3,FALSE),999)</f>
        <v>999</v>
      </c>
      <c r="AK209" s="3">
        <f>VLOOKUP(FISM[[#This Row],[pos1603]],pointstable[],2,FALSE)</f>
        <v>0</v>
      </c>
    </row>
    <row r="210" spans="1:37" x14ac:dyDescent="0.3">
      <c r="A210">
        <v>6532458</v>
      </c>
      <c r="B210" t="s">
        <v>1623</v>
      </c>
      <c r="C210">
        <v>1999</v>
      </c>
      <c r="D210" t="s">
        <v>73</v>
      </c>
      <c r="E210" s="3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0</v>
      </c>
      <c r="F210" s="3">
        <f>IFERROR(VLOOKUP(FISM[[#This Row],[FIS Code]],results0301[],3,FALSE),999)</f>
        <v>999</v>
      </c>
      <c r="G210" s="3">
        <f>VLOOKUP(FISM[[#This Row],[pos0301]],pointstable[],2,FALSE)</f>
        <v>0</v>
      </c>
      <c r="H210" s="3">
        <f>IFERROR(VLOOKUP(FISM[[#This Row],[FIS Code]],results0401[],3,FALSE),999)</f>
        <v>999</v>
      </c>
      <c r="I210" s="3">
        <f>VLOOKUP(FISM[[#This Row],[pos0401]],pointstable[],2,FALSE)</f>
        <v>0</v>
      </c>
      <c r="J210" s="3">
        <f>IFERROR(VLOOKUP(FISM[[#This Row],[FIS Code]],results1501[],3,FALSE),999)</f>
        <v>8</v>
      </c>
      <c r="K210" s="3">
        <f>VLOOKUP(FISM[[#This Row],[pos01501]],pointstable[],2,FALSE)</f>
        <v>160</v>
      </c>
      <c r="L210" s="3">
        <f>IFERROR(VLOOKUP(FISM[[#This Row],[FIS Code]],results15012[],3,FALSE),999)</f>
        <v>13</v>
      </c>
      <c r="M210" s="3">
        <f>VLOOKUP(FISM[[#This Row],[pos01502]],pointstable[],2,FALSE)</f>
        <v>100</v>
      </c>
      <c r="N210" s="3">
        <f>IFERROR(VLOOKUP(FISM[[#This Row],[FIS Code]],results0502[],3,FALSE),999)</f>
        <v>999</v>
      </c>
      <c r="O210" s="3">
        <f>VLOOKUP(FISM[[#This Row],[pos0502]],pointstable[],2,FALSE)</f>
        <v>0</v>
      </c>
      <c r="P210" s="3">
        <f>IFERROR(VLOOKUP(FISM[[#This Row],[FIS Code]],results0602[],3,FALSE),999)</f>
        <v>999</v>
      </c>
      <c r="Q210" s="3">
        <f>VLOOKUP(FISM[[#This Row],[pos0602]],pointstable[],2,FALSE)</f>
        <v>0</v>
      </c>
      <c r="R210" s="3">
        <f>IFERROR(VLOOKUP(FISM[[#This Row],[FIS Code]],results0702[],3,FALSE),999)</f>
        <v>999</v>
      </c>
      <c r="S210" s="3">
        <f>VLOOKUP(FISM[[#This Row],[pos0702]],pointstable[],2,FALSE)</f>
        <v>0</v>
      </c>
      <c r="T210" s="3">
        <f>IFERROR(VLOOKUP(FISM[[#This Row],[FIS Code]],results0802[],3,FALSE),999)</f>
        <v>999</v>
      </c>
      <c r="U210" s="3">
        <f>VLOOKUP(FISM[[#This Row],[pos0802]],pointstable[],2,FALSE)</f>
        <v>0</v>
      </c>
      <c r="V210" s="3">
        <f>IFERROR(VLOOKUP(FISM[[#This Row],[FIS Code]],results0103[],3,FALSE),999)</f>
        <v>999</v>
      </c>
      <c r="W210" s="3">
        <f>VLOOKUP(FISM[[#This Row],[pos0103]],pointstable[],2,FALSE)</f>
        <v>0</v>
      </c>
      <c r="X210" s="3">
        <f>IFERROR(VLOOKUP(FISM[[#This Row],[FIS Code]],results0203[],3,FALSE),999)</f>
        <v>999</v>
      </c>
      <c r="Y210" s="3">
        <f>VLOOKUP(FISM[[#This Row],[pos0203]],pointstable[],2,FALSE)</f>
        <v>0</v>
      </c>
      <c r="Z210" s="3">
        <f>IFERROR(VLOOKUP(FISM[[#This Row],[FIS Code]],results1003[],3,FALSE),999)</f>
        <v>999</v>
      </c>
      <c r="AA210" s="3">
        <f>VLOOKUP(FISM[[#This Row],[pos1003]],pointstable[],2,FALSE)</f>
        <v>0</v>
      </c>
      <c r="AB210" s="3">
        <f>IFERROR(VLOOKUP(FISM[[#This Row],[FIS Code]],results1103[],3,FALSE),999)</f>
        <v>999</v>
      </c>
      <c r="AC210" s="3">
        <f>VLOOKUP(FISM[[#This Row],[pos1103]],pointstable[],2,FALSE)</f>
        <v>0</v>
      </c>
      <c r="AD210" s="3">
        <f>IFERROR(VLOOKUP(FISM[[#This Row],[FIS Code]],results1203[],3,FALSE),999)</f>
        <v>999</v>
      </c>
      <c r="AE210" s="3">
        <f>VLOOKUP(FISM[[#This Row],[pos1203]],pointstable[],2,FALSE)</f>
        <v>0</v>
      </c>
      <c r="AF210" s="3">
        <f>IFERROR(VLOOKUP(FISM[[#This Row],[FIS Code]],results1303[],3,FALSE),999)</f>
        <v>999</v>
      </c>
      <c r="AG210" s="3">
        <f>VLOOKUP(FISM[[#This Row],[pos1303]],pointstable[],2,FALSE)</f>
        <v>0</v>
      </c>
      <c r="AH210" s="3">
        <f>IFERROR(VLOOKUP(FISM[[#This Row],[FIS Code]],results1503[],3,FALSE),999)</f>
        <v>999</v>
      </c>
      <c r="AI210" s="3">
        <f>VLOOKUP(FISM[[#This Row],[POS1503]],pointstable[],2,FALSE)</f>
        <v>0</v>
      </c>
      <c r="AJ210" s="3">
        <f>IFERROR(VLOOKUP(FISM[[#This Row],[FIS Code]],results1603[],3,FALSE),999)</f>
        <v>999</v>
      </c>
      <c r="AK210" s="3">
        <f>VLOOKUP(FISM[[#This Row],[pos1603]],pointstable[],2,FALSE)</f>
        <v>0</v>
      </c>
    </row>
    <row r="211" spans="1:37" x14ac:dyDescent="0.3">
      <c r="A211">
        <v>6532821</v>
      </c>
      <c r="B211" t="s">
        <v>1629</v>
      </c>
      <c r="C211">
        <v>2001</v>
      </c>
      <c r="D211" t="s">
        <v>73</v>
      </c>
      <c r="E211" s="3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0</v>
      </c>
      <c r="F211" s="3">
        <f>IFERROR(VLOOKUP(FISM[[#This Row],[FIS Code]],results0301[],3,FALSE),999)</f>
        <v>999</v>
      </c>
      <c r="G211" s="3">
        <f>VLOOKUP(FISM[[#This Row],[pos0301]],pointstable[],2,FALSE)</f>
        <v>0</v>
      </c>
      <c r="H211" s="3">
        <f>IFERROR(VLOOKUP(FISM[[#This Row],[FIS Code]],results0401[],3,FALSE),999)</f>
        <v>999</v>
      </c>
      <c r="I211" s="3">
        <f>VLOOKUP(FISM[[#This Row],[pos0401]],pointstable[],2,FALSE)</f>
        <v>0</v>
      </c>
      <c r="J211" s="3">
        <f>IFERROR(VLOOKUP(FISM[[#This Row],[FIS Code]],results1501[],3,FALSE),999)</f>
        <v>9</v>
      </c>
      <c r="K211" s="3">
        <f>VLOOKUP(FISM[[#This Row],[pos01501]],pointstable[],2,FALSE)</f>
        <v>145</v>
      </c>
      <c r="L211" s="3">
        <f>IFERROR(VLOOKUP(FISM[[#This Row],[FIS Code]],results15012[],3,FALSE),999)</f>
        <v>6</v>
      </c>
      <c r="M211" s="3">
        <f>VLOOKUP(FISM[[#This Row],[pos01502]],pointstable[],2,FALSE)</f>
        <v>200</v>
      </c>
      <c r="N211" s="3">
        <f>IFERROR(VLOOKUP(FISM[[#This Row],[FIS Code]],results0502[],3,FALSE),999)</f>
        <v>999</v>
      </c>
      <c r="O211" s="3">
        <f>VLOOKUP(FISM[[#This Row],[pos0502]],pointstable[],2,FALSE)</f>
        <v>0</v>
      </c>
      <c r="P211" s="3">
        <f>IFERROR(VLOOKUP(FISM[[#This Row],[FIS Code]],results0602[],3,FALSE),999)</f>
        <v>999</v>
      </c>
      <c r="Q211" s="3">
        <f>VLOOKUP(FISM[[#This Row],[pos0602]],pointstable[],2,FALSE)</f>
        <v>0</v>
      </c>
      <c r="R211" s="3">
        <f>IFERROR(VLOOKUP(FISM[[#This Row],[FIS Code]],results0702[],3,FALSE),999)</f>
        <v>999</v>
      </c>
      <c r="S211" s="3">
        <f>VLOOKUP(FISM[[#This Row],[pos0702]],pointstable[],2,FALSE)</f>
        <v>0</v>
      </c>
      <c r="T211" s="3">
        <f>IFERROR(VLOOKUP(FISM[[#This Row],[FIS Code]],results0802[],3,FALSE),999)</f>
        <v>999</v>
      </c>
      <c r="U211" s="3">
        <f>VLOOKUP(FISM[[#This Row],[pos0802]],pointstable[],2,FALSE)</f>
        <v>0</v>
      </c>
      <c r="V211" s="3">
        <f>IFERROR(VLOOKUP(FISM[[#This Row],[FIS Code]],results0103[],3,FALSE),999)</f>
        <v>999</v>
      </c>
      <c r="W211" s="3">
        <f>VLOOKUP(FISM[[#This Row],[pos0103]],pointstable[],2,FALSE)</f>
        <v>0</v>
      </c>
      <c r="X211" s="3">
        <f>IFERROR(VLOOKUP(FISM[[#This Row],[FIS Code]],results0203[],3,FALSE),999)</f>
        <v>999</v>
      </c>
      <c r="Y211" s="3">
        <f>VLOOKUP(FISM[[#This Row],[pos0203]],pointstable[],2,FALSE)</f>
        <v>0</v>
      </c>
      <c r="Z211" s="3">
        <f>IFERROR(VLOOKUP(FISM[[#This Row],[FIS Code]],results1003[],3,FALSE),999)</f>
        <v>999</v>
      </c>
      <c r="AA211" s="3">
        <f>VLOOKUP(FISM[[#This Row],[pos1003]],pointstable[],2,FALSE)</f>
        <v>0</v>
      </c>
      <c r="AB211" s="3">
        <f>IFERROR(VLOOKUP(FISM[[#This Row],[FIS Code]],results1103[],3,FALSE),999)</f>
        <v>999</v>
      </c>
      <c r="AC211" s="3">
        <f>VLOOKUP(FISM[[#This Row],[pos1103]],pointstable[],2,FALSE)</f>
        <v>0</v>
      </c>
      <c r="AD211" s="3">
        <f>IFERROR(VLOOKUP(FISM[[#This Row],[FIS Code]],results1203[],3,FALSE),999)</f>
        <v>999</v>
      </c>
      <c r="AE211" s="3">
        <f>VLOOKUP(FISM[[#This Row],[pos1203]],pointstable[],2,FALSE)</f>
        <v>0</v>
      </c>
      <c r="AF211" s="3">
        <f>IFERROR(VLOOKUP(FISM[[#This Row],[FIS Code]],results1303[],3,FALSE),999)</f>
        <v>999</v>
      </c>
      <c r="AG211" s="3">
        <f>VLOOKUP(FISM[[#This Row],[pos1303]],pointstable[],2,FALSE)</f>
        <v>0</v>
      </c>
      <c r="AH211" s="3">
        <f>IFERROR(VLOOKUP(FISM[[#This Row],[FIS Code]],results1503[],3,FALSE),999)</f>
        <v>999</v>
      </c>
      <c r="AI211" s="3">
        <f>VLOOKUP(FISM[[#This Row],[POS1503]],pointstable[],2,FALSE)</f>
        <v>0</v>
      </c>
      <c r="AJ211" s="3">
        <f>IFERROR(VLOOKUP(FISM[[#This Row],[FIS Code]],results1603[],3,FALSE),999)</f>
        <v>999</v>
      </c>
      <c r="AK211" s="3">
        <f>VLOOKUP(FISM[[#This Row],[pos1603]],pointstable[],2,FALSE)</f>
        <v>0</v>
      </c>
    </row>
    <row r="212" spans="1:37" x14ac:dyDescent="0.3">
      <c r="A212">
        <v>6532480</v>
      </c>
      <c r="B212" t="s">
        <v>1639</v>
      </c>
      <c r="C212">
        <v>1999</v>
      </c>
      <c r="D212" t="s">
        <v>73</v>
      </c>
      <c r="E212" s="3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0</v>
      </c>
      <c r="F212" s="3">
        <f>IFERROR(VLOOKUP(FISM[[#This Row],[FIS Code]],results0301[],3,FALSE),999)</f>
        <v>999</v>
      </c>
      <c r="G212" s="3">
        <f>VLOOKUP(FISM[[#This Row],[pos0301]],pointstable[],2,FALSE)</f>
        <v>0</v>
      </c>
      <c r="H212" s="3">
        <f>IFERROR(VLOOKUP(FISM[[#This Row],[FIS Code]],results0401[],3,FALSE),999)</f>
        <v>999</v>
      </c>
      <c r="I212" s="3">
        <f>VLOOKUP(FISM[[#This Row],[pos0401]],pointstable[],2,FALSE)</f>
        <v>0</v>
      </c>
      <c r="J212" s="3">
        <f>IFERROR(VLOOKUP(FISM[[#This Row],[FIS Code]],results1501[],3,FALSE),999)</f>
        <v>11</v>
      </c>
      <c r="K212" s="3">
        <f>VLOOKUP(FISM[[#This Row],[pos01501]],pointstable[],2,FALSE)</f>
        <v>120</v>
      </c>
      <c r="L212" s="3">
        <f>IFERROR(VLOOKUP(FISM[[#This Row],[FIS Code]],results15012[],3,FALSE),999)</f>
        <v>9</v>
      </c>
      <c r="M212" s="3">
        <f>VLOOKUP(FISM[[#This Row],[pos01502]],pointstable[],2,FALSE)</f>
        <v>145</v>
      </c>
      <c r="N212" s="3">
        <f>IFERROR(VLOOKUP(FISM[[#This Row],[FIS Code]],results0502[],3,FALSE),999)</f>
        <v>999</v>
      </c>
      <c r="O212" s="3">
        <f>VLOOKUP(FISM[[#This Row],[pos0502]],pointstable[],2,FALSE)</f>
        <v>0</v>
      </c>
      <c r="P212" s="3">
        <f>IFERROR(VLOOKUP(FISM[[#This Row],[FIS Code]],results0602[],3,FALSE),999)</f>
        <v>999</v>
      </c>
      <c r="Q212" s="3">
        <f>VLOOKUP(FISM[[#This Row],[pos0602]],pointstable[],2,FALSE)</f>
        <v>0</v>
      </c>
      <c r="R212" s="3">
        <f>IFERROR(VLOOKUP(FISM[[#This Row],[FIS Code]],results0702[],3,FALSE),999)</f>
        <v>999</v>
      </c>
      <c r="S212" s="3">
        <f>VLOOKUP(FISM[[#This Row],[pos0702]],pointstable[],2,FALSE)</f>
        <v>0</v>
      </c>
      <c r="T212" s="3">
        <f>IFERROR(VLOOKUP(FISM[[#This Row],[FIS Code]],results0802[],3,FALSE),999)</f>
        <v>999</v>
      </c>
      <c r="U212" s="3">
        <f>VLOOKUP(FISM[[#This Row],[pos0802]],pointstable[],2,FALSE)</f>
        <v>0</v>
      </c>
      <c r="V212" s="3">
        <f>IFERROR(VLOOKUP(FISM[[#This Row],[FIS Code]],results0103[],3,FALSE),999)</f>
        <v>999</v>
      </c>
      <c r="W212" s="3">
        <f>VLOOKUP(FISM[[#This Row],[pos0103]],pointstable[],2,FALSE)</f>
        <v>0</v>
      </c>
      <c r="X212" s="3">
        <f>IFERROR(VLOOKUP(FISM[[#This Row],[FIS Code]],results0203[],3,FALSE),999)</f>
        <v>999</v>
      </c>
      <c r="Y212" s="3">
        <f>VLOOKUP(FISM[[#This Row],[pos0203]],pointstable[],2,FALSE)</f>
        <v>0</v>
      </c>
      <c r="Z212" s="3">
        <f>IFERROR(VLOOKUP(FISM[[#This Row],[FIS Code]],results1003[],3,FALSE),999)</f>
        <v>999</v>
      </c>
      <c r="AA212" s="3">
        <f>VLOOKUP(FISM[[#This Row],[pos1003]],pointstable[],2,FALSE)</f>
        <v>0</v>
      </c>
      <c r="AB212" s="3">
        <f>IFERROR(VLOOKUP(FISM[[#This Row],[FIS Code]],results1103[],3,FALSE),999)</f>
        <v>999</v>
      </c>
      <c r="AC212" s="3">
        <f>VLOOKUP(FISM[[#This Row],[pos1103]],pointstable[],2,FALSE)</f>
        <v>0</v>
      </c>
      <c r="AD212" s="3">
        <f>IFERROR(VLOOKUP(FISM[[#This Row],[FIS Code]],results1203[],3,FALSE),999)</f>
        <v>999</v>
      </c>
      <c r="AE212" s="3">
        <f>VLOOKUP(FISM[[#This Row],[pos1203]],pointstable[],2,FALSE)</f>
        <v>0</v>
      </c>
      <c r="AF212" s="3">
        <f>IFERROR(VLOOKUP(FISM[[#This Row],[FIS Code]],results1303[],3,FALSE),999)</f>
        <v>999</v>
      </c>
      <c r="AG212" s="3">
        <f>VLOOKUP(FISM[[#This Row],[pos1303]],pointstable[],2,FALSE)</f>
        <v>0</v>
      </c>
      <c r="AH212" s="3">
        <f>IFERROR(VLOOKUP(FISM[[#This Row],[FIS Code]],results1503[],3,FALSE),999)</f>
        <v>999</v>
      </c>
      <c r="AI212" s="3">
        <f>VLOOKUP(FISM[[#This Row],[POS1503]],pointstable[],2,FALSE)</f>
        <v>0</v>
      </c>
      <c r="AJ212" s="3">
        <f>IFERROR(VLOOKUP(FISM[[#This Row],[FIS Code]],results1603[],3,FALSE),999)</f>
        <v>999</v>
      </c>
      <c r="AK212" s="3">
        <f>VLOOKUP(FISM[[#This Row],[pos1603]],pointstable[],2,FALSE)</f>
        <v>0</v>
      </c>
    </row>
    <row r="213" spans="1:37" x14ac:dyDescent="0.3">
      <c r="A213">
        <v>6532673</v>
      </c>
      <c r="B213" t="s">
        <v>1645</v>
      </c>
      <c r="C213">
        <v>2000</v>
      </c>
      <c r="D213" t="s">
        <v>73</v>
      </c>
      <c r="E213" s="3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0</v>
      </c>
      <c r="F213" s="3">
        <f>IFERROR(VLOOKUP(FISM[[#This Row],[FIS Code]],results0301[],3,FALSE),999)</f>
        <v>999</v>
      </c>
      <c r="G213" s="3">
        <f>VLOOKUP(FISM[[#This Row],[pos0301]],pointstable[],2,FALSE)</f>
        <v>0</v>
      </c>
      <c r="H213" s="3">
        <f>IFERROR(VLOOKUP(FISM[[#This Row],[FIS Code]],results0401[],3,FALSE),999)</f>
        <v>999</v>
      </c>
      <c r="I213" s="3">
        <f>VLOOKUP(FISM[[#This Row],[pos0401]],pointstable[],2,FALSE)</f>
        <v>0</v>
      </c>
      <c r="J213" s="3">
        <f>IFERROR(VLOOKUP(FISM[[#This Row],[FIS Code]],results1501[],3,FALSE),999)</f>
        <v>12</v>
      </c>
      <c r="K213" s="3">
        <f>VLOOKUP(FISM[[#This Row],[pos01501]],pointstable[],2,FALSE)</f>
        <v>110</v>
      </c>
      <c r="L213" s="3">
        <f>IFERROR(VLOOKUP(FISM[[#This Row],[FIS Code]],results15012[],3,FALSE),999)</f>
        <v>11</v>
      </c>
      <c r="M213" s="3">
        <f>VLOOKUP(FISM[[#This Row],[pos01502]],pointstable[],2,FALSE)</f>
        <v>120</v>
      </c>
      <c r="N213" s="3">
        <f>IFERROR(VLOOKUP(FISM[[#This Row],[FIS Code]],results0502[],3,FALSE),999)</f>
        <v>999</v>
      </c>
      <c r="O213" s="3">
        <f>VLOOKUP(FISM[[#This Row],[pos0502]],pointstable[],2,FALSE)</f>
        <v>0</v>
      </c>
      <c r="P213" s="3">
        <f>IFERROR(VLOOKUP(FISM[[#This Row],[FIS Code]],results0602[],3,FALSE),999)</f>
        <v>999</v>
      </c>
      <c r="Q213" s="3">
        <f>VLOOKUP(FISM[[#This Row],[pos0602]],pointstable[],2,FALSE)</f>
        <v>0</v>
      </c>
      <c r="R213" s="3">
        <f>IFERROR(VLOOKUP(FISM[[#This Row],[FIS Code]],results0702[],3,FALSE),999)</f>
        <v>999</v>
      </c>
      <c r="S213" s="3">
        <f>VLOOKUP(FISM[[#This Row],[pos0702]],pointstable[],2,FALSE)</f>
        <v>0</v>
      </c>
      <c r="T213" s="3">
        <f>IFERROR(VLOOKUP(FISM[[#This Row],[FIS Code]],results0802[],3,FALSE),999)</f>
        <v>999</v>
      </c>
      <c r="U213" s="3">
        <f>VLOOKUP(FISM[[#This Row],[pos0802]],pointstable[],2,FALSE)</f>
        <v>0</v>
      </c>
      <c r="V213" s="3">
        <f>IFERROR(VLOOKUP(FISM[[#This Row],[FIS Code]],results0103[],3,FALSE),999)</f>
        <v>999</v>
      </c>
      <c r="W213" s="3">
        <f>VLOOKUP(FISM[[#This Row],[pos0103]],pointstable[],2,FALSE)</f>
        <v>0</v>
      </c>
      <c r="X213" s="3">
        <f>IFERROR(VLOOKUP(FISM[[#This Row],[FIS Code]],results0203[],3,FALSE),999)</f>
        <v>999</v>
      </c>
      <c r="Y213" s="3">
        <f>VLOOKUP(FISM[[#This Row],[pos0203]],pointstable[],2,FALSE)</f>
        <v>0</v>
      </c>
      <c r="Z213" s="3">
        <f>IFERROR(VLOOKUP(FISM[[#This Row],[FIS Code]],results1003[],3,FALSE),999)</f>
        <v>999</v>
      </c>
      <c r="AA213" s="3">
        <f>VLOOKUP(FISM[[#This Row],[pos1003]],pointstable[],2,FALSE)</f>
        <v>0</v>
      </c>
      <c r="AB213" s="3">
        <f>IFERROR(VLOOKUP(FISM[[#This Row],[FIS Code]],results1103[],3,FALSE),999)</f>
        <v>999</v>
      </c>
      <c r="AC213" s="3">
        <f>VLOOKUP(FISM[[#This Row],[pos1103]],pointstable[],2,FALSE)</f>
        <v>0</v>
      </c>
      <c r="AD213" s="3">
        <f>IFERROR(VLOOKUP(FISM[[#This Row],[FIS Code]],results1203[],3,FALSE),999)</f>
        <v>999</v>
      </c>
      <c r="AE213" s="3">
        <f>VLOOKUP(FISM[[#This Row],[pos1203]],pointstable[],2,FALSE)</f>
        <v>0</v>
      </c>
      <c r="AF213" s="3">
        <f>IFERROR(VLOOKUP(FISM[[#This Row],[FIS Code]],results1303[],3,FALSE),999)</f>
        <v>999</v>
      </c>
      <c r="AG213" s="3">
        <f>VLOOKUP(FISM[[#This Row],[pos1303]],pointstable[],2,FALSE)</f>
        <v>0</v>
      </c>
      <c r="AH213" s="3">
        <f>IFERROR(VLOOKUP(FISM[[#This Row],[FIS Code]],results1503[],3,FALSE),999)</f>
        <v>999</v>
      </c>
      <c r="AI213" s="3">
        <f>VLOOKUP(FISM[[#This Row],[POS1503]],pointstable[],2,FALSE)</f>
        <v>0</v>
      </c>
      <c r="AJ213" s="3">
        <f>IFERROR(VLOOKUP(FISM[[#This Row],[FIS Code]],results1603[],3,FALSE),999)</f>
        <v>999</v>
      </c>
      <c r="AK213" s="3">
        <f>VLOOKUP(FISM[[#This Row],[pos1603]],pointstable[],2,FALSE)</f>
        <v>0</v>
      </c>
    </row>
    <row r="214" spans="1:37" x14ac:dyDescent="0.3">
      <c r="A214">
        <v>6532675</v>
      </c>
      <c r="B214" t="s">
        <v>1651</v>
      </c>
      <c r="C214">
        <v>2000</v>
      </c>
      <c r="D214" t="s">
        <v>73</v>
      </c>
      <c r="E214" s="3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0</v>
      </c>
      <c r="F214" s="3">
        <f>IFERROR(VLOOKUP(FISM[[#This Row],[FIS Code]],results0301[],3,FALSE),999)</f>
        <v>999</v>
      </c>
      <c r="G214" s="3">
        <f>VLOOKUP(FISM[[#This Row],[pos0301]],pointstable[],2,FALSE)</f>
        <v>0</v>
      </c>
      <c r="H214" s="3">
        <f>IFERROR(VLOOKUP(FISM[[#This Row],[FIS Code]],results0401[],3,FALSE),999)</f>
        <v>999</v>
      </c>
      <c r="I214" s="3">
        <f>VLOOKUP(FISM[[#This Row],[pos0401]],pointstable[],2,FALSE)</f>
        <v>0</v>
      </c>
      <c r="J214" s="3">
        <f>IFERROR(VLOOKUP(FISM[[#This Row],[FIS Code]],results1501[],3,FALSE),999)</f>
        <v>13</v>
      </c>
      <c r="K214" s="3">
        <f>VLOOKUP(FISM[[#This Row],[pos01501]],pointstable[],2,FALSE)</f>
        <v>100</v>
      </c>
      <c r="L214" s="3">
        <f>IFERROR(VLOOKUP(FISM[[#This Row],[FIS Code]],results15012[],3,FALSE),999)</f>
        <v>10</v>
      </c>
      <c r="M214" s="3">
        <f>VLOOKUP(FISM[[#This Row],[pos01502]],pointstable[],2,FALSE)</f>
        <v>130</v>
      </c>
      <c r="N214" s="3">
        <f>IFERROR(VLOOKUP(FISM[[#This Row],[FIS Code]],results0502[],3,FALSE),999)</f>
        <v>999</v>
      </c>
      <c r="O214" s="3">
        <f>VLOOKUP(FISM[[#This Row],[pos0502]],pointstable[],2,FALSE)</f>
        <v>0</v>
      </c>
      <c r="P214" s="3">
        <f>IFERROR(VLOOKUP(FISM[[#This Row],[FIS Code]],results0602[],3,FALSE),999)</f>
        <v>999</v>
      </c>
      <c r="Q214" s="3">
        <f>VLOOKUP(FISM[[#This Row],[pos0602]],pointstable[],2,FALSE)</f>
        <v>0</v>
      </c>
      <c r="R214" s="3">
        <f>IFERROR(VLOOKUP(FISM[[#This Row],[FIS Code]],results0702[],3,FALSE),999)</f>
        <v>999</v>
      </c>
      <c r="S214" s="3">
        <f>VLOOKUP(FISM[[#This Row],[pos0702]],pointstable[],2,FALSE)</f>
        <v>0</v>
      </c>
      <c r="T214" s="3">
        <f>IFERROR(VLOOKUP(FISM[[#This Row],[FIS Code]],results0802[],3,FALSE),999)</f>
        <v>999</v>
      </c>
      <c r="U214" s="3">
        <f>VLOOKUP(FISM[[#This Row],[pos0802]],pointstable[],2,FALSE)</f>
        <v>0</v>
      </c>
      <c r="V214" s="3">
        <f>IFERROR(VLOOKUP(FISM[[#This Row],[FIS Code]],results0103[],3,FALSE),999)</f>
        <v>999</v>
      </c>
      <c r="W214" s="3">
        <f>VLOOKUP(FISM[[#This Row],[pos0103]],pointstable[],2,FALSE)</f>
        <v>0</v>
      </c>
      <c r="X214" s="3">
        <f>IFERROR(VLOOKUP(FISM[[#This Row],[FIS Code]],results0203[],3,FALSE),999)</f>
        <v>999</v>
      </c>
      <c r="Y214" s="3">
        <f>VLOOKUP(FISM[[#This Row],[pos0203]],pointstable[],2,FALSE)</f>
        <v>0</v>
      </c>
      <c r="Z214" s="3">
        <f>IFERROR(VLOOKUP(FISM[[#This Row],[FIS Code]],results1003[],3,FALSE),999)</f>
        <v>999</v>
      </c>
      <c r="AA214" s="3">
        <f>VLOOKUP(FISM[[#This Row],[pos1003]],pointstable[],2,FALSE)</f>
        <v>0</v>
      </c>
      <c r="AB214" s="3">
        <f>IFERROR(VLOOKUP(FISM[[#This Row],[FIS Code]],results1103[],3,FALSE),999)</f>
        <v>999</v>
      </c>
      <c r="AC214" s="3">
        <f>VLOOKUP(FISM[[#This Row],[pos1103]],pointstable[],2,FALSE)</f>
        <v>0</v>
      </c>
      <c r="AD214" s="3">
        <f>IFERROR(VLOOKUP(FISM[[#This Row],[FIS Code]],results1203[],3,FALSE),999)</f>
        <v>999</v>
      </c>
      <c r="AE214" s="3">
        <f>VLOOKUP(FISM[[#This Row],[pos1203]],pointstable[],2,FALSE)</f>
        <v>0</v>
      </c>
      <c r="AF214" s="3">
        <f>IFERROR(VLOOKUP(FISM[[#This Row],[FIS Code]],results1303[],3,FALSE),999)</f>
        <v>999</v>
      </c>
      <c r="AG214" s="3">
        <f>VLOOKUP(FISM[[#This Row],[pos1303]],pointstable[],2,FALSE)</f>
        <v>0</v>
      </c>
      <c r="AH214" s="3">
        <f>IFERROR(VLOOKUP(FISM[[#This Row],[FIS Code]],results1503[],3,FALSE),999)</f>
        <v>999</v>
      </c>
      <c r="AI214" s="3">
        <f>VLOOKUP(FISM[[#This Row],[POS1503]],pointstable[],2,FALSE)</f>
        <v>0</v>
      </c>
      <c r="AJ214" s="3">
        <f>IFERROR(VLOOKUP(FISM[[#This Row],[FIS Code]],results1603[],3,FALSE),999)</f>
        <v>999</v>
      </c>
      <c r="AK214" s="3">
        <f>VLOOKUP(FISM[[#This Row],[pos1603]],pointstable[],2,FALSE)</f>
        <v>0</v>
      </c>
    </row>
    <row r="215" spans="1:37" x14ac:dyDescent="0.3">
      <c r="A215">
        <v>6532692</v>
      </c>
      <c r="B215" t="s">
        <v>1657</v>
      </c>
      <c r="C215">
        <v>2000</v>
      </c>
      <c r="D215" t="s">
        <v>73</v>
      </c>
      <c r="E215" s="3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0</v>
      </c>
      <c r="F215" s="3">
        <f>IFERROR(VLOOKUP(FISM[[#This Row],[FIS Code]],results0301[],3,FALSE),999)</f>
        <v>999</v>
      </c>
      <c r="G215" s="3">
        <f>VLOOKUP(FISM[[#This Row],[pos0301]],pointstable[],2,FALSE)</f>
        <v>0</v>
      </c>
      <c r="H215" s="3">
        <f>IFERROR(VLOOKUP(FISM[[#This Row],[FIS Code]],results0401[],3,FALSE),999)</f>
        <v>999</v>
      </c>
      <c r="I215" s="3">
        <f>VLOOKUP(FISM[[#This Row],[pos0401]],pointstable[],2,FALSE)</f>
        <v>0</v>
      </c>
      <c r="J215" s="3">
        <f>IFERROR(VLOOKUP(FISM[[#This Row],[FIS Code]],results1501[],3,FALSE),999)</f>
        <v>14</v>
      </c>
      <c r="K215" s="3">
        <f>VLOOKUP(FISM[[#This Row],[pos01501]],pointstable[],2,FALSE)</f>
        <v>90</v>
      </c>
      <c r="L215" s="3">
        <f>IFERROR(VLOOKUP(FISM[[#This Row],[FIS Code]],results15012[],3,FALSE),999)</f>
        <v>14</v>
      </c>
      <c r="M215" s="3">
        <f>VLOOKUP(FISM[[#This Row],[pos01502]],pointstable[],2,FALSE)</f>
        <v>90</v>
      </c>
      <c r="N215" s="3">
        <f>IFERROR(VLOOKUP(FISM[[#This Row],[FIS Code]],results0502[],3,FALSE),999)</f>
        <v>999</v>
      </c>
      <c r="O215" s="3">
        <f>VLOOKUP(FISM[[#This Row],[pos0502]],pointstable[],2,FALSE)</f>
        <v>0</v>
      </c>
      <c r="P215" s="3">
        <f>IFERROR(VLOOKUP(FISM[[#This Row],[FIS Code]],results0602[],3,FALSE),999)</f>
        <v>999</v>
      </c>
      <c r="Q215" s="3">
        <f>VLOOKUP(FISM[[#This Row],[pos0602]],pointstable[],2,FALSE)</f>
        <v>0</v>
      </c>
      <c r="R215" s="3">
        <f>IFERROR(VLOOKUP(FISM[[#This Row],[FIS Code]],results0702[],3,FALSE),999)</f>
        <v>999</v>
      </c>
      <c r="S215" s="3">
        <f>VLOOKUP(FISM[[#This Row],[pos0702]],pointstable[],2,FALSE)</f>
        <v>0</v>
      </c>
      <c r="T215" s="3">
        <f>IFERROR(VLOOKUP(FISM[[#This Row],[FIS Code]],results0802[],3,FALSE),999)</f>
        <v>999</v>
      </c>
      <c r="U215" s="3">
        <f>VLOOKUP(FISM[[#This Row],[pos0802]],pointstable[],2,FALSE)</f>
        <v>0</v>
      </c>
      <c r="V215" s="3">
        <f>IFERROR(VLOOKUP(FISM[[#This Row],[FIS Code]],results0103[],3,FALSE),999)</f>
        <v>999</v>
      </c>
      <c r="W215" s="3">
        <f>VLOOKUP(FISM[[#This Row],[pos0103]],pointstable[],2,FALSE)</f>
        <v>0</v>
      </c>
      <c r="X215" s="3">
        <f>IFERROR(VLOOKUP(FISM[[#This Row],[FIS Code]],results0203[],3,FALSE),999)</f>
        <v>999</v>
      </c>
      <c r="Y215" s="3">
        <f>VLOOKUP(FISM[[#This Row],[pos0203]],pointstable[],2,FALSE)</f>
        <v>0</v>
      </c>
      <c r="Z215" s="3">
        <f>IFERROR(VLOOKUP(FISM[[#This Row],[FIS Code]],results1003[],3,FALSE),999)</f>
        <v>999</v>
      </c>
      <c r="AA215" s="3">
        <f>VLOOKUP(FISM[[#This Row],[pos1003]],pointstable[],2,FALSE)</f>
        <v>0</v>
      </c>
      <c r="AB215" s="3">
        <f>IFERROR(VLOOKUP(FISM[[#This Row],[FIS Code]],results1103[],3,FALSE),999)</f>
        <v>999</v>
      </c>
      <c r="AC215" s="3">
        <f>VLOOKUP(FISM[[#This Row],[pos1103]],pointstable[],2,FALSE)</f>
        <v>0</v>
      </c>
      <c r="AD215" s="3">
        <f>IFERROR(VLOOKUP(FISM[[#This Row],[FIS Code]],results1203[],3,FALSE),999)</f>
        <v>999</v>
      </c>
      <c r="AE215" s="3">
        <f>VLOOKUP(FISM[[#This Row],[pos1203]],pointstable[],2,FALSE)</f>
        <v>0</v>
      </c>
      <c r="AF215" s="3">
        <f>IFERROR(VLOOKUP(FISM[[#This Row],[FIS Code]],results1303[],3,FALSE),999)</f>
        <v>999</v>
      </c>
      <c r="AG215" s="3">
        <f>VLOOKUP(FISM[[#This Row],[pos1303]],pointstable[],2,FALSE)</f>
        <v>0</v>
      </c>
      <c r="AH215" s="3">
        <f>IFERROR(VLOOKUP(FISM[[#This Row],[FIS Code]],results1503[],3,FALSE),999)</f>
        <v>999</v>
      </c>
      <c r="AI215" s="3">
        <f>VLOOKUP(FISM[[#This Row],[POS1503]],pointstable[],2,FALSE)</f>
        <v>0</v>
      </c>
      <c r="AJ215" s="3">
        <f>IFERROR(VLOOKUP(FISM[[#This Row],[FIS Code]],results1603[],3,FALSE),999)</f>
        <v>999</v>
      </c>
      <c r="AK215" s="3">
        <f>VLOOKUP(FISM[[#This Row],[pos1603]],pointstable[],2,FALSE)</f>
        <v>0</v>
      </c>
    </row>
    <row r="216" spans="1:37" x14ac:dyDescent="0.3">
      <c r="A216">
        <v>6532967</v>
      </c>
      <c r="B216" t="s">
        <v>1663</v>
      </c>
      <c r="C216">
        <v>2001</v>
      </c>
      <c r="D216" t="s">
        <v>73</v>
      </c>
      <c r="E216" s="3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0</v>
      </c>
      <c r="F216" s="3">
        <f>IFERROR(VLOOKUP(FISM[[#This Row],[FIS Code]],results0301[],3,FALSE),999)</f>
        <v>999</v>
      </c>
      <c r="G216" s="3">
        <f>VLOOKUP(FISM[[#This Row],[pos0301]],pointstable[],2,FALSE)</f>
        <v>0</v>
      </c>
      <c r="H216" s="3">
        <f>IFERROR(VLOOKUP(FISM[[#This Row],[FIS Code]],results0401[],3,FALSE),999)</f>
        <v>999</v>
      </c>
      <c r="I216" s="3">
        <f>VLOOKUP(FISM[[#This Row],[pos0401]],pointstable[],2,FALSE)</f>
        <v>0</v>
      </c>
      <c r="J216" s="3">
        <f>IFERROR(VLOOKUP(FISM[[#This Row],[FIS Code]],results1501[],3,FALSE),999)</f>
        <v>15</v>
      </c>
      <c r="K216" s="3">
        <f>VLOOKUP(FISM[[#This Row],[pos01501]],pointstable[],2,FALSE)</f>
        <v>80</v>
      </c>
      <c r="L216" s="3">
        <f>IFERROR(VLOOKUP(FISM[[#This Row],[FIS Code]],results15012[],3,FALSE),999)</f>
        <v>8</v>
      </c>
      <c r="M216" s="3">
        <f>VLOOKUP(FISM[[#This Row],[pos01502]],pointstable[],2,FALSE)</f>
        <v>160</v>
      </c>
      <c r="N216" s="3">
        <f>IFERROR(VLOOKUP(FISM[[#This Row],[FIS Code]],results0502[],3,FALSE),999)</f>
        <v>999</v>
      </c>
      <c r="O216" s="3">
        <f>VLOOKUP(FISM[[#This Row],[pos0502]],pointstable[],2,FALSE)</f>
        <v>0</v>
      </c>
      <c r="P216" s="3">
        <f>IFERROR(VLOOKUP(FISM[[#This Row],[FIS Code]],results0602[],3,FALSE),999)</f>
        <v>999</v>
      </c>
      <c r="Q216" s="3">
        <f>VLOOKUP(FISM[[#This Row],[pos0602]],pointstable[],2,FALSE)</f>
        <v>0</v>
      </c>
      <c r="R216" s="3">
        <f>IFERROR(VLOOKUP(FISM[[#This Row],[FIS Code]],results0702[],3,FALSE),999)</f>
        <v>999</v>
      </c>
      <c r="S216" s="3">
        <f>VLOOKUP(FISM[[#This Row],[pos0702]],pointstable[],2,FALSE)</f>
        <v>0</v>
      </c>
      <c r="T216" s="3">
        <f>IFERROR(VLOOKUP(FISM[[#This Row],[FIS Code]],results0802[],3,FALSE),999)</f>
        <v>999</v>
      </c>
      <c r="U216" s="3">
        <f>VLOOKUP(FISM[[#This Row],[pos0802]],pointstable[],2,FALSE)</f>
        <v>0</v>
      </c>
      <c r="V216" s="3">
        <f>IFERROR(VLOOKUP(FISM[[#This Row],[FIS Code]],results0103[],3,FALSE),999)</f>
        <v>999</v>
      </c>
      <c r="W216" s="3">
        <f>VLOOKUP(FISM[[#This Row],[pos0103]],pointstable[],2,FALSE)</f>
        <v>0</v>
      </c>
      <c r="X216" s="3">
        <f>IFERROR(VLOOKUP(FISM[[#This Row],[FIS Code]],results0203[],3,FALSE),999)</f>
        <v>999</v>
      </c>
      <c r="Y216" s="3">
        <f>VLOOKUP(FISM[[#This Row],[pos0203]],pointstable[],2,FALSE)</f>
        <v>0</v>
      </c>
      <c r="Z216" s="3">
        <f>IFERROR(VLOOKUP(FISM[[#This Row],[FIS Code]],results1003[],3,FALSE),999)</f>
        <v>999</v>
      </c>
      <c r="AA216" s="3">
        <f>VLOOKUP(FISM[[#This Row],[pos1003]],pointstable[],2,FALSE)</f>
        <v>0</v>
      </c>
      <c r="AB216" s="3">
        <f>IFERROR(VLOOKUP(FISM[[#This Row],[FIS Code]],results1103[],3,FALSE),999)</f>
        <v>999</v>
      </c>
      <c r="AC216" s="3">
        <f>VLOOKUP(FISM[[#This Row],[pos1103]],pointstable[],2,FALSE)</f>
        <v>0</v>
      </c>
      <c r="AD216" s="3">
        <f>IFERROR(VLOOKUP(FISM[[#This Row],[FIS Code]],results1203[],3,FALSE),999)</f>
        <v>999</v>
      </c>
      <c r="AE216" s="3">
        <f>VLOOKUP(FISM[[#This Row],[pos1203]],pointstable[],2,FALSE)</f>
        <v>0</v>
      </c>
      <c r="AF216" s="3">
        <f>IFERROR(VLOOKUP(FISM[[#This Row],[FIS Code]],results1303[],3,FALSE),999)</f>
        <v>999</v>
      </c>
      <c r="AG216" s="3">
        <f>VLOOKUP(FISM[[#This Row],[pos1303]],pointstable[],2,FALSE)</f>
        <v>0</v>
      </c>
      <c r="AH216" s="3">
        <f>IFERROR(VLOOKUP(FISM[[#This Row],[FIS Code]],results1503[],3,FALSE),999)</f>
        <v>999</v>
      </c>
      <c r="AI216" s="3">
        <f>VLOOKUP(FISM[[#This Row],[POS1503]],pointstable[],2,FALSE)</f>
        <v>0</v>
      </c>
      <c r="AJ216" s="3">
        <f>IFERROR(VLOOKUP(FISM[[#This Row],[FIS Code]],results1603[],3,FALSE),999)</f>
        <v>999</v>
      </c>
      <c r="AK216" s="3">
        <f>VLOOKUP(FISM[[#This Row],[pos1603]],pointstable[],2,FALSE)</f>
        <v>0</v>
      </c>
    </row>
    <row r="217" spans="1:37" x14ac:dyDescent="0.3">
      <c r="A217">
        <v>6532674</v>
      </c>
      <c r="B217" t="s">
        <v>1669</v>
      </c>
      <c r="C217">
        <v>2000</v>
      </c>
      <c r="D217" t="s">
        <v>73</v>
      </c>
      <c r="E217" s="3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0</v>
      </c>
      <c r="F217" s="3">
        <f>IFERROR(VLOOKUP(FISM[[#This Row],[FIS Code]],results0301[],3,FALSE),999)</f>
        <v>999</v>
      </c>
      <c r="G217" s="3">
        <f>VLOOKUP(FISM[[#This Row],[pos0301]],pointstable[],2,FALSE)</f>
        <v>0</v>
      </c>
      <c r="H217" s="3">
        <f>IFERROR(VLOOKUP(FISM[[#This Row],[FIS Code]],results0401[],3,FALSE),999)</f>
        <v>999</v>
      </c>
      <c r="I217" s="3">
        <f>VLOOKUP(FISM[[#This Row],[pos0401]],pointstable[],2,FALSE)</f>
        <v>0</v>
      </c>
      <c r="J217" s="3">
        <f>IFERROR(VLOOKUP(FISM[[#This Row],[FIS Code]],results1501[],3,FALSE),999)</f>
        <v>16</v>
      </c>
      <c r="K217" s="3">
        <f>VLOOKUP(FISM[[#This Row],[pos01501]],pointstable[],2,FALSE)</f>
        <v>75</v>
      </c>
      <c r="L217" s="3">
        <f>IFERROR(VLOOKUP(FISM[[#This Row],[FIS Code]],results15012[],3,FALSE),999)</f>
        <v>12</v>
      </c>
      <c r="M217" s="3">
        <f>VLOOKUP(FISM[[#This Row],[pos01502]],pointstable[],2,FALSE)</f>
        <v>110</v>
      </c>
      <c r="N217" s="3">
        <f>IFERROR(VLOOKUP(FISM[[#This Row],[FIS Code]],results0502[],3,FALSE),999)</f>
        <v>999</v>
      </c>
      <c r="O217" s="3">
        <f>VLOOKUP(FISM[[#This Row],[pos0502]],pointstable[],2,FALSE)</f>
        <v>0</v>
      </c>
      <c r="P217" s="3">
        <f>IFERROR(VLOOKUP(FISM[[#This Row],[FIS Code]],results0602[],3,FALSE),999)</f>
        <v>999</v>
      </c>
      <c r="Q217" s="3">
        <f>VLOOKUP(FISM[[#This Row],[pos0602]],pointstable[],2,FALSE)</f>
        <v>0</v>
      </c>
      <c r="R217" s="3">
        <f>IFERROR(VLOOKUP(FISM[[#This Row],[FIS Code]],results0702[],3,FALSE),999)</f>
        <v>999</v>
      </c>
      <c r="S217" s="3">
        <f>VLOOKUP(FISM[[#This Row],[pos0702]],pointstable[],2,FALSE)</f>
        <v>0</v>
      </c>
      <c r="T217" s="3">
        <f>IFERROR(VLOOKUP(FISM[[#This Row],[FIS Code]],results0802[],3,FALSE),999)</f>
        <v>999</v>
      </c>
      <c r="U217" s="3">
        <f>VLOOKUP(FISM[[#This Row],[pos0802]],pointstable[],2,FALSE)</f>
        <v>0</v>
      </c>
      <c r="V217" s="3">
        <f>IFERROR(VLOOKUP(FISM[[#This Row],[FIS Code]],results0103[],3,FALSE),999)</f>
        <v>999</v>
      </c>
      <c r="W217" s="3">
        <f>VLOOKUP(FISM[[#This Row],[pos0103]],pointstable[],2,FALSE)</f>
        <v>0</v>
      </c>
      <c r="X217" s="3">
        <f>IFERROR(VLOOKUP(FISM[[#This Row],[FIS Code]],results0203[],3,FALSE),999)</f>
        <v>999</v>
      </c>
      <c r="Y217" s="3">
        <f>VLOOKUP(FISM[[#This Row],[pos0203]],pointstable[],2,FALSE)</f>
        <v>0</v>
      </c>
      <c r="Z217" s="3">
        <f>IFERROR(VLOOKUP(FISM[[#This Row],[FIS Code]],results1003[],3,FALSE),999)</f>
        <v>999</v>
      </c>
      <c r="AA217" s="3">
        <f>VLOOKUP(FISM[[#This Row],[pos1003]],pointstable[],2,FALSE)</f>
        <v>0</v>
      </c>
      <c r="AB217" s="3">
        <f>IFERROR(VLOOKUP(FISM[[#This Row],[FIS Code]],results1103[],3,FALSE),999)</f>
        <v>999</v>
      </c>
      <c r="AC217" s="3">
        <f>VLOOKUP(FISM[[#This Row],[pos1103]],pointstable[],2,FALSE)</f>
        <v>0</v>
      </c>
      <c r="AD217" s="3">
        <f>IFERROR(VLOOKUP(FISM[[#This Row],[FIS Code]],results1203[],3,FALSE),999)</f>
        <v>999</v>
      </c>
      <c r="AE217" s="3">
        <f>VLOOKUP(FISM[[#This Row],[pos1203]],pointstable[],2,FALSE)</f>
        <v>0</v>
      </c>
      <c r="AF217" s="3">
        <f>IFERROR(VLOOKUP(FISM[[#This Row],[FIS Code]],results1303[],3,FALSE),999)</f>
        <v>999</v>
      </c>
      <c r="AG217" s="3">
        <f>VLOOKUP(FISM[[#This Row],[pos1303]],pointstable[],2,FALSE)</f>
        <v>0</v>
      </c>
      <c r="AH217" s="3">
        <f>IFERROR(VLOOKUP(FISM[[#This Row],[FIS Code]],results1503[],3,FALSE),999)</f>
        <v>999</v>
      </c>
      <c r="AI217" s="3">
        <f>VLOOKUP(FISM[[#This Row],[POS1503]],pointstable[],2,FALSE)</f>
        <v>0</v>
      </c>
      <c r="AJ217" s="3">
        <f>IFERROR(VLOOKUP(FISM[[#This Row],[FIS Code]],results1603[],3,FALSE),999)</f>
        <v>999</v>
      </c>
      <c r="AK217" s="3">
        <f>VLOOKUP(FISM[[#This Row],[pos1603]],pointstable[],2,FALSE)</f>
        <v>0</v>
      </c>
    </row>
    <row r="218" spans="1:37" x14ac:dyDescent="0.3">
      <c r="A218">
        <v>610003</v>
      </c>
      <c r="B218" t="s">
        <v>1675</v>
      </c>
      <c r="C218">
        <v>2000</v>
      </c>
      <c r="D218" t="s">
        <v>1676</v>
      </c>
      <c r="E218" s="3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0</v>
      </c>
      <c r="F218" s="3">
        <f>IFERROR(VLOOKUP(FISM[[#This Row],[FIS Code]],results0301[],3,FALSE),999)</f>
        <v>999</v>
      </c>
      <c r="G218" s="3">
        <f>VLOOKUP(FISM[[#This Row],[pos0301]],pointstable[],2,FALSE)</f>
        <v>0</v>
      </c>
      <c r="H218" s="3">
        <f>IFERROR(VLOOKUP(FISM[[#This Row],[FIS Code]],results0401[],3,FALSE),999)</f>
        <v>999</v>
      </c>
      <c r="I218" s="3">
        <f>VLOOKUP(FISM[[#This Row],[pos0401]],pointstable[],2,FALSE)</f>
        <v>0</v>
      </c>
      <c r="J218" s="3">
        <f>IFERROR(VLOOKUP(FISM[[#This Row],[FIS Code]],results1501[],3,FALSE),999)</f>
        <v>17</v>
      </c>
      <c r="K218" s="3">
        <f>VLOOKUP(FISM[[#This Row],[pos01501]],pointstable[],2,FALSE)</f>
        <v>70</v>
      </c>
      <c r="L218" s="3">
        <f>IFERROR(VLOOKUP(FISM[[#This Row],[FIS Code]],results15012[],3,FALSE),999)</f>
        <v>999</v>
      </c>
      <c r="M218" s="3">
        <f>VLOOKUP(FISM[[#This Row],[pos01502]],pointstable[],2,FALSE)</f>
        <v>0</v>
      </c>
      <c r="N218" s="3">
        <f>IFERROR(VLOOKUP(FISM[[#This Row],[FIS Code]],results0502[],3,FALSE),999)</f>
        <v>999</v>
      </c>
      <c r="O218" s="3">
        <f>VLOOKUP(FISM[[#This Row],[pos0502]],pointstable[],2,FALSE)</f>
        <v>0</v>
      </c>
      <c r="P218" s="3">
        <f>IFERROR(VLOOKUP(FISM[[#This Row],[FIS Code]],results0602[],3,FALSE),999)</f>
        <v>999</v>
      </c>
      <c r="Q218" s="3">
        <f>VLOOKUP(FISM[[#This Row],[pos0602]],pointstable[],2,FALSE)</f>
        <v>0</v>
      </c>
      <c r="R218" s="3">
        <f>IFERROR(VLOOKUP(FISM[[#This Row],[FIS Code]],results0702[],3,FALSE),999)</f>
        <v>999</v>
      </c>
      <c r="S218" s="3">
        <f>VLOOKUP(FISM[[#This Row],[pos0702]],pointstable[],2,FALSE)</f>
        <v>0</v>
      </c>
      <c r="T218" s="3">
        <f>IFERROR(VLOOKUP(FISM[[#This Row],[FIS Code]],results0802[],3,FALSE),999)</f>
        <v>999</v>
      </c>
      <c r="U218" s="3">
        <f>VLOOKUP(FISM[[#This Row],[pos0802]],pointstable[],2,FALSE)</f>
        <v>0</v>
      </c>
      <c r="V218" s="3">
        <f>IFERROR(VLOOKUP(FISM[[#This Row],[FIS Code]],results0103[],3,FALSE),999)</f>
        <v>999</v>
      </c>
      <c r="W218" s="3">
        <f>VLOOKUP(FISM[[#This Row],[pos0103]],pointstable[],2,FALSE)</f>
        <v>0</v>
      </c>
      <c r="X218" s="3">
        <f>IFERROR(VLOOKUP(FISM[[#This Row],[FIS Code]],results0203[],3,FALSE),999)</f>
        <v>999</v>
      </c>
      <c r="Y218" s="3">
        <f>VLOOKUP(FISM[[#This Row],[pos0203]],pointstable[],2,FALSE)</f>
        <v>0</v>
      </c>
      <c r="Z218" s="3">
        <f>IFERROR(VLOOKUP(FISM[[#This Row],[FIS Code]],results1003[],3,FALSE),999)</f>
        <v>999</v>
      </c>
      <c r="AA218" s="3">
        <f>VLOOKUP(FISM[[#This Row],[pos1003]],pointstable[],2,FALSE)</f>
        <v>0</v>
      </c>
      <c r="AB218" s="3">
        <f>IFERROR(VLOOKUP(FISM[[#This Row],[FIS Code]],results1103[],3,FALSE),999)</f>
        <v>999</v>
      </c>
      <c r="AC218" s="3">
        <f>VLOOKUP(FISM[[#This Row],[pos1103]],pointstable[],2,FALSE)</f>
        <v>0</v>
      </c>
      <c r="AD218" s="3">
        <f>IFERROR(VLOOKUP(FISM[[#This Row],[FIS Code]],results1203[],3,FALSE),999)</f>
        <v>999</v>
      </c>
      <c r="AE218" s="3">
        <f>VLOOKUP(FISM[[#This Row],[pos1203]],pointstable[],2,FALSE)</f>
        <v>0</v>
      </c>
      <c r="AF218" s="3">
        <f>IFERROR(VLOOKUP(FISM[[#This Row],[FIS Code]],results1303[],3,FALSE),999)</f>
        <v>999</v>
      </c>
      <c r="AG218" s="3">
        <f>VLOOKUP(FISM[[#This Row],[pos1303]],pointstable[],2,FALSE)</f>
        <v>0</v>
      </c>
      <c r="AH218" s="3">
        <f>IFERROR(VLOOKUP(FISM[[#This Row],[FIS Code]],results1503[],3,FALSE),999)</f>
        <v>999</v>
      </c>
      <c r="AI218" s="3">
        <f>VLOOKUP(FISM[[#This Row],[POS1503]],pointstable[],2,FALSE)</f>
        <v>0</v>
      </c>
      <c r="AJ218" s="3">
        <f>IFERROR(VLOOKUP(FISM[[#This Row],[FIS Code]],results1603[],3,FALSE),999)</f>
        <v>999</v>
      </c>
      <c r="AK218" s="3">
        <f>VLOOKUP(FISM[[#This Row],[pos1603]],pointstable[],2,FALSE)</f>
        <v>0</v>
      </c>
    </row>
    <row r="219" spans="1:37" x14ac:dyDescent="0.3">
      <c r="A219">
        <v>6532884</v>
      </c>
      <c r="B219" t="s">
        <v>1682</v>
      </c>
      <c r="C219">
        <v>2001</v>
      </c>
      <c r="D219" t="s">
        <v>73</v>
      </c>
      <c r="E219" s="3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0</v>
      </c>
      <c r="F219" s="3">
        <f>IFERROR(VLOOKUP(FISM[[#This Row],[FIS Code]],results0301[],3,FALSE),999)</f>
        <v>999</v>
      </c>
      <c r="G219" s="3">
        <f>VLOOKUP(FISM[[#This Row],[pos0301]],pointstable[],2,FALSE)</f>
        <v>0</v>
      </c>
      <c r="H219" s="3">
        <f>IFERROR(VLOOKUP(FISM[[#This Row],[FIS Code]],results0401[],3,FALSE),999)</f>
        <v>999</v>
      </c>
      <c r="I219" s="3">
        <f>VLOOKUP(FISM[[#This Row],[pos0401]],pointstable[],2,FALSE)</f>
        <v>0</v>
      </c>
      <c r="J219" s="3">
        <f>IFERROR(VLOOKUP(FISM[[#This Row],[FIS Code]],results1501[],3,FALSE),999)</f>
        <v>18</v>
      </c>
      <c r="K219" s="3">
        <f>VLOOKUP(FISM[[#This Row],[pos01501]],pointstable[],2,FALSE)</f>
        <v>65</v>
      </c>
      <c r="L219" s="3">
        <f>IFERROR(VLOOKUP(FISM[[#This Row],[FIS Code]],results15012[],3,FALSE),999)</f>
        <v>17</v>
      </c>
      <c r="M219" s="3">
        <f>VLOOKUP(FISM[[#This Row],[pos01502]],pointstable[],2,FALSE)</f>
        <v>70</v>
      </c>
      <c r="N219" s="3">
        <f>IFERROR(VLOOKUP(FISM[[#This Row],[FIS Code]],results0502[],3,FALSE),999)</f>
        <v>999</v>
      </c>
      <c r="O219" s="3">
        <f>VLOOKUP(FISM[[#This Row],[pos0502]],pointstable[],2,FALSE)</f>
        <v>0</v>
      </c>
      <c r="P219" s="3">
        <f>IFERROR(VLOOKUP(FISM[[#This Row],[FIS Code]],results0602[],3,FALSE),999)</f>
        <v>999</v>
      </c>
      <c r="Q219" s="3">
        <f>VLOOKUP(FISM[[#This Row],[pos0602]],pointstable[],2,FALSE)</f>
        <v>0</v>
      </c>
      <c r="R219" s="3">
        <f>IFERROR(VLOOKUP(FISM[[#This Row],[FIS Code]],results0702[],3,FALSE),999)</f>
        <v>999</v>
      </c>
      <c r="S219" s="3">
        <f>VLOOKUP(FISM[[#This Row],[pos0702]],pointstable[],2,FALSE)</f>
        <v>0</v>
      </c>
      <c r="T219" s="3">
        <f>IFERROR(VLOOKUP(FISM[[#This Row],[FIS Code]],results0802[],3,FALSE),999)</f>
        <v>999</v>
      </c>
      <c r="U219" s="3">
        <f>VLOOKUP(FISM[[#This Row],[pos0802]],pointstable[],2,FALSE)</f>
        <v>0</v>
      </c>
      <c r="V219" s="3">
        <f>IFERROR(VLOOKUP(FISM[[#This Row],[FIS Code]],results0103[],3,FALSE),999)</f>
        <v>999</v>
      </c>
      <c r="W219" s="3">
        <f>VLOOKUP(FISM[[#This Row],[pos0103]],pointstable[],2,FALSE)</f>
        <v>0</v>
      </c>
      <c r="X219" s="3">
        <f>IFERROR(VLOOKUP(FISM[[#This Row],[FIS Code]],results0203[],3,FALSE),999)</f>
        <v>999</v>
      </c>
      <c r="Y219" s="3">
        <f>VLOOKUP(FISM[[#This Row],[pos0203]],pointstable[],2,FALSE)</f>
        <v>0</v>
      </c>
      <c r="Z219" s="3">
        <f>IFERROR(VLOOKUP(FISM[[#This Row],[FIS Code]],results1003[],3,FALSE),999)</f>
        <v>999</v>
      </c>
      <c r="AA219" s="3">
        <f>VLOOKUP(FISM[[#This Row],[pos1003]],pointstable[],2,FALSE)</f>
        <v>0</v>
      </c>
      <c r="AB219" s="3">
        <f>IFERROR(VLOOKUP(FISM[[#This Row],[FIS Code]],results1103[],3,FALSE),999)</f>
        <v>999</v>
      </c>
      <c r="AC219" s="3">
        <f>VLOOKUP(FISM[[#This Row],[pos1103]],pointstable[],2,FALSE)</f>
        <v>0</v>
      </c>
      <c r="AD219" s="3">
        <f>IFERROR(VLOOKUP(FISM[[#This Row],[FIS Code]],results1203[],3,FALSE),999)</f>
        <v>999</v>
      </c>
      <c r="AE219" s="3">
        <f>VLOOKUP(FISM[[#This Row],[pos1203]],pointstable[],2,FALSE)</f>
        <v>0</v>
      </c>
      <c r="AF219" s="3">
        <f>IFERROR(VLOOKUP(FISM[[#This Row],[FIS Code]],results1303[],3,FALSE),999)</f>
        <v>999</v>
      </c>
      <c r="AG219" s="3">
        <f>VLOOKUP(FISM[[#This Row],[pos1303]],pointstable[],2,FALSE)</f>
        <v>0</v>
      </c>
      <c r="AH219" s="3">
        <f>IFERROR(VLOOKUP(FISM[[#This Row],[FIS Code]],results1503[],3,FALSE),999)</f>
        <v>999</v>
      </c>
      <c r="AI219" s="3">
        <f>VLOOKUP(FISM[[#This Row],[POS1503]],pointstable[],2,FALSE)</f>
        <v>0</v>
      </c>
      <c r="AJ219" s="3">
        <f>IFERROR(VLOOKUP(FISM[[#This Row],[FIS Code]],results1603[],3,FALSE),999)</f>
        <v>999</v>
      </c>
      <c r="AK219" s="3">
        <f>VLOOKUP(FISM[[#This Row],[pos1603]],pointstable[],2,FALSE)</f>
        <v>0</v>
      </c>
    </row>
    <row r="220" spans="1:37" x14ac:dyDescent="0.3">
      <c r="A220">
        <v>6532892</v>
      </c>
      <c r="B220" t="s">
        <v>1688</v>
      </c>
      <c r="C220">
        <v>2001</v>
      </c>
      <c r="D220" t="s">
        <v>73</v>
      </c>
      <c r="E220" s="3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0</v>
      </c>
      <c r="F220" s="3">
        <f>IFERROR(VLOOKUP(FISM[[#This Row],[FIS Code]],results0301[],3,FALSE),999)</f>
        <v>999</v>
      </c>
      <c r="G220" s="3">
        <f>VLOOKUP(FISM[[#This Row],[pos0301]],pointstable[],2,FALSE)</f>
        <v>0</v>
      </c>
      <c r="H220" s="3">
        <f>IFERROR(VLOOKUP(FISM[[#This Row],[FIS Code]],results0401[],3,FALSE),999)</f>
        <v>999</v>
      </c>
      <c r="I220" s="3">
        <f>VLOOKUP(FISM[[#This Row],[pos0401]],pointstable[],2,FALSE)</f>
        <v>0</v>
      </c>
      <c r="J220" s="3">
        <f>IFERROR(VLOOKUP(FISM[[#This Row],[FIS Code]],results1501[],3,FALSE),999)</f>
        <v>19</v>
      </c>
      <c r="K220" s="3">
        <f>VLOOKUP(FISM[[#This Row],[pos01501]],pointstable[],2,FALSE)</f>
        <v>60</v>
      </c>
      <c r="L220" s="3">
        <f>IFERROR(VLOOKUP(FISM[[#This Row],[FIS Code]],results15012[],3,FALSE),999)</f>
        <v>16</v>
      </c>
      <c r="M220" s="3">
        <f>VLOOKUP(FISM[[#This Row],[pos01502]],pointstable[],2,FALSE)</f>
        <v>75</v>
      </c>
      <c r="N220" s="3">
        <f>IFERROR(VLOOKUP(FISM[[#This Row],[FIS Code]],results0502[],3,FALSE),999)</f>
        <v>999</v>
      </c>
      <c r="O220" s="3">
        <f>VLOOKUP(FISM[[#This Row],[pos0502]],pointstable[],2,FALSE)</f>
        <v>0</v>
      </c>
      <c r="P220" s="3">
        <f>IFERROR(VLOOKUP(FISM[[#This Row],[FIS Code]],results0602[],3,FALSE),999)</f>
        <v>999</v>
      </c>
      <c r="Q220" s="3">
        <f>VLOOKUP(FISM[[#This Row],[pos0602]],pointstable[],2,FALSE)</f>
        <v>0</v>
      </c>
      <c r="R220" s="3">
        <f>IFERROR(VLOOKUP(FISM[[#This Row],[FIS Code]],results0702[],3,FALSE),999)</f>
        <v>999</v>
      </c>
      <c r="S220" s="3">
        <f>VLOOKUP(FISM[[#This Row],[pos0702]],pointstable[],2,FALSE)</f>
        <v>0</v>
      </c>
      <c r="T220" s="3">
        <f>IFERROR(VLOOKUP(FISM[[#This Row],[FIS Code]],results0802[],3,FALSE),999)</f>
        <v>999</v>
      </c>
      <c r="U220" s="3">
        <f>VLOOKUP(FISM[[#This Row],[pos0802]],pointstable[],2,FALSE)</f>
        <v>0</v>
      </c>
      <c r="V220" s="3">
        <f>IFERROR(VLOOKUP(FISM[[#This Row],[FIS Code]],results0103[],3,FALSE),999)</f>
        <v>999</v>
      </c>
      <c r="W220" s="3">
        <f>VLOOKUP(FISM[[#This Row],[pos0103]],pointstable[],2,FALSE)</f>
        <v>0</v>
      </c>
      <c r="X220" s="3">
        <f>IFERROR(VLOOKUP(FISM[[#This Row],[FIS Code]],results0203[],3,FALSE),999)</f>
        <v>999</v>
      </c>
      <c r="Y220" s="3">
        <f>VLOOKUP(FISM[[#This Row],[pos0203]],pointstable[],2,FALSE)</f>
        <v>0</v>
      </c>
      <c r="Z220" s="3">
        <f>IFERROR(VLOOKUP(FISM[[#This Row],[FIS Code]],results1003[],3,FALSE),999)</f>
        <v>999</v>
      </c>
      <c r="AA220" s="3">
        <f>VLOOKUP(FISM[[#This Row],[pos1003]],pointstable[],2,FALSE)</f>
        <v>0</v>
      </c>
      <c r="AB220" s="3">
        <f>IFERROR(VLOOKUP(FISM[[#This Row],[FIS Code]],results1103[],3,FALSE),999)</f>
        <v>999</v>
      </c>
      <c r="AC220" s="3">
        <f>VLOOKUP(FISM[[#This Row],[pos1103]],pointstable[],2,FALSE)</f>
        <v>0</v>
      </c>
      <c r="AD220" s="3">
        <f>IFERROR(VLOOKUP(FISM[[#This Row],[FIS Code]],results1203[],3,FALSE),999)</f>
        <v>999</v>
      </c>
      <c r="AE220" s="3">
        <f>VLOOKUP(FISM[[#This Row],[pos1203]],pointstable[],2,FALSE)</f>
        <v>0</v>
      </c>
      <c r="AF220" s="3">
        <f>IFERROR(VLOOKUP(FISM[[#This Row],[FIS Code]],results1303[],3,FALSE),999)</f>
        <v>999</v>
      </c>
      <c r="AG220" s="3">
        <f>VLOOKUP(FISM[[#This Row],[pos1303]],pointstable[],2,FALSE)</f>
        <v>0</v>
      </c>
      <c r="AH220" s="3">
        <f>IFERROR(VLOOKUP(FISM[[#This Row],[FIS Code]],results1503[],3,FALSE),999)</f>
        <v>999</v>
      </c>
      <c r="AI220" s="3">
        <f>VLOOKUP(FISM[[#This Row],[POS1503]],pointstable[],2,FALSE)</f>
        <v>0</v>
      </c>
      <c r="AJ220" s="3">
        <f>IFERROR(VLOOKUP(FISM[[#This Row],[FIS Code]],results1603[],3,FALSE),999)</f>
        <v>999</v>
      </c>
      <c r="AK220" s="3">
        <f>VLOOKUP(FISM[[#This Row],[pos1603]],pointstable[],2,FALSE)</f>
        <v>0</v>
      </c>
    </row>
    <row r="221" spans="1:37" x14ac:dyDescent="0.3">
      <c r="A221">
        <v>104804</v>
      </c>
      <c r="B221" t="s">
        <v>1703</v>
      </c>
      <c r="C221">
        <v>1999</v>
      </c>
      <c r="D221" t="s">
        <v>20</v>
      </c>
      <c r="E221" s="3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0</v>
      </c>
      <c r="F221" s="3">
        <f>IFERROR(VLOOKUP(FISM[[#This Row],[FIS Code]],results0301[],3,FALSE),999)</f>
        <v>999</v>
      </c>
      <c r="G221" s="3">
        <f>VLOOKUP(FISM[[#This Row],[pos0301]],pointstable[],2,FALSE)</f>
        <v>0</v>
      </c>
      <c r="H221" s="3">
        <f>IFERROR(VLOOKUP(FISM[[#This Row],[FIS Code]],results0401[],3,FALSE),999)</f>
        <v>999</v>
      </c>
      <c r="I221" s="3">
        <f>VLOOKUP(FISM[[#This Row],[pos0401]],pointstable[],2,FALSE)</f>
        <v>0</v>
      </c>
      <c r="J221" s="3">
        <f>IFERROR(VLOOKUP(FISM[[#This Row],[FIS Code]],results1501[],3,FALSE),999)</f>
        <v>999</v>
      </c>
      <c r="K221" s="3">
        <f>VLOOKUP(FISM[[#This Row],[pos01501]],pointstable[],2,FALSE)</f>
        <v>0</v>
      </c>
      <c r="L221" s="3">
        <f>IFERROR(VLOOKUP(FISM[[#This Row],[FIS Code]],results15012[],3,FALSE),999)</f>
        <v>3</v>
      </c>
      <c r="M221" s="3">
        <f>VLOOKUP(FISM[[#This Row],[pos01502]],pointstable[],2,FALSE)</f>
        <v>300</v>
      </c>
      <c r="N221" s="3">
        <f>IFERROR(VLOOKUP(FISM[[#This Row],[FIS Code]],results0502[],3,FALSE),999)</f>
        <v>999</v>
      </c>
      <c r="O221" s="3">
        <f>VLOOKUP(FISM[[#This Row],[pos0502]],pointstable[],2,FALSE)</f>
        <v>0</v>
      </c>
      <c r="P221" s="3">
        <f>IFERROR(VLOOKUP(FISM[[#This Row],[FIS Code]],results0602[],3,FALSE),999)</f>
        <v>999</v>
      </c>
      <c r="Q221" s="3">
        <f>VLOOKUP(FISM[[#This Row],[pos0602]],pointstable[],2,FALSE)</f>
        <v>0</v>
      </c>
      <c r="R221" s="3">
        <f>IFERROR(VLOOKUP(FISM[[#This Row],[FIS Code]],results0702[],3,FALSE),999)</f>
        <v>999</v>
      </c>
      <c r="S221" s="3">
        <f>VLOOKUP(FISM[[#This Row],[pos0702]],pointstable[],2,FALSE)</f>
        <v>0</v>
      </c>
      <c r="T221" s="3">
        <f>IFERROR(VLOOKUP(FISM[[#This Row],[FIS Code]],results0802[],3,FALSE),999)</f>
        <v>999</v>
      </c>
      <c r="U221" s="3">
        <f>VLOOKUP(FISM[[#This Row],[pos0802]],pointstable[],2,FALSE)</f>
        <v>0</v>
      </c>
      <c r="V221" s="3">
        <f>IFERROR(VLOOKUP(FISM[[#This Row],[FIS Code]],results0103[],3,FALSE),999)</f>
        <v>999</v>
      </c>
      <c r="W221" s="3">
        <f>VLOOKUP(FISM[[#This Row],[pos0103]],pointstable[],2,FALSE)</f>
        <v>0</v>
      </c>
      <c r="X221" s="3">
        <f>IFERROR(VLOOKUP(FISM[[#This Row],[FIS Code]],results0203[],3,FALSE),999)</f>
        <v>999</v>
      </c>
      <c r="Y221" s="3">
        <f>VLOOKUP(FISM[[#This Row],[pos0203]],pointstable[],2,FALSE)</f>
        <v>0</v>
      </c>
      <c r="Z221" s="3">
        <f>IFERROR(VLOOKUP(FISM[[#This Row],[FIS Code]],results1003[],3,FALSE),999)</f>
        <v>999</v>
      </c>
      <c r="AA221" s="3">
        <f>VLOOKUP(FISM[[#This Row],[pos1003]],pointstable[],2,FALSE)</f>
        <v>0</v>
      </c>
      <c r="AB221" s="3">
        <f>IFERROR(VLOOKUP(FISM[[#This Row],[FIS Code]],results1103[],3,FALSE),999)</f>
        <v>999</v>
      </c>
      <c r="AC221" s="3">
        <f>VLOOKUP(FISM[[#This Row],[pos1103]],pointstable[],2,FALSE)</f>
        <v>0</v>
      </c>
      <c r="AD221" s="3">
        <f>IFERROR(VLOOKUP(FISM[[#This Row],[FIS Code]],results1203[],3,FALSE),999)</f>
        <v>999</v>
      </c>
      <c r="AE221" s="3">
        <f>VLOOKUP(FISM[[#This Row],[pos1203]],pointstable[],2,FALSE)</f>
        <v>0</v>
      </c>
      <c r="AF221" s="3">
        <f>IFERROR(VLOOKUP(FISM[[#This Row],[FIS Code]],results1303[],3,FALSE),999)</f>
        <v>999</v>
      </c>
      <c r="AG221" s="3">
        <f>VLOOKUP(FISM[[#This Row],[pos1303]],pointstable[],2,FALSE)</f>
        <v>0</v>
      </c>
      <c r="AH221" s="3">
        <f>IFERROR(VLOOKUP(FISM[[#This Row],[FIS Code]],results1503[],3,FALSE),999)</f>
        <v>999</v>
      </c>
      <c r="AI221" s="3">
        <f>VLOOKUP(FISM[[#This Row],[POS1503]],pointstable[],2,FALSE)</f>
        <v>0</v>
      </c>
      <c r="AJ221" s="3">
        <f>IFERROR(VLOOKUP(FISM[[#This Row],[FIS Code]],results1603[],3,FALSE),999)</f>
        <v>999</v>
      </c>
      <c r="AK221" s="3">
        <f>VLOOKUP(FISM[[#This Row],[pos1603]],pointstable[],2,FALSE)</f>
        <v>0</v>
      </c>
    </row>
    <row r="222" spans="1:37" x14ac:dyDescent="0.3">
      <c r="A222">
        <v>6100130</v>
      </c>
      <c r="B222" t="s">
        <v>2751</v>
      </c>
      <c r="C222">
        <v>2001</v>
      </c>
      <c r="D222" t="s">
        <v>20</v>
      </c>
      <c r="E222" s="3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0</v>
      </c>
      <c r="F222" s="3">
        <f>IFERROR(VLOOKUP(FISM[[#This Row],[FIS Code]],results0301[],3,FALSE),999)</f>
        <v>999</v>
      </c>
      <c r="G222" s="3">
        <f>VLOOKUP(FISM[[#This Row],[pos0301]],pointstable[],2,FALSE)</f>
        <v>0</v>
      </c>
      <c r="H222" s="3">
        <f>IFERROR(VLOOKUP(FISM[[#This Row],[FIS Code]],results0401[],3,FALSE),999)</f>
        <v>999</v>
      </c>
      <c r="I222" s="3">
        <f>VLOOKUP(FISM[[#This Row],[pos0401]],pointstable[],2,FALSE)</f>
        <v>0</v>
      </c>
      <c r="J222" s="3">
        <f>IFERROR(VLOOKUP(FISM[[#This Row],[FIS Code]],results1501[],3,FALSE),999)</f>
        <v>999</v>
      </c>
      <c r="K222" s="3">
        <f>VLOOKUP(FISM[[#This Row],[pos01501]],pointstable[],2,FALSE)</f>
        <v>0</v>
      </c>
      <c r="L222" s="3">
        <f>IFERROR(VLOOKUP(FISM[[#This Row],[FIS Code]],results15012[],3,FALSE),999)</f>
        <v>999</v>
      </c>
      <c r="M222" s="3">
        <f>VLOOKUP(FISM[[#This Row],[pos01502]],pointstable[],2,FALSE)</f>
        <v>0</v>
      </c>
      <c r="N222" s="3">
        <f>IFERROR(VLOOKUP(FISM[[#This Row],[FIS Code]],results0502[],3,FALSE),999)</f>
        <v>999</v>
      </c>
      <c r="O222" s="3">
        <f>VLOOKUP(FISM[[#This Row],[pos0502]],pointstable[],2,FALSE)</f>
        <v>0</v>
      </c>
      <c r="P222" s="3">
        <f>IFERROR(VLOOKUP(FISM[[#This Row],[FIS Code]],results0602[],3,FALSE),999)</f>
        <v>999</v>
      </c>
      <c r="Q222" s="3">
        <f>VLOOKUP(FISM[[#This Row],[pos0602]],pointstable[],2,FALSE)</f>
        <v>0</v>
      </c>
      <c r="R222" s="3">
        <f>IFERROR(VLOOKUP(FISM[[#This Row],[FIS Code]],results0702[],3,FALSE),999)</f>
        <v>999</v>
      </c>
      <c r="S222" s="3">
        <f>VLOOKUP(FISM[[#This Row],[pos0702]],pointstable[],2,FALSE)</f>
        <v>0</v>
      </c>
      <c r="T222" s="3">
        <f>IFERROR(VLOOKUP(FISM[[#This Row],[FIS Code]],results0802[],3,FALSE),999)</f>
        <v>999</v>
      </c>
      <c r="U222" s="3">
        <f>VLOOKUP(FISM[[#This Row],[pos0802]],pointstable[],2,FALSE)</f>
        <v>0</v>
      </c>
      <c r="V222" s="3">
        <f>IFERROR(VLOOKUP(FISM[[#This Row],[FIS Code]],results0103[],3,FALSE),999)</f>
        <v>999</v>
      </c>
      <c r="W222" s="3">
        <f>VLOOKUP(FISM[[#This Row],[pos0103]],pointstable[],2,FALSE)</f>
        <v>0</v>
      </c>
      <c r="X222" s="3">
        <f>IFERROR(VLOOKUP(FISM[[#This Row],[FIS Code]],results0203[],3,FALSE),999)</f>
        <v>999</v>
      </c>
      <c r="Y222" s="3">
        <f>VLOOKUP(FISM[[#This Row],[pos0203]],pointstable[],2,FALSE)</f>
        <v>0</v>
      </c>
      <c r="Z222" s="3">
        <f>IFERROR(VLOOKUP(FISM[[#This Row],[FIS Code]],results1003[],3,FALSE),999)</f>
        <v>999</v>
      </c>
      <c r="AA222" s="3">
        <f>VLOOKUP(FISM[[#This Row],[pos1003]],pointstable[],2,FALSE)</f>
        <v>0</v>
      </c>
      <c r="AB222" s="3">
        <f>IFERROR(VLOOKUP(FISM[[#This Row],[FIS Code]],results1103[],3,FALSE),999)</f>
        <v>999</v>
      </c>
      <c r="AC222" s="3">
        <f>VLOOKUP(FISM[[#This Row],[pos1103]],pointstable[],2,FALSE)</f>
        <v>0</v>
      </c>
      <c r="AD222" s="3">
        <f>IFERROR(VLOOKUP(FISM[[#This Row],[FIS Code]],results1203[],3,FALSE),999)</f>
        <v>66</v>
      </c>
      <c r="AE222" s="3">
        <f>VLOOKUP(FISM[[#This Row],[pos1203]],pointstable[],2,FALSE)</f>
        <v>0</v>
      </c>
      <c r="AF222" s="3">
        <f>IFERROR(VLOOKUP(FISM[[#This Row],[FIS Code]],results1303[],3,FALSE),999)</f>
        <v>70</v>
      </c>
      <c r="AG222" s="3">
        <f>VLOOKUP(FISM[[#This Row],[pos1303]],pointstable[],2,FALSE)</f>
        <v>0</v>
      </c>
      <c r="AH222" s="3">
        <f>IFERROR(VLOOKUP(FISM[[#This Row],[FIS Code]],results1503[],3,FALSE),999)</f>
        <v>999</v>
      </c>
      <c r="AI222" s="3">
        <f>VLOOKUP(FISM[[#This Row],[POS1503]],pointstable[],2,FALSE)</f>
        <v>0</v>
      </c>
      <c r="AJ222" s="3">
        <f>IFERROR(VLOOKUP(FISM[[#This Row],[FIS Code]],results1603[],3,FALSE),999)</f>
        <v>999</v>
      </c>
      <c r="AK222" s="3">
        <f>VLOOKUP(FISM[[#This Row],[pos1603]],pointstable[],2,FALSE)</f>
        <v>0</v>
      </c>
    </row>
    <row r="223" spans="1:37" x14ac:dyDescent="0.3">
      <c r="A223">
        <v>6100118</v>
      </c>
      <c r="B223" t="s">
        <v>2752</v>
      </c>
      <c r="C223">
        <v>2001</v>
      </c>
      <c r="D223" t="s">
        <v>20</v>
      </c>
      <c r="E223" s="3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0</v>
      </c>
      <c r="F223" s="3">
        <f>IFERROR(VLOOKUP(FISM[[#This Row],[FIS Code]],results0301[],3,FALSE),999)</f>
        <v>999</v>
      </c>
      <c r="G223" s="3">
        <f>VLOOKUP(FISM[[#This Row],[pos0301]],pointstable[],2,FALSE)</f>
        <v>0</v>
      </c>
      <c r="H223" s="3">
        <f>IFERROR(VLOOKUP(FISM[[#This Row],[FIS Code]],results0401[],3,FALSE),999)</f>
        <v>999</v>
      </c>
      <c r="I223" s="3">
        <f>VLOOKUP(FISM[[#This Row],[pos0401]],pointstable[],2,FALSE)</f>
        <v>0</v>
      </c>
      <c r="J223" s="3">
        <f>IFERROR(VLOOKUP(FISM[[#This Row],[FIS Code]],results1501[],3,FALSE),999)</f>
        <v>999</v>
      </c>
      <c r="K223" s="3">
        <f>VLOOKUP(FISM[[#This Row],[pos01501]],pointstable[],2,FALSE)</f>
        <v>0</v>
      </c>
      <c r="L223" s="3">
        <f>IFERROR(VLOOKUP(FISM[[#This Row],[FIS Code]],results15012[],3,FALSE),999)</f>
        <v>999</v>
      </c>
      <c r="M223" s="3">
        <f>VLOOKUP(FISM[[#This Row],[pos01502]],pointstable[],2,FALSE)</f>
        <v>0</v>
      </c>
      <c r="N223" s="3">
        <f>IFERROR(VLOOKUP(FISM[[#This Row],[FIS Code]],results0502[],3,FALSE),999)</f>
        <v>999</v>
      </c>
      <c r="O223" s="3">
        <f>VLOOKUP(FISM[[#This Row],[pos0502]],pointstable[],2,FALSE)</f>
        <v>0</v>
      </c>
      <c r="P223" s="3">
        <f>IFERROR(VLOOKUP(FISM[[#This Row],[FIS Code]],results0602[],3,FALSE),999)</f>
        <v>999</v>
      </c>
      <c r="Q223" s="3">
        <f>VLOOKUP(FISM[[#This Row],[pos0602]],pointstable[],2,FALSE)</f>
        <v>0</v>
      </c>
      <c r="R223" s="3">
        <f>IFERROR(VLOOKUP(FISM[[#This Row],[FIS Code]],results0702[],3,FALSE),999)</f>
        <v>999</v>
      </c>
      <c r="S223" s="3">
        <f>VLOOKUP(FISM[[#This Row],[pos0702]],pointstable[],2,FALSE)</f>
        <v>0</v>
      </c>
      <c r="T223" s="3">
        <f>IFERROR(VLOOKUP(FISM[[#This Row],[FIS Code]],results0802[],3,FALSE),999)</f>
        <v>999</v>
      </c>
      <c r="U223" s="3">
        <f>VLOOKUP(FISM[[#This Row],[pos0802]],pointstable[],2,FALSE)</f>
        <v>0</v>
      </c>
      <c r="V223" s="3">
        <f>IFERROR(VLOOKUP(FISM[[#This Row],[FIS Code]],results0103[],3,FALSE),999)</f>
        <v>999</v>
      </c>
      <c r="W223" s="3">
        <f>VLOOKUP(FISM[[#This Row],[pos0103]],pointstable[],2,FALSE)</f>
        <v>0</v>
      </c>
      <c r="X223" s="3">
        <f>IFERROR(VLOOKUP(FISM[[#This Row],[FIS Code]],results0203[],3,FALSE),999)</f>
        <v>999</v>
      </c>
      <c r="Y223" s="3">
        <f>VLOOKUP(FISM[[#This Row],[pos0203]],pointstable[],2,FALSE)</f>
        <v>0</v>
      </c>
      <c r="Z223" s="3">
        <f>IFERROR(VLOOKUP(FISM[[#This Row],[FIS Code]],results1003[],3,FALSE),999)</f>
        <v>999</v>
      </c>
      <c r="AA223" s="3">
        <f>VLOOKUP(FISM[[#This Row],[pos1003]],pointstable[],2,FALSE)</f>
        <v>0</v>
      </c>
      <c r="AB223" s="3">
        <f>IFERROR(VLOOKUP(FISM[[#This Row],[FIS Code]],results1103[],3,FALSE),999)</f>
        <v>999</v>
      </c>
      <c r="AC223" s="3">
        <f>VLOOKUP(FISM[[#This Row],[pos1103]],pointstable[],2,FALSE)</f>
        <v>0</v>
      </c>
      <c r="AD223" s="3">
        <f>IFERROR(VLOOKUP(FISM[[#This Row],[FIS Code]],results1203[],3,FALSE),999)</f>
        <v>75</v>
      </c>
      <c r="AE223" s="3">
        <f>VLOOKUP(FISM[[#This Row],[pos1203]],pointstable[],2,FALSE)</f>
        <v>0</v>
      </c>
      <c r="AF223" s="3">
        <f>IFERROR(VLOOKUP(FISM[[#This Row],[FIS Code]],results1303[],3,FALSE),999)</f>
        <v>999</v>
      </c>
      <c r="AG223" s="3">
        <f>VLOOKUP(FISM[[#This Row],[pos1303]],pointstable[],2,FALSE)</f>
        <v>0</v>
      </c>
      <c r="AH223" s="3">
        <f>IFERROR(VLOOKUP(FISM[[#This Row],[FIS Code]],results1503[],3,FALSE),999)</f>
        <v>999</v>
      </c>
      <c r="AI223" s="3">
        <f>VLOOKUP(FISM[[#This Row],[POS1503]],pointstable[],2,FALSE)</f>
        <v>0</v>
      </c>
      <c r="AJ223" s="3">
        <f>IFERROR(VLOOKUP(FISM[[#This Row],[FIS Code]],results1603[],3,FALSE),999)</f>
        <v>999</v>
      </c>
      <c r="AK223" s="3">
        <f>VLOOKUP(FISM[[#This Row],[pos1603]],pointstable[],2,FALSE)</f>
        <v>0</v>
      </c>
    </row>
    <row r="224" spans="1:37" x14ac:dyDescent="0.3">
      <c r="A224">
        <v>6100198</v>
      </c>
      <c r="B224" t="s">
        <v>2761</v>
      </c>
      <c r="C224">
        <v>2001</v>
      </c>
      <c r="D224" t="s">
        <v>20</v>
      </c>
      <c r="E224" s="3">
        <f>SUM(FISM[[#This Row],[pts0301]],FISM[[#This Row],[pts0401]],FISM[[#This Row],[pts0502]],FISM[[#This Row],[pts0602]],FISM[[#This Row],[pts0702]],FISM[[#This Row],[pts0802]],FISM[[#This Row],[pts0103]],FISM[[#This Row],[pts0203]],FISM[[#This Row],[pts1003]],FISM[[#This Row],[pts1103]],FISM[[#This Row],[pts1203]],FISM[[#This Row],[pts1303]],FISM[[#This Row],[PTS1503]],FISM[[#This Row],[pts1603]])</f>
        <v>0</v>
      </c>
      <c r="F224" s="3">
        <f>IFERROR(VLOOKUP(FISM[[#This Row],[FIS Code]],results0301[],3,FALSE),999)</f>
        <v>999</v>
      </c>
      <c r="G224" s="3">
        <f>VLOOKUP(FISM[[#This Row],[pos0301]],pointstable[],2,FALSE)</f>
        <v>0</v>
      </c>
      <c r="H224" s="3">
        <f>IFERROR(VLOOKUP(FISM[[#This Row],[FIS Code]],results0401[],3,FALSE),999)</f>
        <v>999</v>
      </c>
      <c r="I224" s="3">
        <f>VLOOKUP(FISM[[#This Row],[pos0401]],pointstable[],2,FALSE)</f>
        <v>0</v>
      </c>
      <c r="J224" s="3">
        <f>IFERROR(VLOOKUP(FISM[[#This Row],[FIS Code]],results1501[],3,FALSE),999)</f>
        <v>999</v>
      </c>
      <c r="K224" s="3">
        <f>VLOOKUP(FISM[[#This Row],[pos01501]],pointstable[],2,FALSE)</f>
        <v>0</v>
      </c>
      <c r="L224" s="3">
        <f>IFERROR(VLOOKUP(FISM[[#This Row],[FIS Code]],results15012[],3,FALSE),999)</f>
        <v>999</v>
      </c>
      <c r="M224" s="3">
        <f>VLOOKUP(FISM[[#This Row],[pos01502]],pointstable[],2,FALSE)</f>
        <v>0</v>
      </c>
      <c r="N224" s="3">
        <f>IFERROR(VLOOKUP(FISM[[#This Row],[FIS Code]],results0502[],3,FALSE),999)</f>
        <v>999</v>
      </c>
      <c r="O224" s="3">
        <f>VLOOKUP(FISM[[#This Row],[pos0502]],pointstable[],2,FALSE)</f>
        <v>0</v>
      </c>
      <c r="P224" s="3">
        <f>IFERROR(VLOOKUP(FISM[[#This Row],[FIS Code]],results0602[],3,FALSE),999)</f>
        <v>999</v>
      </c>
      <c r="Q224" s="3">
        <f>VLOOKUP(FISM[[#This Row],[pos0602]],pointstable[],2,FALSE)</f>
        <v>0</v>
      </c>
      <c r="R224" s="3">
        <f>IFERROR(VLOOKUP(FISM[[#This Row],[FIS Code]],results0702[],3,FALSE),999)</f>
        <v>999</v>
      </c>
      <c r="S224" s="3">
        <f>VLOOKUP(FISM[[#This Row],[pos0702]],pointstable[],2,FALSE)</f>
        <v>0</v>
      </c>
      <c r="T224" s="3">
        <f>IFERROR(VLOOKUP(FISM[[#This Row],[FIS Code]],results0802[],3,FALSE),999)</f>
        <v>999</v>
      </c>
      <c r="U224" s="3">
        <f>VLOOKUP(FISM[[#This Row],[pos0802]],pointstable[],2,FALSE)</f>
        <v>0</v>
      </c>
      <c r="V224" s="3">
        <f>IFERROR(VLOOKUP(FISM[[#This Row],[FIS Code]],results0103[],3,FALSE),999)</f>
        <v>999</v>
      </c>
      <c r="W224" s="3">
        <f>VLOOKUP(FISM[[#This Row],[pos0103]],pointstable[],2,FALSE)</f>
        <v>0</v>
      </c>
      <c r="X224" s="3">
        <f>IFERROR(VLOOKUP(FISM[[#This Row],[FIS Code]],results0203[],3,FALSE),999)</f>
        <v>999</v>
      </c>
      <c r="Y224" s="3">
        <f>VLOOKUP(FISM[[#This Row],[pos0203]],pointstable[],2,FALSE)</f>
        <v>0</v>
      </c>
      <c r="Z224" s="3">
        <f>IFERROR(VLOOKUP(FISM[[#This Row],[FIS Code]],results1003[],3,FALSE),999)</f>
        <v>999</v>
      </c>
      <c r="AA224" s="3">
        <f>VLOOKUP(FISM[[#This Row],[pos1003]],pointstable[],2,FALSE)</f>
        <v>0</v>
      </c>
      <c r="AB224" s="3">
        <f>IFERROR(VLOOKUP(FISM[[#This Row],[FIS Code]],results1103[],3,FALSE),999)</f>
        <v>999</v>
      </c>
      <c r="AC224" s="3">
        <f>VLOOKUP(FISM[[#This Row],[pos1103]],pointstable[],2,FALSE)</f>
        <v>0</v>
      </c>
      <c r="AD224" s="3">
        <f>IFERROR(VLOOKUP(FISM[[#This Row],[FIS Code]],results1203[],3,FALSE),999)</f>
        <v>79</v>
      </c>
      <c r="AE224" s="3">
        <f>VLOOKUP(FISM[[#This Row],[pos1203]],pointstable[],2,FALSE)</f>
        <v>0</v>
      </c>
      <c r="AF224" s="3">
        <f>IFERROR(VLOOKUP(FISM[[#This Row],[FIS Code]],results1303[],3,FALSE),999)</f>
        <v>81</v>
      </c>
      <c r="AG224" s="3">
        <f>VLOOKUP(FISM[[#This Row],[pos1303]],pointstable[],2,FALSE)</f>
        <v>0</v>
      </c>
      <c r="AH224" s="3">
        <f>IFERROR(VLOOKUP(FISM[[#This Row],[FIS Code]],results1503[],3,FALSE),999)</f>
        <v>999</v>
      </c>
      <c r="AI224" s="3">
        <f>VLOOKUP(FISM[[#This Row],[POS1503]],pointstable[],2,FALSE)</f>
        <v>0</v>
      </c>
      <c r="AJ224" s="3">
        <f>IFERROR(VLOOKUP(FISM[[#This Row],[FIS Code]],results1603[],3,FALSE),999)</f>
        <v>999</v>
      </c>
      <c r="AK224" s="3">
        <f>VLOOKUP(FISM[[#This Row],[pos1603]],pointstable[],2,FALSE)</f>
        <v>0</v>
      </c>
    </row>
  </sheetData>
  <mergeCells count="16">
    <mergeCell ref="AJ1:AK1"/>
    <mergeCell ref="AH1:AI1"/>
    <mergeCell ref="F1:G1"/>
    <mergeCell ref="H1:I1"/>
    <mergeCell ref="N1:O1"/>
    <mergeCell ref="P1:Q1"/>
    <mergeCell ref="R1:S1"/>
    <mergeCell ref="J1:K1"/>
    <mergeCell ref="L1:M1"/>
    <mergeCell ref="AF1:AG1"/>
    <mergeCell ref="AD1:AE1"/>
    <mergeCell ref="T1:U1"/>
    <mergeCell ref="V1:W1"/>
    <mergeCell ref="X1:Y1"/>
    <mergeCell ref="Z1:AA1"/>
    <mergeCell ref="AB1:AC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C0EA9-DA64-4201-B8A1-0CC7BE0E040B}">
  <dimension ref="A1:O80"/>
  <sheetViews>
    <sheetView workbookViewId="0">
      <selection activeCell="N3" sqref="N3"/>
    </sheetView>
  </sheetViews>
  <sheetFormatPr defaultRowHeight="14.4" x14ac:dyDescent="0.3"/>
  <cols>
    <col min="1" max="1" width="5.21875" bestFit="1" customWidth="1"/>
    <col min="2" max="2" width="3.6640625" bestFit="1" customWidth="1"/>
    <col min="3" max="3" width="8.21875" bestFit="1" customWidth="1"/>
    <col min="4" max="4" width="25.77734375" bestFit="1" customWidth="1"/>
    <col min="5" max="5" width="5" bestFit="1" customWidth="1"/>
    <col min="6" max="6" width="6.6640625" bestFit="1" customWidth="1"/>
    <col min="7" max="7" width="7.109375" bestFit="1" customWidth="1"/>
    <col min="8" max="8" width="5.77734375" bestFit="1" customWidth="1"/>
    <col min="9" max="9" width="9.77734375" bestFit="1" customWidth="1"/>
    <col min="10" max="10" width="6.5546875" bestFit="1" customWidth="1"/>
    <col min="11" max="11" width="9.109375" bestFit="1" customWidth="1"/>
  </cols>
  <sheetData>
    <row r="1" spans="1:15" x14ac:dyDescent="0.3">
      <c r="A1" s="8" t="s">
        <v>0</v>
      </c>
      <c r="B1" s="9" t="s">
        <v>1</v>
      </c>
      <c r="C1" s="9" t="s">
        <v>11</v>
      </c>
      <c r="D1" s="9" t="s">
        <v>3</v>
      </c>
      <c r="E1" s="9" t="s">
        <v>12</v>
      </c>
      <c r="F1" s="9" t="s">
        <v>4</v>
      </c>
      <c r="G1" s="9" t="s">
        <v>13</v>
      </c>
      <c r="H1" s="9" t="s">
        <v>14</v>
      </c>
      <c r="I1" s="9" t="s">
        <v>15</v>
      </c>
      <c r="J1" s="9" t="s">
        <v>16</v>
      </c>
      <c r="K1" s="10" t="s">
        <v>6</v>
      </c>
      <c r="M1" s="17" t="s">
        <v>2</v>
      </c>
      <c r="N1" s="17" t="s">
        <v>7</v>
      </c>
      <c r="O1" s="17" t="s">
        <v>0</v>
      </c>
    </row>
    <row r="2" spans="1:15" x14ac:dyDescent="0.3">
      <c r="A2" s="11">
        <v>1</v>
      </c>
      <c r="B2" s="12">
        <v>14</v>
      </c>
      <c r="C2" s="12">
        <v>104801</v>
      </c>
      <c r="D2" s="12" t="s">
        <v>157</v>
      </c>
      <c r="E2" s="12" t="s">
        <v>19</v>
      </c>
      <c r="F2" s="12" t="s">
        <v>20</v>
      </c>
      <c r="G2" s="12" t="s">
        <v>1786</v>
      </c>
      <c r="H2" s="12" t="s">
        <v>1787</v>
      </c>
      <c r="I2" s="12" t="s">
        <v>1788</v>
      </c>
      <c r="J2" s="12" t="s">
        <v>24</v>
      </c>
      <c r="K2" s="13" t="s">
        <v>1789</v>
      </c>
      <c r="M2">
        <f t="shared" ref="M2:M33" si="0">C2</f>
        <v>104801</v>
      </c>
      <c r="N2">
        <f>IF(AND(A2&gt;0,A2&lt;999),IFERROR(VLOOKUP(results0802[[#This Row],[Card]],FISM[],1,FALSE),0),0)</f>
        <v>104801</v>
      </c>
      <c r="O2">
        <f t="shared" ref="O2:O33" si="1">A2</f>
        <v>1</v>
      </c>
    </row>
    <row r="3" spans="1:15" x14ac:dyDescent="0.3">
      <c r="A3" s="14">
        <v>2</v>
      </c>
      <c r="B3" s="15">
        <v>6</v>
      </c>
      <c r="C3" s="15">
        <v>6532313</v>
      </c>
      <c r="D3" s="15" t="s">
        <v>1013</v>
      </c>
      <c r="E3" s="15" t="s">
        <v>19</v>
      </c>
      <c r="F3" s="15" t="s">
        <v>73</v>
      </c>
      <c r="G3" s="15" t="s">
        <v>861</v>
      </c>
      <c r="H3" s="15" t="s">
        <v>1790</v>
      </c>
      <c r="I3" s="15" t="s">
        <v>1791</v>
      </c>
      <c r="J3" s="15" t="s">
        <v>1792</v>
      </c>
      <c r="K3" s="16" t="s">
        <v>1793</v>
      </c>
      <c r="M3">
        <f t="shared" si="0"/>
        <v>6532313</v>
      </c>
      <c r="N3">
        <f>IF(AND(A3&gt;0,A3&lt;999),IFERROR(VLOOKUP(results0802[[#This Row],[Card]],FISM[],1,FALSE),0),0)</f>
        <v>6532313</v>
      </c>
      <c r="O3">
        <f t="shared" si="1"/>
        <v>2</v>
      </c>
    </row>
    <row r="4" spans="1:15" x14ac:dyDescent="0.3">
      <c r="A4" s="11">
        <v>3</v>
      </c>
      <c r="B4" s="12">
        <v>9</v>
      </c>
      <c r="C4" s="12">
        <v>104551</v>
      </c>
      <c r="D4" s="12" t="s">
        <v>80</v>
      </c>
      <c r="E4" s="12" t="s">
        <v>81</v>
      </c>
      <c r="F4" s="12" t="s">
        <v>20</v>
      </c>
      <c r="G4" s="12" t="s">
        <v>847</v>
      </c>
      <c r="H4" s="12" t="s">
        <v>1794</v>
      </c>
      <c r="I4" s="12" t="s">
        <v>1795</v>
      </c>
      <c r="J4" s="12" t="s">
        <v>47</v>
      </c>
      <c r="K4" s="13" t="s">
        <v>1796</v>
      </c>
      <c r="M4">
        <f t="shared" si="0"/>
        <v>104551</v>
      </c>
      <c r="N4">
        <f>IF(AND(A4&gt;0,A4&lt;999),IFERROR(VLOOKUP(results0802[[#This Row],[Card]],FISM[],1,FALSE),0),0)</f>
        <v>104551</v>
      </c>
      <c r="O4">
        <f t="shared" si="1"/>
        <v>3</v>
      </c>
    </row>
    <row r="5" spans="1:15" x14ac:dyDescent="0.3">
      <c r="A5" s="14">
        <v>4</v>
      </c>
      <c r="B5" s="15">
        <v>4</v>
      </c>
      <c r="C5" s="15">
        <v>6532418</v>
      </c>
      <c r="D5" s="15" t="s">
        <v>1281</v>
      </c>
      <c r="E5" s="15" t="s">
        <v>19</v>
      </c>
      <c r="F5" s="15" t="s">
        <v>73</v>
      </c>
      <c r="G5" s="15" t="s">
        <v>1797</v>
      </c>
      <c r="H5" s="15" t="s">
        <v>1798</v>
      </c>
      <c r="I5" s="15" t="s">
        <v>1799</v>
      </c>
      <c r="J5" s="15" t="s">
        <v>1800</v>
      </c>
      <c r="K5" s="16" t="s">
        <v>1801</v>
      </c>
      <c r="M5">
        <f t="shared" si="0"/>
        <v>6532418</v>
      </c>
      <c r="N5">
        <f>IF(AND(A5&gt;0,A5&lt;999),IFERROR(VLOOKUP(results0802[[#This Row],[Card]],FISM[],1,FALSE),0),0)</f>
        <v>6532418</v>
      </c>
      <c r="O5">
        <f t="shared" si="1"/>
        <v>4</v>
      </c>
    </row>
    <row r="6" spans="1:15" x14ac:dyDescent="0.3">
      <c r="A6" s="11">
        <v>5</v>
      </c>
      <c r="B6" s="12">
        <v>18</v>
      </c>
      <c r="C6" s="12">
        <v>6100034</v>
      </c>
      <c r="D6" s="12" t="s">
        <v>192</v>
      </c>
      <c r="E6" s="12" t="s">
        <v>143</v>
      </c>
      <c r="F6" s="12" t="s">
        <v>20</v>
      </c>
      <c r="G6" s="12" t="s">
        <v>1802</v>
      </c>
      <c r="H6" s="12" t="s">
        <v>1803</v>
      </c>
      <c r="I6" s="12" t="s">
        <v>1804</v>
      </c>
      <c r="J6" s="12" t="s">
        <v>1805</v>
      </c>
      <c r="K6" s="13" t="s">
        <v>1806</v>
      </c>
      <c r="M6">
        <f t="shared" si="0"/>
        <v>6100034</v>
      </c>
      <c r="N6">
        <f>IF(AND(A6&gt;0,A6&lt;999),IFERROR(VLOOKUP(results0802[[#This Row],[Card]],FISM[],1,FALSE),0),0)</f>
        <v>6100034</v>
      </c>
      <c r="O6">
        <f t="shared" si="1"/>
        <v>5</v>
      </c>
    </row>
    <row r="7" spans="1:15" x14ac:dyDescent="0.3">
      <c r="A7" s="14">
        <v>6</v>
      </c>
      <c r="B7" s="15">
        <v>13</v>
      </c>
      <c r="C7" s="15">
        <v>221323</v>
      </c>
      <c r="D7" s="15" t="s">
        <v>981</v>
      </c>
      <c r="E7" s="15" t="s">
        <v>28</v>
      </c>
      <c r="F7" s="15" t="s">
        <v>982</v>
      </c>
      <c r="G7" s="15" t="s">
        <v>1807</v>
      </c>
      <c r="H7" s="15" t="s">
        <v>1808</v>
      </c>
      <c r="I7" s="15" t="s">
        <v>1809</v>
      </c>
      <c r="J7" s="15" t="s">
        <v>1810</v>
      </c>
      <c r="K7" s="16" t="s">
        <v>1811</v>
      </c>
      <c r="M7">
        <f t="shared" si="0"/>
        <v>221323</v>
      </c>
      <c r="N7">
        <f>IF(AND(A7&gt;0,A7&lt;999),IFERROR(VLOOKUP(results0802[[#This Row],[Card]],FISM[],1,FALSE),0),0)</f>
        <v>221323</v>
      </c>
      <c r="O7">
        <f t="shared" si="1"/>
        <v>6</v>
      </c>
    </row>
    <row r="8" spans="1:15" x14ac:dyDescent="0.3">
      <c r="A8" s="11">
        <v>7</v>
      </c>
      <c r="B8" s="12">
        <v>7</v>
      </c>
      <c r="C8" s="12">
        <v>104872</v>
      </c>
      <c r="D8" s="12" t="s">
        <v>138</v>
      </c>
      <c r="E8" s="12" t="s">
        <v>43</v>
      </c>
      <c r="F8" s="12" t="s">
        <v>20</v>
      </c>
      <c r="G8" s="12" t="s">
        <v>1580</v>
      </c>
      <c r="H8" s="12" t="s">
        <v>1812</v>
      </c>
      <c r="I8" s="12" t="s">
        <v>1813</v>
      </c>
      <c r="J8" s="12" t="s">
        <v>1814</v>
      </c>
      <c r="K8" s="13" t="s">
        <v>1815</v>
      </c>
      <c r="M8">
        <f t="shared" si="0"/>
        <v>104872</v>
      </c>
      <c r="N8">
        <f>IF(AND(A8&gt;0,A8&lt;999),IFERROR(VLOOKUP(results0802[[#This Row],[Card]],FISM[],1,FALSE),0),0)</f>
        <v>104872</v>
      </c>
      <c r="O8">
        <f t="shared" si="1"/>
        <v>7</v>
      </c>
    </row>
    <row r="9" spans="1:15" x14ac:dyDescent="0.3">
      <c r="A9" s="14">
        <v>8</v>
      </c>
      <c r="B9" s="15">
        <v>17</v>
      </c>
      <c r="C9" s="15">
        <v>6532584</v>
      </c>
      <c r="D9" s="15" t="s">
        <v>970</v>
      </c>
      <c r="E9" s="15" t="s">
        <v>43</v>
      </c>
      <c r="F9" s="15" t="s">
        <v>73</v>
      </c>
      <c r="G9" s="15" t="s">
        <v>842</v>
      </c>
      <c r="H9" s="15" t="s">
        <v>1436</v>
      </c>
      <c r="I9" s="15" t="s">
        <v>1816</v>
      </c>
      <c r="J9" s="15" t="s">
        <v>1817</v>
      </c>
      <c r="K9" s="16" t="s">
        <v>1818</v>
      </c>
      <c r="M9">
        <f t="shared" si="0"/>
        <v>6532584</v>
      </c>
      <c r="N9">
        <f>IF(AND(A9&gt;0,A9&lt;999),IFERROR(VLOOKUP(results0802[[#This Row],[Card]],FISM[],1,FALSE),0),0)</f>
        <v>6532584</v>
      </c>
      <c r="O9">
        <f t="shared" si="1"/>
        <v>8</v>
      </c>
    </row>
    <row r="10" spans="1:15" x14ac:dyDescent="0.3">
      <c r="A10" s="11">
        <v>9</v>
      </c>
      <c r="B10" s="12">
        <v>22</v>
      </c>
      <c r="C10" s="12">
        <v>104905</v>
      </c>
      <c r="D10" s="12" t="s">
        <v>213</v>
      </c>
      <c r="E10" s="12" t="s">
        <v>43</v>
      </c>
      <c r="F10" s="12" t="s">
        <v>20</v>
      </c>
      <c r="G10" s="12" t="s">
        <v>1819</v>
      </c>
      <c r="H10" s="12" t="s">
        <v>1787</v>
      </c>
      <c r="I10" s="12" t="s">
        <v>1820</v>
      </c>
      <c r="J10" s="12" t="s">
        <v>1821</v>
      </c>
      <c r="K10" s="13" t="s">
        <v>1822</v>
      </c>
      <c r="M10">
        <f t="shared" si="0"/>
        <v>104905</v>
      </c>
      <c r="N10">
        <f>IF(AND(A10&gt;0,A10&lt;999),IFERROR(VLOOKUP(results0802[[#This Row],[Card]],FISM[],1,FALSE),0),0)</f>
        <v>104905</v>
      </c>
      <c r="O10">
        <f t="shared" si="1"/>
        <v>9</v>
      </c>
    </row>
    <row r="11" spans="1:15" x14ac:dyDescent="0.3">
      <c r="A11" s="14">
        <v>10</v>
      </c>
      <c r="B11" s="15">
        <v>19</v>
      </c>
      <c r="C11" s="15">
        <v>104869</v>
      </c>
      <c r="D11" s="15" t="s">
        <v>960</v>
      </c>
      <c r="E11" s="15" t="s">
        <v>43</v>
      </c>
      <c r="F11" s="15" t="s">
        <v>20</v>
      </c>
      <c r="G11" s="15" t="s">
        <v>1823</v>
      </c>
      <c r="H11" s="15" t="s">
        <v>1435</v>
      </c>
      <c r="I11" s="15" t="s">
        <v>1824</v>
      </c>
      <c r="J11" s="15" t="s">
        <v>1825</v>
      </c>
      <c r="K11" s="16" t="s">
        <v>1826</v>
      </c>
      <c r="M11">
        <f t="shared" si="0"/>
        <v>104869</v>
      </c>
      <c r="N11">
        <f>IF(AND(A11&gt;0,A11&lt;999),IFERROR(VLOOKUP(results0802[[#This Row],[Card]],FISM[],1,FALSE),0),0)</f>
        <v>104869</v>
      </c>
      <c r="O11">
        <f t="shared" si="1"/>
        <v>10</v>
      </c>
    </row>
    <row r="12" spans="1:15" x14ac:dyDescent="0.3">
      <c r="A12" s="11">
        <v>11</v>
      </c>
      <c r="B12" s="12">
        <v>12</v>
      </c>
      <c r="C12" s="12">
        <v>6532109</v>
      </c>
      <c r="D12" s="12" t="s">
        <v>990</v>
      </c>
      <c r="E12" s="12" t="s">
        <v>28</v>
      </c>
      <c r="F12" s="12" t="s">
        <v>73</v>
      </c>
      <c r="G12" s="12" t="s">
        <v>1787</v>
      </c>
      <c r="H12" s="12" t="s">
        <v>1827</v>
      </c>
      <c r="I12" s="12" t="s">
        <v>1828</v>
      </c>
      <c r="J12" s="12" t="s">
        <v>1829</v>
      </c>
      <c r="K12" s="13" t="s">
        <v>1830</v>
      </c>
      <c r="M12">
        <f t="shared" si="0"/>
        <v>6532109</v>
      </c>
      <c r="N12">
        <f>IF(AND(A12&gt;0,A12&lt;999),IFERROR(VLOOKUP(results0802[[#This Row],[Card]],FISM[],1,FALSE),0),0)</f>
        <v>6532109</v>
      </c>
      <c r="O12">
        <f t="shared" si="1"/>
        <v>11</v>
      </c>
    </row>
    <row r="13" spans="1:15" x14ac:dyDescent="0.3">
      <c r="A13" s="14">
        <v>12</v>
      </c>
      <c r="B13" s="15">
        <v>34</v>
      </c>
      <c r="C13" s="15">
        <v>6100057</v>
      </c>
      <c r="D13" s="15" t="s">
        <v>1093</v>
      </c>
      <c r="E13" s="15" t="s">
        <v>143</v>
      </c>
      <c r="F13" s="15" t="s">
        <v>20</v>
      </c>
      <c r="G13" s="15" t="s">
        <v>1831</v>
      </c>
      <c r="H13" s="15" t="s">
        <v>1832</v>
      </c>
      <c r="I13" s="15" t="s">
        <v>1833</v>
      </c>
      <c r="J13" s="15" t="s">
        <v>1834</v>
      </c>
      <c r="K13" s="16" t="s">
        <v>1835</v>
      </c>
      <c r="M13">
        <f t="shared" si="0"/>
        <v>6100057</v>
      </c>
      <c r="N13">
        <f>IF(AND(A13&gt;0,A13&lt;999),IFERROR(VLOOKUP(results0802[[#This Row],[Card]],FISM[],1,FALSE),0),0)</f>
        <v>6100057</v>
      </c>
      <c r="O13">
        <f t="shared" si="1"/>
        <v>12</v>
      </c>
    </row>
    <row r="14" spans="1:15" x14ac:dyDescent="0.3">
      <c r="A14" s="11">
        <v>13</v>
      </c>
      <c r="B14" s="12">
        <v>20</v>
      </c>
      <c r="C14" s="12">
        <v>104871</v>
      </c>
      <c r="D14" s="12" t="s">
        <v>1029</v>
      </c>
      <c r="E14" s="12" t="s">
        <v>43</v>
      </c>
      <c r="F14" s="12" t="s">
        <v>20</v>
      </c>
      <c r="G14" s="12" t="s">
        <v>1836</v>
      </c>
      <c r="H14" s="12" t="s">
        <v>1837</v>
      </c>
      <c r="I14" s="12" t="s">
        <v>1838</v>
      </c>
      <c r="J14" s="12" t="s">
        <v>1839</v>
      </c>
      <c r="K14" s="13" t="s">
        <v>1840</v>
      </c>
      <c r="M14">
        <f t="shared" si="0"/>
        <v>104871</v>
      </c>
      <c r="N14">
        <f>IF(AND(A14&gt;0,A14&lt;999),IFERROR(VLOOKUP(results0802[[#This Row],[Card]],FISM[],1,FALSE),0),0)</f>
        <v>104871</v>
      </c>
      <c r="O14">
        <f t="shared" si="1"/>
        <v>13</v>
      </c>
    </row>
    <row r="15" spans="1:15" x14ac:dyDescent="0.3">
      <c r="A15" s="14">
        <v>14</v>
      </c>
      <c r="B15" s="15">
        <v>8</v>
      </c>
      <c r="C15" s="15">
        <v>104908</v>
      </c>
      <c r="D15" s="15" t="s">
        <v>95</v>
      </c>
      <c r="E15" s="15" t="s">
        <v>43</v>
      </c>
      <c r="F15" s="15" t="s">
        <v>20</v>
      </c>
      <c r="G15" s="15" t="s">
        <v>1841</v>
      </c>
      <c r="H15" s="15" t="s">
        <v>1797</v>
      </c>
      <c r="I15" s="15" t="s">
        <v>1842</v>
      </c>
      <c r="J15" s="15" t="s">
        <v>1843</v>
      </c>
      <c r="K15" s="16" t="s">
        <v>1844</v>
      </c>
      <c r="M15">
        <f t="shared" si="0"/>
        <v>104908</v>
      </c>
      <c r="N15">
        <f>IF(AND(A15&gt;0,A15&lt;999),IFERROR(VLOOKUP(results0802[[#This Row],[Card]],FISM[],1,FALSE),0),0)</f>
        <v>104908</v>
      </c>
      <c r="O15">
        <f t="shared" si="1"/>
        <v>14</v>
      </c>
    </row>
    <row r="16" spans="1:15" x14ac:dyDescent="0.3">
      <c r="A16" s="11">
        <v>15</v>
      </c>
      <c r="B16" s="12">
        <v>26</v>
      </c>
      <c r="C16" s="12">
        <v>6532585</v>
      </c>
      <c r="D16" s="12" t="s">
        <v>1279</v>
      </c>
      <c r="E16" s="12" t="s">
        <v>43</v>
      </c>
      <c r="F16" s="12" t="s">
        <v>73</v>
      </c>
      <c r="G16" s="12" t="s">
        <v>1845</v>
      </c>
      <c r="H16" s="12" t="s">
        <v>1846</v>
      </c>
      <c r="I16" s="12" t="s">
        <v>1847</v>
      </c>
      <c r="J16" s="12" t="s">
        <v>1848</v>
      </c>
      <c r="K16" s="13" t="s">
        <v>1849</v>
      </c>
      <c r="M16">
        <f t="shared" si="0"/>
        <v>6532585</v>
      </c>
      <c r="N16">
        <f>IF(AND(A16&gt;0,A16&lt;999),IFERROR(VLOOKUP(results0802[[#This Row],[Card]],FISM[],1,FALSE),0),0)</f>
        <v>6532585</v>
      </c>
      <c r="O16">
        <f t="shared" si="1"/>
        <v>15</v>
      </c>
    </row>
    <row r="17" spans="1:15" x14ac:dyDescent="0.3">
      <c r="A17" s="14">
        <v>16</v>
      </c>
      <c r="B17" s="15">
        <v>21</v>
      </c>
      <c r="C17" s="15">
        <v>6190808</v>
      </c>
      <c r="D17" s="15" t="s">
        <v>1284</v>
      </c>
      <c r="E17" s="15" t="s">
        <v>19</v>
      </c>
      <c r="F17" s="15" t="s">
        <v>1285</v>
      </c>
      <c r="G17" s="15" t="s">
        <v>1850</v>
      </c>
      <c r="H17" s="15" t="s">
        <v>1851</v>
      </c>
      <c r="I17" s="15" t="s">
        <v>1852</v>
      </c>
      <c r="J17" s="15" t="s">
        <v>1853</v>
      </c>
      <c r="K17" s="16" t="s">
        <v>1854</v>
      </c>
      <c r="M17">
        <f t="shared" si="0"/>
        <v>6190808</v>
      </c>
      <c r="N17">
        <f>IF(AND(A17&gt;0,A17&lt;999),IFERROR(VLOOKUP(results0802[[#This Row],[Card]],FISM[],1,FALSE),0),0)</f>
        <v>6190808</v>
      </c>
      <c r="O17">
        <f t="shared" si="1"/>
        <v>16</v>
      </c>
    </row>
    <row r="18" spans="1:15" x14ac:dyDescent="0.3">
      <c r="A18" s="11">
        <v>17</v>
      </c>
      <c r="B18" s="12">
        <v>24</v>
      </c>
      <c r="C18" s="12">
        <v>6100036</v>
      </c>
      <c r="D18" s="12" t="s">
        <v>260</v>
      </c>
      <c r="E18" s="12" t="s">
        <v>143</v>
      </c>
      <c r="F18" s="12" t="s">
        <v>20</v>
      </c>
      <c r="G18" s="12" t="s">
        <v>874</v>
      </c>
      <c r="H18" s="12" t="s">
        <v>866</v>
      </c>
      <c r="I18" s="12" t="s">
        <v>1855</v>
      </c>
      <c r="J18" s="12" t="s">
        <v>1856</v>
      </c>
      <c r="K18" s="13" t="s">
        <v>1857</v>
      </c>
      <c r="M18">
        <f t="shared" si="0"/>
        <v>6100036</v>
      </c>
      <c r="N18">
        <f>IF(AND(A18&gt;0,A18&lt;999),IFERROR(VLOOKUP(results0802[[#This Row],[Card]],FISM[],1,FALSE),0),0)</f>
        <v>6100036</v>
      </c>
      <c r="O18">
        <f t="shared" si="1"/>
        <v>17</v>
      </c>
    </row>
    <row r="19" spans="1:15" x14ac:dyDescent="0.3">
      <c r="A19" s="14">
        <v>18</v>
      </c>
      <c r="B19" s="15">
        <v>59</v>
      </c>
      <c r="C19" s="15">
        <v>6100035</v>
      </c>
      <c r="D19" s="15" t="s">
        <v>393</v>
      </c>
      <c r="E19" s="15" t="s">
        <v>143</v>
      </c>
      <c r="F19" s="15" t="s">
        <v>20</v>
      </c>
      <c r="G19" s="15" t="s">
        <v>878</v>
      </c>
      <c r="H19" s="15" t="s">
        <v>1858</v>
      </c>
      <c r="I19" s="15" t="s">
        <v>1859</v>
      </c>
      <c r="J19" s="15" t="s">
        <v>1860</v>
      </c>
      <c r="K19" s="16" t="s">
        <v>1861</v>
      </c>
      <c r="M19">
        <f t="shared" si="0"/>
        <v>6100035</v>
      </c>
      <c r="N19">
        <f>IF(AND(A19&gt;0,A19&lt;999),IFERROR(VLOOKUP(results0802[[#This Row],[Card]],FISM[],1,FALSE),0),0)</f>
        <v>6100035</v>
      </c>
      <c r="O19">
        <f t="shared" si="1"/>
        <v>18</v>
      </c>
    </row>
    <row r="20" spans="1:15" x14ac:dyDescent="0.3">
      <c r="A20" s="11">
        <v>19</v>
      </c>
      <c r="B20" s="12">
        <v>28</v>
      </c>
      <c r="C20" s="12">
        <v>6532382</v>
      </c>
      <c r="D20" s="12" t="s">
        <v>171</v>
      </c>
      <c r="E20" s="12" t="s">
        <v>19</v>
      </c>
      <c r="F20" s="12" t="s">
        <v>73</v>
      </c>
      <c r="G20" s="12" t="s">
        <v>1862</v>
      </c>
      <c r="H20" s="12" t="s">
        <v>1863</v>
      </c>
      <c r="I20" s="12" t="s">
        <v>1864</v>
      </c>
      <c r="J20" s="12" t="s">
        <v>1865</v>
      </c>
      <c r="K20" s="13" t="s">
        <v>1866</v>
      </c>
      <c r="M20">
        <f t="shared" si="0"/>
        <v>6532382</v>
      </c>
      <c r="N20">
        <f>IF(AND(A20&gt;0,A20&lt;999),IFERROR(VLOOKUP(results0802[[#This Row],[Card]],FISM[],1,FALSE),0),0)</f>
        <v>6532382</v>
      </c>
      <c r="O20">
        <f t="shared" si="1"/>
        <v>19</v>
      </c>
    </row>
    <row r="21" spans="1:15" x14ac:dyDescent="0.3">
      <c r="A21" s="14">
        <v>20</v>
      </c>
      <c r="B21" s="15">
        <v>37</v>
      </c>
      <c r="C21" s="15">
        <v>6532399</v>
      </c>
      <c r="D21" s="15" t="s">
        <v>318</v>
      </c>
      <c r="E21" s="15" t="s">
        <v>19</v>
      </c>
      <c r="F21" s="15" t="s">
        <v>73</v>
      </c>
      <c r="G21" s="15" t="s">
        <v>1482</v>
      </c>
      <c r="H21" s="15" t="s">
        <v>1802</v>
      </c>
      <c r="I21" s="15" t="s">
        <v>1867</v>
      </c>
      <c r="J21" s="15" t="s">
        <v>1868</v>
      </c>
      <c r="K21" s="16" t="s">
        <v>1869</v>
      </c>
      <c r="M21">
        <f t="shared" si="0"/>
        <v>6532399</v>
      </c>
      <c r="N21">
        <f>IF(AND(A21&gt;0,A21&lt;999),IFERROR(VLOOKUP(results0802[[#This Row],[Card]],FISM[],1,FALSE),0),0)</f>
        <v>6532399</v>
      </c>
      <c r="O21">
        <f t="shared" si="1"/>
        <v>20</v>
      </c>
    </row>
    <row r="22" spans="1:15" x14ac:dyDescent="0.3">
      <c r="A22" s="11">
        <v>21</v>
      </c>
      <c r="B22" s="12">
        <v>30</v>
      </c>
      <c r="C22" s="12">
        <v>6100076</v>
      </c>
      <c r="D22" s="12" t="s">
        <v>219</v>
      </c>
      <c r="E22" s="12" t="s">
        <v>143</v>
      </c>
      <c r="F22" s="12" t="s">
        <v>20</v>
      </c>
      <c r="G22" s="12" t="s">
        <v>1870</v>
      </c>
      <c r="H22" s="12" t="s">
        <v>1871</v>
      </c>
      <c r="I22" s="12" t="s">
        <v>1872</v>
      </c>
      <c r="J22" s="12" t="s">
        <v>1873</v>
      </c>
      <c r="K22" s="13" t="s">
        <v>1874</v>
      </c>
      <c r="M22">
        <f t="shared" si="0"/>
        <v>6100076</v>
      </c>
      <c r="N22">
        <f>IF(AND(A22&gt;0,A22&lt;999),IFERROR(VLOOKUP(results0802[[#This Row],[Card]],FISM[],1,FALSE),0),0)</f>
        <v>6100076</v>
      </c>
      <c r="O22">
        <f t="shared" si="1"/>
        <v>21</v>
      </c>
    </row>
    <row r="23" spans="1:15" x14ac:dyDescent="0.3">
      <c r="A23" s="14">
        <v>22</v>
      </c>
      <c r="B23" s="15">
        <v>16</v>
      </c>
      <c r="C23" s="15">
        <v>6532356</v>
      </c>
      <c r="D23" s="15" t="s">
        <v>1184</v>
      </c>
      <c r="E23" s="15" t="s">
        <v>19</v>
      </c>
      <c r="F23" s="15" t="s">
        <v>73</v>
      </c>
      <c r="G23" s="15" t="s">
        <v>1875</v>
      </c>
      <c r="H23" s="15" t="s">
        <v>1876</v>
      </c>
      <c r="I23" s="15" t="s">
        <v>1877</v>
      </c>
      <c r="J23" s="15" t="s">
        <v>1878</v>
      </c>
      <c r="K23" s="16" t="s">
        <v>1879</v>
      </c>
      <c r="M23">
        <f t="shared" si="0"/>
        <v>6532356</v>
      </c>
      <c r="N23">
        <f>IF(AND(A23&gt;0,A23&lt;999),IFERROR(VLOOKUP(results0802[[#This Row],[Card]],FISM[],1,FALSE),0),0)</f>
        <v>6532356</v>
      </c>
      <c r="O23">
        <f t="shared" si="1"/>
        <v>22</v>
      </c>
    </row>
    <row r="24" spans="1:15" x14ac:dyDescent="0.3">
      <c r="A24" s="11">
        <v>23</v>
      </c>
      <c r="B24" s="12">
        <v>36</v>
      </c>
      <c r="C24" s="12">
        <v>6100058</v>
      </c>
      <c r="D24" s="12" t="s">
        <v>1054</v>
      </c>
      <c r="E24" s="12" t="s">
        <v>143</v>
      </c>
      <c r="F24" s="12" t="s">
        <v>20</v>
      </c>
      <c r="G24" s="12" t="s">
        <v>1880</v>
      </c>
      <c r="H24" s="12" t="s">
        <v>1858</v>
      </c>
      <c r="I24" s="12" t="s">
        <v>1881</v>
      </c>
      <c r="J24" s="12" t="s">
        <v>1882</v>
      </c>
      <c r="K24" s="13" t="s">
        <v>1883</v>
      </c>
      <c r="M24">
        <f t="shared" si="0"/>
        <v>6100058</v>
      </c>
      <c r="N24">
        <f>IF(AND(A24&gt;0,A24&lt;999),IFERROR(VLOOKUP(results0802[[#This Row],[Card]],FISM[],1,FALSE),0),0)</f>
        <v>6100058</v>
      </c>
      <c r="O24">
        <f t="shared" si="1"/>
        <v>23</v>
      </c>
    </row>
    <row r="25" spans="1:15" x14ac:dyDescent="0.3">
      <c r="A25" s="14">
        <v>24</v>
      </c>
      <c r="B25" s="15">
        <v>31</v>
      </c>
      <c r="C25" s="15">
        <v>104976</v>
      </c>
      <c r="D25" s="15" t="s">
        <v>1040</v>
      </c>
      <c r="E25" s="15" t="s">
        <v>43</v>
      </c>
      <c r="F25" s="15" t="s">
        <v>20</v>
      </c>
      <c r="G25" s="15" t="s">
        <v>1478</v>
      </c>
      <c r="H25" s="15" t="s">
        <v>1884</v>
      </c>
      <c r="I25" s="15" t="s">
        <v>1885</v>
      </c>
      <c r="J25" s="15" t="s">
        <v>229</v>
      </c>
      <c r="K25" s="16" t="s">
        <v>1886</v>
      </c>
      <c r="M25">
        <f t="shared" si="0"/>
        <v>104976</v>
      </c>
      <c r="N25">
        <f>IF(AND(A25&gt;0,A25&lt;999),IFERROR(VLOOKUP(results0802[[#This Row],[Card]],FISM[],1,FALSE),0),0)</f>
        <v>104976</v>
      </c>
      <c r="O25">
        <f t="shared" si="1"/>
        <v>24</v>
      </c>
    </row>
    <row r="26" spans="1:15" x14ac:dyDescent="0.3">
      <c r="A26" s="11">
        <v>25</v>
      </c>
      <c r="B26" s="12">
        <v>55</v>
      </c>
      <c r="C26" s="12">
        <v>6100163</v>
      </c>
      <c r="D26" s="12" t="s">
        <v>440</v>
      </c>
      <c r="E26" s="12" t="s">
        <v>143</v>
      </c>
      <c r="F26" s="12" t="s">
        <v>20</v>
      </c>
      <c r="G26" s="12" t="s">
        <v>1887</v>
      </c>
      <c r="H26" s="12" t="s">
        <v>1888</v>
      </c>
      <c r="I26" s="12" t="s">
        <v>1889</v>
      </c>
      <c r="J26" s="12" t="s">
        <v>1085</v>
      </c>
      <c r="K26" s="13" t="s">
        <v>1890</v>
      </c>
      <c r="M26">
        <f t="shared" si="0"/>
        <v>6100163</v>
      </c>
      <c r="N26">
        <f>IF(AND(A26&gt;0,A26&lt;999),IFERROR(VLOOKUP(results0802[[#This Row],[Card]],FISM[],1,FALSE),0),0)</f>
        <v>6100163</v>
      </c>
      <c r="O26">
        <f t="shared" si="1"/>
        <v>25</v>
      </c>
    </row>
    <row r="27" spans="1:15" x14ac:dyDescent="0.3">
      <c r="A27" s="14">
        <v>26</v>
      </c>
      <c r="B27" s="15">
        <v>10</v>
      </c>
      <c r="C27" s="15">
        <v>104909</v>
      </c>
      <c r="D27" s="15" t="s">
        <v>42</v>
      </c>
      <c r="E27" s="15" t="s">
        <v>43</v>
      </c>
      <c r="F27" s="15" t="s">
        <v>20</v>
      </c>
      <c r="G27" s="15" t="s">
        <v>1891</v>
      </c>
      <c r="H27" s="15" t="s">
        <v>1892</v>
      </c>
      <c r="I27" s="15" t="s">
        <v>1893</v>
      </c>
      <c r="J27" s="15" t="s">
        <v>1894</v>
      </c>
      <c r="K27" s="16" t="s">
        <v>1895</v>
      </c>
      <c r="M27">
        <f t="shared" si="0"/>
        <v>104909</v>
      </c>
      <c r="N27">
        <f>IF(AND(A27&gt;0,A27&lt;999),IFERROR(VLOOKUP(results0802[[#This Row],[Card]],FISM[],1,FALSE),0),0)</f>
        <v>104909</v>
      </c>
      <c r="O27">
        <f t="shared" si="1"/>
        <v>26</v>
      </c>
    </row>
    <row r="28" spans="1:15" x14ac:dyDescent="0.3">
      <c r="A28" s="11">
        <v>27</v>
      </c>
      <c r="B28" s="12">
        <v>45</v>
      </c>
      <c r="C28" s="12">
        <v>6100069</v>
      </c>
      <c r="D28" s="12" t="s">
        <v>632</v>
      </c>
      <c r="E28" s="12" t="s">
        <v>143</v>
      </c>
      <c r="F28" s="12" t="s">
        <v>20</v>
      </c>
      <c r="G28" s="12" t="s">
        <v>1489</v>
      </c>
      <c r="H28" s="12" t="s">
        <v>1896</v>
      </c>
      <c r="I28" s="12" t="s">
        <v>1897</v>
      </c>
      <c r="J28" s="12" t="s">
        <v>1496</v>
      </c>
      <c r="K28" s="13" t="s">
        <v>1898</v>
      </c>
      <c r="M28">
        <f t="shared" si="0"/>
        <v>6100069</v>
      </c>
      <c r="N28">
        <f>IF(AND(A28&gt;0,A28&lt;999),IFERROR(VLOOKUP(results0802[[#This Row],[Card]],FISM[],1,FALSE),0),0)</f>
        <v>6100069</v>
      </c>
      <c r="O28">
        <f t="shared" si="1"/>
        <v>27</v>
      </c>
    </row>
    <row r="29" spans="1:15" x14ac:dyDescent="0.3">
      <c r="A29" s="14">
        <v>28</v>
      </c>
      <c r="B29" s="15">
        <v>43</v>
      </c>
      <c r="C29" s="15">
        <v>6100089</v>
      </c>
      <c r="D29" s="15" t="s">
        <v>358</v>
      </c>
      <c r="E29" s="15" t="s">
        <v>143</v>
      </c>
      <c r="F29" s="15" t="s">
        <v>20</v>
      </c>
      <c r="G29" s="15" t="s">
        <v>1801</v>
      </c>
      <c r="H29" s="15" t="s">
        <v>1827</v>
      </c>
      <c r="I29" s="15" t="s">
        <v>1899</v>
      </c>
      <c r="J29" s="15" t="s">
        <v>1114</v>
      </c>
      <c r="K29" s="16" t="s">
        <v>1900</v>
      </c>
      <c r="M29">
        <f t="shared" si="0"/>
        <v>6100089</v>
      </c>
      <c r="N29">
        <f>IF(AND(A29&gt;0,A29&lt;999),IFERROR(VLOOKUP(results0802[[#This Row],[Card]],FISM[],1,FALSE),0),0)</f>
        <v>6100089</v>
      </c>
      <c r="O29">
        <f t="shared" si="1"/>
        <v>28</v>
      </c>
    </row>
    <row r="30" spans="1:15" x14ac:dyDescent="0.3">
      <c r="A30" s="11">
        <v>29</v>
      </c>
      <c r="B30" s="12">
        <v>32</v>
      </c>
      <c r="C30" s="12">
        <v>6532401</v>
      </c>
      <c r="D30" s="12" t="s">
        <v>246</v>
      </c>
      <c r="E30" s="12" t="s">
        <v>19</v>
      </c>
      <c r="F30" s="12" t="s">
        <v>73</v>
      </c>
      <c r="G30" s="12" t="s">
        <v>1901</v>
      </c>
      <c r="H30" s="12" t="s">
        <v>1431</v>
      </c>
      <c r="I30" s="12" t="s">
        <v>1902</v>
      </c>
      <c r="J30" s="12" t="s">
        <v>1903</v>
      </c>
      <c r="K30" s="13" t="s">
        <v>1904</v>
      </c>
      <c r="M30">
        <f t="shared" si="0"/>
        <v>6532401</v>
      </c>
      <c r="N30">
        <f>IF(AND(A30&gt;0,A30&lt;999),IFERROR(VLOOKUP(results0802[[#This Row],[Card]],FISM[],1,FALSE),0),0)</f>
        <v>6532401</v>
      </c>
      <c r="O30">
        <f t="shared" si="1"/>
        <v>29</v>
      </c>
    </row>
    <row r="31" spans="1:15" x14ac:dyDescent="0.3">
      <c r="A31" s="14">
        <v>30</v>
      </c>
      <c r="B31" s="15">
        <v>38</v>
      </c>
      <c r="C31" s="15">
        <v>6532733</v>
      </c>
      <c r="D31" s="15" t="s">
        <v>426</v>
      </c>
      <c r="E31" s="15" t="s">
        <v>43</v>
      </c>
      <c r="F31" s="15" t="s">
        <v>73</v>
      </c>
      <c r="G31" s="15" t="s">
        <v>1489</v>
      </c>
      <c r="H31" s="15" t="s">
        <v>1448</v>
      </c>
      <c r="I31" s="15" t="s">
        <v>1905</v>
      </c>
      <c r="J31" s="15" t="s">
        <v>1906</v>
      </c>
      <c r="K31" s="16" t="s">
        <v>1907</v>
      </c>
      <c r="M31">
        <f t="shared" si="0"/>
        <v>6532733</v>
      </c>
      <c r="N31">
        <f>IF(AND(A31&gt;0,A31&lt;999),IFERROR(VLOOKUP(results0802[[#This Row],[Card]],FISM[],1,FALSE),0),0)</f>
        <v>6532733</v>
      </c>
      <c r="O31">
        <f t="shared" si="1"/>
        <v>30</v>
      </c>
    </row>
    <row r="32" spans="1:15" x14ac:dyDescent="0.3">
      <c r="A32" s="11">
        <v>31</v>
      </c>
      <c r="B32" s="12">
        <v>35</v>
      </c>
      <c r="C32" s="12">
        <v>6100085</v>
      </c>
      <c r="D32" s="12" t="s">
        <v>226</v>
      </c>
      <c r="E32" s="12" t="s">
        <v>143</v>
      </c>
      <c r="F32" s="12" t="s">
        <v>20</v>
      </c>
      <c r="G32" s="12" t="s">
        <v>576</v>
      </c>
      <c r="H32" s="12" t="s">
        <v>1908</v>
      </c>
      <c r="I32" s="12" t="s">
        <v>1909</v>
      </c>
      <c r="J32" s="12" t="s">
        <v>1910</v>
      </c>
      <c r="K32" s="13" t="s">
        <v>1911</v>
      </c>
      <c r="M32">
        <f t="shared" si="0"/>
        <v>6100085</v>
      </c>
      <c r="N32">
        <f>IF(AND(A32&gt;0,A32&lt;999),IFERROR(VLOOKUP(results0802[[#This Row],[Card]],FISM[],1,FALSE),0),0)</f>
        <v>6100085</v>
      </c>
      <c r="O32">
        <f t="shared" si="1"/>
        <v>31</v>
      </c>
    </row>
    <row r="33" spans="1:15" x14ac:dyDescent="0.3">
      <c r="A33" s="14">
        <v>32</v>
      </c>
      <c r="B33" s="15">
        <v>54</v>
      </c>
      <c r="C33" s="15">
        <v>104913</v>
      </c>
      <c r="D33" s="15" t="s">
        <v>611</v>
      </c>
      <c r="E33" s="15" t="s">
        <v>43</v>
      </c>
      <c r="F33" s="15" t="s">
        <v>20</v>
      </c>
      <c r="G33" s="15" t="s">
        <v>1912</v>
      </c>
      <c r="H33" s="15" t="s">
        <v>1913</v>
      </c>
      <c r="I33" s="15" t="s">
        <v>1914</v>
      </c>
      <c r="J33" s="15" t="s">
        <v>1915</v>
      </c>
      <c r="K33" s="16" t="s">
        <v>1916</v>
      </c>
      <c r="M33">
        <f t="shared" si="0"/>
        <v>104913</v>
      </c>
      <c r="N33">
        <f>IF(AND(A33&gt;0,A33&lt;999),IFERROR(VLOOKUP(results0802[[#This Row],[Card]],FISM[],1,FALSE),0),0)</f>
        <v>104913</v>
      </c>
      <c r="O33">
        <f t="shared" si="1"/>
        <v>32</v>
      </c>
    </row>
    <row r="34" spans="1:15" x14ac:dyDescent="0.3">
      <c r="A34" s="11">
        <v>33</v>
      </c>
      <c r="B34" s="12">
        <v>53</v>
      </c>
      <c r="C34" s="12">
        <v>104910</v>
      </c>
      <c r="D34" s="12" t="s">
        <v>630</v>
      </c>
      <c r="E34" s="12" t="s">
        <v>43</v>
      </c>
      <c r="F34" s="12" t="s">
        <v>20</v>
      </c>
      <c r="G34" s="12" t="s">
        <v>1917</v>
      </c>
      <c r="H34" s="12" t="s">
        <v>1918</v>
      </c>
      <c r="I34" s="12" t="s">
        <v>1919</v>
      </c>
      <c r="J34" s="12" t="s">
        <v>1920</v>
      </c>
      <c r="K34" s="13" t="s">
        <v>1921</v>
      </c>
      <c r="M34">
        <f t="shared" ref="M34:M65" si="2">C34</f>
        <v>104910</v>
      </c>
      <c r="N34">
        <f>IF(AND(A34&gt;0,A34&lt;999),IFERROR(VLOOKUP(results0802[[#This Row],[Card]],FISM[],1,FALSE),0),0)</f>
        <v>104910</v>
      </c>
      <c r="O34">
        <f t="shared" ref="O34:O65" si="3">A34</f>
        <v>33</v>
      </c>
    </row>
    <row r="35" spans="1:15" x14ac:dyDescent="0.3">
      <c r="A35" s="14">
        <v>34</v>
      </c>
      <c r="B35" s="15">
        <v>33</v>
      </c>
      <c r="C35" s="15">
        <v>6100061</v>
      </c>
      <c r="D35" s="15" t="s">
        <v>975</v>
      </c>
      <c r="E35" s="15" t="s">
        <v>143</v>
      </c>
      <c r="F35" s="15" t="s">
        <v>20</v>
      </c>
      <c r="G35" s="15" t="s">
        <v>1725</v>
      </c>
      <c r="H35" s="15" t="s">
        <v>1922</v>
      </c>
      <c r="I35" s="15" t="s">
        <v>1923</v>
      </c>
      <c r="J35" s="15" t="s">
        <v>1924</v>
      </c>
      <c r="K35" s="16" t="s">
        <v>1925</v>
      </c>
      <c r="M35">
        <f t="shared" si="2"/>
        <v>6100061</v>
      </c>
      <c r="N35">
        <f>IF(AND(A35&gt;0,A35&lt;999),IFERROR(VLOOKUP(results0802[[#This Row],[Card]],FISM[],1,FALSE),0),0)</f>
        <v>6100061</v>
      </c>
      <c r="O35">
        <f t="shared" si="3"/>
        <v>34</v>
      </c>
    </row>
    <row r="36" spans="1:15" x14ac:dyDescent="0.3">
      <c r="A36" s="11">
        <v>35</v>
      </c>
      <c r="B36" s="12">
        <v>41</v>
      </c>
      <c r="C36" s="12">
        <v>104897</v>
      </c>
      <c r="D36" s="12" t="s">
        <v>286</v>
      </c>
      <c r="E36" s="12" t="s">
        <v>43</v>
      </c>
      <c r="F36" s="12" t="s">
        <v>20</v>
      </c>
      <c r="G36" s="12" t="s">
        <v>1926</v>
      </c>
      <c r="H36" s="12" t="s">
        <v>1927</v>
      </c>
      <c r="I36" s="12" t="s">
        <v>1928</v>
      </c>
      <c r="J36" s="12" t="s">
        <v>1929</v>
      </c>
      <c r="K36" s="13" t="s">
        <v>1930</v>
      </c>
      <c r="M36">
        <f t="shared" si="2"/>
        <v>104897</v>
      </c>
      <c r="N36">
        <f>IF(AND(A36&gt;0,A36&lt;999),IFERROR(VLOOKUP(results0802[[#This Row],[Card]],FISM[],1,FALSE),0),0)</f>
        <v>104897</v>
      </c>
      <c r="O36">
        <f t="shared" si="3"/>
        <v>35</v>
      </c>
    </row>
    <row r="37" spans="1:15" x14ac:dyDescent="0.3">
      <c r="A37" s="14">
        <v>36</v>
      </c>
      <c r="B37" s="15">
        <v>65</v>
      </c>
      <c r="C37" s="15">
        <v>6100077</v>
      </c>
      <c r="D37" s="15" t="s">
        <v>420</v>
      </c>
      <c r="E37" s="15" t="s">
        <v>143</v>
      </c>
      <c r="F37" s="15" t="s">
        <v>20</v>
      </c>
      <c r="G37" s="15" t="s">
        <v>1931</v>
      </c>
      <c r="H37" s="15" t="s">
        <v>908</v>
      </c>
      <c r="I37" s="15" t="s">
        <v>1932</v>
      </c>
      <c r="J37" s="15" t="s">
        <v>1933</v>
      </c>
      <c r="K37" s="16" t="s">
        <v>1934</v>
      </c>
      <c r="M37">
        <f t="shared" si="2"/>
        <v>6100077</v>
      </c>
      <c r="N37">
        <f>IF(AND(A37&gt;0,A37&lt;999),IFERROR(VLOOKUP(results0802[[#This Row],[Card]],FISM[],1,FALSE),0),0)</f>
        <v>6100077</v>
      </c>
      <c r="O37">
        <f t="shared" si="3"/>
        <v>36</v>
      </c>
    </row>
    <row r="38" spans="1:15" x14ac:dyDescent="0.3">
      <c r="A38" s="11">
        <v>37</v>
      </c>
      <c r="B38" s="12">
        <v>66</v>
      </c>
      <c r="C38" s="12">
        <v>6100075</v>
      </c>
      <c r="D38" s="12" t="s">
        <v>628</v>
      </c>
      <c r="E38" s="12" t="s">
        <v>143</v>
      </c>
      <c r="F38" s="12" t="s">
        <v>20</v>
      </c>
      <c r="G38" s="12" t="s">
        <v>984</v>
      </c>
      <c r="H38" s="12" t="s">
        <v>1935</v>
      </c>
      <c r="I38" s="12" t="s">
        <v>1936</v>
      </c>
      <c r="J38" s="12" t="s">
        <v>1937</v>
      </c>
      <c r="K38" s="13" t="s">
        <v>1938</v>
      </c>
      <c r="M38">
        <f t="shared" si="2"/>
        <v>6100075</v>
      </c>
      <c r="N38">
        <f>IF(AND(A38&gt;0,A38&lt;999),IFERROR(VLOOKUP(results0802[[#This Row],[Card]],FISM[],1,FALSE),0),0)</f>
        <v>6100075</v>
      </c>
      <c r="O38">
        <f t="shared" si="3"/>
        <v>37</v>
      </c>
    </row>
    <row r="39" spans="1:15" x14ac:dyDescent="0.3">
      <c r="A39" s="14">
        <v>38</v>
      </c>
      <c r="B39" s="15">
        <v>40</v>
      </c>
      <c r="C39" s="15">
        <v>6100059</v>
      </c>
      <c r="D39" s="15" t="s">
        <v>1283</v>
      </c>
      <c r="E39" s="15" t="s">
        <v>143</v>
      </c>
      <c r="F39" s="15" t="s">
        <v>20</v>
      </c>
      <c r="G39" s="15" t="s">
        <v>1939</v>
      </c>
      <c r="H39" s="15" t="s">
        <v>1940</v>
      </c>
      <c r="I39" s="15" t="s">
        <v>1941</v>
      </c>
      <c r="J39" s="15" t="s">
        <v>1942</v>
      </c>
      <c r="K39" s="16" t="s">
        <v>1943</v>
      </c>
      <c r="M39">
        <f t="shared" si="2"/>
        <v>6100059</v>
      </c>
      <c r="N39">
        <f>IF(AND(A39&gt;0,A39&lt;999),IFERROR(VLOOKUP(results0802[[#This Row],[Card]],FISM[],1,FALSE),0),0)</f>
        <v>6100059</v>
      </c>
      <c r="O39">
        <f t="shared" si="3"/>
        <v>38</v>
      </c>
    </row>
    <row r="40" spans="1:15" x14ac:dyDescent="0.3">
      <c r="A40" s="11">
        <v>39</v>
      </c>
      <c r="B40" s="12">
        <v>77</v>
      </c>
      <c r="C40" s="12">
        <v>104991</v>
      </c>
      <c r="D40" s="12" t="s">
        <v>1199</v>
      </c>
      <c r="E40" s="12" t="s">
        <v>43</v>
      </c>
      <c r="F40" s="12" t="s">
        <v>20</v>
      </c>
      <c r="G40" s="12" t="s">
        <v>1944</v>
      </c>
      <c r="H40" s="12" t="s">
        <v>1551</v>
      </c>
      <c r="I40" s="12" t="s">
        <v>1713</v>
      </c>
      <c r="J40" s="12" t="s">
        <v>1945</v>
      </c>
      <c r="K40" s="13" t="s">
        <v>1946</v>
      </c>
      <c r="M40">
        <f t="shared" si="2"/>
        <v>104991</v>
      </c>
      <c r="N40">
        <f>IF(AND(A40&gt;0,A40&lt;999),IFERROR(VLOOKUP(results0802[[#This Row],[Card]],FISM[],1,FALSE),0),0)</f>
        <v>104991</v>
      </c>
      <c r="O40">
        <f t="shared" si="3"/>
        <v>39</v>
      </c>
    </row>
    <row r="41" spans="1:15" x14ac:dyDescent="0.3">
      <c r="A41" s="14">
        <v>40</v>
      </c>
      <c r="B41" s="15">
        <v>61</v>
      </c>
      <c r="C41" s="15">
        <v>6100073</v>
      </c>
      <c r="D41" s="15" t="s">
        <v>433</v>
      </c>
      <c r="E41" s="15" t="s">
        <v>143</v>
      </c>
      <c r="F41" s="15" t="s">
        <v>20</v>
      </c>
      <c r="G41" s="15" t="s">
        <v>1128</v>
      </c>
      <c r="H41" s="15" t="s">
        <v>1947</v>
      </c>
      <c r="I41" s="15" t="s">
        <v>1948</v>
      </c>
      <c r="J41" s="15" t="s">
        <v>1949</v>
      </c>
      <c r="K41" s="16" t="s">
        <v>1950</v>
      </c>
      <c r="M41">
        <f t="shared" si="2"/>
        <v>6100073</v>
      </c>
      <c r="N41">
        <f>IF(AND(A41&gt;0,A41&lt;999),IFERROR(VLOOKUP(results0802[[#This Row],[Card]],FISM[],1,FALSE),0),0)</f>
        <v>6100073</v>
      </c>
      <c r="O41">
        <f t="shared" si="3"/>
        <v>40</v>
      </c>
    </row>
    <row r="42" spans="1:15" x14ac:dyDescent="0.3">
      <c r="A42" s="11">
        <v>41</v>
      </c>
      <c r="B42" s="12">
        <v>67</v>
      </c>
      <c r="C42" s="12">
        <v>6100060</v>
      </c>
      <c r="D42" s="12" t="s">
        <v>1106</v>
      </c>
      <c r="E42" s="12" t="s">
        <v>143</v>
      </c>
      <c r="F42" s="12" t="s">
        <v>20</v>
      </c>
      <c r="G42" s="12" t="s">
        <v>1951</v>
      </c>
      <c r="H42" s="12" t="s">
        <v>1952</v>
      </c>
      <c r="I42" s="12" t="s">
        <v>1953</v>
      </c>
      <c r="J42" s="12" t="s">
        <v>1954</v>
      </c>
      <c r="K42" s="13" t="s">
        <v>1955</v>
      </c>
      <c r="M42">
        <f t="shared" si="2"/>
        <v>6100060</v>
      </c>
      <c r="N42">
        <f>IF(AND(A42&gt;0,A42&lt;999),IFERROR(VLOOKUP(results0802[[#This Row],[Card]],FISM[],1,FALSE),0),0)</f>
        <v>6100060</v>
      </c>
      <c r="O42">
        <f t="shared" si="3"/>
        <v>41</v>
      </c>
    </row>
    <row r="43" spans="1:15" x14ac:dyDescent="0.3">
      <c r="A43" s="14">
        <v>42</v>
      </c>
      <c r="B43" s="15">
        <v>46</v>
      </c>
      <c r="C43" s="15">
        <v>6100068</v>
      </c>
      <c r="D43" s="15" t="s">
        <v>365</v>
      </c>
      <c r="E43" s="15" t="s">
        <v>143</v>
      </c>
      <c r="F43" s="15" t="s">
        <v>20</v>
      </c>
      <c r="G43" s="15" t="s">
        <v>1164</v>
      </c>
      <c r="H43" s="15" t="s">
        <v>1956</v>
      </c>
      <c r="I43" s="15" t="s">
        <v>1957</v>
      </c>
      <c r="J43" s="15" t="s">
        <v>1958</v>
      </c>
      <c r="K43" s="16" t="s">
        <v>1959</v>
      </c>
      <c r="M43">
        <f t="shared" si="2"/>
        <v>6100068</v>
      </c>
      <c r="N43">
        <f>IF(AND(A43&gt;0,A43&lt;999),IFERROR(VLOOKUP(results0802[[#This Row],[Card]],FISM[],1,FALSE),0),0)</f>
        <v>6100068</v>
      </c>
      <c r="O43">
        <f t="shared" si="3"/>
        <v>42</v>
      </c>
    </row>
    <row r="44" spans="1:15" x14ac:dyDescent="0.3">
      <c r="A44" s="11">
        <v>43</v>
      </c>
      <c r="B44" s="12">
        <v>78</v>
      </c>
      <c r="C44" s="12">
        <v>492282</v>
      </c>
      <c r="D44" s="12" t="s">
        <v>637</v>
      </c>
      <c r="E44" s="12" t="s">
        <v>43</v>
      </c>
      <c r="F44" s="12" t="s">
        <v>638</v>
      </c>
      <c r="G44" s="12" t="s">
        <v>1242</v>
      </c>
      <c r="H44" s="12" t="s">
        <v>1960</v>
      </c>
      <c r="I44" s="12" t="s">
        <v>1961</v>
      </c>
      <c r="J44" s="12" t="s">
        <v>1962</v>
      </c>
      <c r="K44" s="13" t="s">
        <v>1963</v>
      </c>
      <c r="M44">
        <f t="shared" si="2"/>
        <v>492282</v>
      </c>
      <c r="N44">
        <f>IF(AND(A44&gt;0,A44&lt;999),IFERROR(VLOOKUP(results0802[[#This Row],[Card]],FISM[],1,FALSE),0),0)</f>
        <v>492282</v>
      </c>
      <c r="O44">
        <f t="shared" si="3"/>
        <v>43</v>
      </c>
    </row>
    <row r="45" spans="1:15" x14ac:dyDescent="0.3">
      <c r="A45" s="14">
        <v>44</v>
      </c>
      <c r="B45" s="15">
        <v>70</v>
      </c>
      <c r="C45" s="15">
        <v>6100154</v>
      </c>
      <c r="D45" s="15" t="s">
        <v>512</v>
      </c>
      <c r="E45" s="15" t="s">
        <v>143</v>
      </c>
      <c r="F45" s="15" t="s">
        <v>20</v>
      </c>
      <c r="G45" s="15" t="s">
        <v>1964</v>
      </c>
      <c r="H45" s="15" t="s">
        <v>1965</v>
      </c>
      <c r="I45" s="15" t="s">
        <v>1966</v>
      </c>
      <c r="J45" s="15" t="s">
        <v>1967</v>
      </c>
      <c r="K45" s="16" t="s">
        <v>1968</v>
      </c>
      <c r="M45">
        <f t="shared" si="2"/>
        <v>6100154</v>
      </c>
      <c r="N45">
        <f>IF(AND(A45&gt;0,A45&lt;999),IFERROR(VLOOKUP(results0802[[#This Row],[Card]],FISM[],1,FALSE),0),0)</f>
        <v>6100154</v>
      </c>
      <c r="O45">
        <f t="shared" si="3"/>
        <v>44</v>
      </c>
    </row>
    <row r="46" spans="1:15" x14ac:dyDescent="0.3">
      <c r="A46" s="11">
        <v>45</v>
      </c>
      <c r="B46" s="12">
        <v>76</v>
      </c>
      <c r="C46" s="12">
        <v>6100074</v>
      </c>
      <c r="D46" s="12" t="s">
        <v>624</v>
      </c>
      <c r="E46" s="12" t="s">
        <v>143</v>
      </c>
      <c r="F46" s="12" t="s">
        <v>20</v>
      </c>
      <c r="G46" s="12" t="s">
        <v>1969</v>
      </c>
      <c r="H46" s="12" t="s">
        <v>1236</v>
      </c>
      <c r="I46" s="12" t="s">
        <v>1970</v>
      </c>
      <c r="J46" s="12" t="s">
        <v>1971</v>
      </c>
      <c r="K46" s="13" t="s">
        <v>1972</v>
      </c>
      <c r="M46">
        <f t="shared" si="2"/>
        <v>6100074</v>
      </c>
      <c r="N46">
        <f>IF(AND(A46&gt;0,A46&lt;999),IFERROR(VLOOKUP(results0802[[#This Row],[Card]],FISM[],1,FALSE),0),0)</f>
        <v>6100074</v>
      </c>
      <c r="O46">
        <f t="shared" si="3"/>
        <v>45</v>
      </c>
    </row>
    <row r="47" spans="1:15" x14ac:dyDescent="0.3">
      <c r="A47" s="11">
        <v>999</v>
      </c>
      <c r="B47" s="12">
        <v>74</v>
      </c>
      <c r="C47" s="12">
        <v>6100087</v>
      </c>
      <c r="D47" s="12" t="s">
        <v>591</v>
      </c>
      <c r="E47" s="12" t="s">
        <v>143</v>
      </c>
      <c r="F47" s="12" t="s">
        <v>20</v>
      </c>
      <c r="G47" s="12" t="s">
        <v>1068</v>
      </c>
      <c r="H47" s="12" t="s">
        <v>24</v>
      </c>
      <c r="I47" s="12" t="s">
        <v>24</v>
      </c>
      <c r="J47" s="12" t="s">
        <v>24</v>
      </c>
      <c r="K47" s="13" t="s">
        <v>24</v>
      </c>
      <c r="M47">
        <f t="shared" si="2"/>
        <v>6100087</v>
      </c>
      <c r="N47">
        <f>IF(AND(A47&gt;0,A47&lt;999),IFERROR(VLOOKUP(results0802[[#This Row],[Card]],FISM[],1,FALSE),0),0)</f>
        <v>0</v>
      </c>
      <c r="O47">
        <f t="shared" si="3"/>
        <v>999</v>
      </c>
    </row>
    <row r="48" spans="1:15" x14ac:dyDescent="0.3">
      <c r="A48" s="11">
        <v>999</v>
      </c>
      <c r="B48" s="15">
        <v>60</v>
      </c>
      <c r="C48" s="15">
        <v>104815</v>
      </c>
      <c r="D48" s="15" t="s">
        <v>634</v>
      </c>
      <c r="E48" s="15" t="s">
        <v>19</v>
      </c>
      <c r="F48" s="15" t="s">
        <v>20</v>
      </c>
      <c r="G48" s="15" t="s">
        <v>1973</v>
      </c>
      <c r="H48" s="15" t="s">
        <v>24</v>
      </c>
      <c r="I48" s="15" t="s">
        <v>24</v>
      </c>
      <c r="J48" s="15" t="s">
        <v>24</v>
      </c>
      <c r="K48" s="16" t="s">
        <v>24</v>
      </c>
      <c r="M48">
        <f t="shared" si="2"/>
        <v>104815</v>
      </c>
      <c r="N48">
        <f>IF(AND(A48&gt;0,A48&lt;999),IFERROR(VLOOKUP(results0802[[#This Row],[Card]],FISM[],1,FALSE),0),0)</f>
        <v>0</v>
      </c>
      <c r="O48">
        <f t="shared" si="3"/>
        <v>999</v>
      </c>
    </row>
    <row r="49" spans="1:15" x14ac:dyDescent="0.3">
      <c r="A49" s="11">
        <v>999</v>
      </c>
      <c r="B49" s="12">
        <v>57</v>
      </c>
      <c r="C49" s="12">
        <v>104907</v>
      </c>
      <c r="D49" s="12" t="s">
        <v>379</v>
      </c>
      <c r="E49" s="12" t="s">
        <v>43</v>
      </c>
      <c r="F49" s="12" t="s">
        <v>20</v>
      </c>
      <c r="G49" s="12" t="s">
        <v>1974</v>
      </c>
      <c r="H49" s="12" t="s">
        <v>24</v>
      </c>
      <c r="I49" s="12" t="s">
        <v>24</v>
      </c>
      <c r="J49" s="12" t="s">
        <v>24</v>
      </c>
      <c r="K49" s="13" t="s">
        <v>24</v>
      </c>
      <c r="M49">
        <f t="shared" si="2"/>
        <v>104907</v>
      </c>
      <c r="N49">
        <f>IF(AND(A49&gt;0,A49&lt;999),IFERROR(VLOOKUP(results0802[[#This Row],[Card]],FISM[],1,FALSE),0),0)</f>
        <v>0</v>
      </c>
      <c r="O49">
        <f t="shared" si="3"/>
        <v>999</v>
      </c>
    </row>
    <row r="50" spans="1:15" x14ac:dyDescent="0.3">
      <c r="A50" s="11">
        <v>999</v>
      </c>
      <c r="B50" s="15">
        <v>50</v>
      </c>
      <c r="C50" s="15">
        <v>6100054</v>
      </c>
      <c r="D50" s="15" t="s">
        <v>413</v>
      </c>
      <c r="E50" s="15" t="s">
        <v>143</v>
      </c>
      <c r="F50" s="15" t="s">
        <v>20</v>
      </c>
      <c r="G50" s="15" t="s">
        <v>922</v>
      </c>
      <c r="H50" s="15" t="s">
        <v>24</v>
      </c>
      <c r="I50" s="15" t="s">
        <v>24</v>
      </c>
      <c r="J50" s="15" t="s">
        <v>24</v>
      </c>
      <c r="K50" s="16" t="s">
        <v>24</v>
      </c>
      <c r="M50">
        <f t="shared" si="2"/>
        <v>6100054</v>
      </c>
      <c r="N50">
        <f>IF(AND(A50&gt;0,A50&lt;999),IFERROR(VLOOKUP(results0802[[#This Row],[Card]],FISM[],1,FALSE),0),0)</f>
        <v>0</v>
      </c>
      <c r="O50">
        <f t="shared" si="3"/>
        <v>999</v>
      </c>
    </row>
    <row r="51" spans="1:15" x14ac:dyDescent="0.3">
      <c r="A51" s="11">
        <v>999</v>
      </c>
      <c r="B51" s="12">
        <v>49</v>
      </c>
      <c r="C51" s="12">
        <v>6100056</v>
      </c>
      <c r="D51" s="12" t="s">
        <v>311</v>
      </c>
      <c r="E51" s="12" t="s">
        <v>143</v>
      </c>
      <c r="F51" s="12" t="s">
        <v>20</v>
      </c>
      <c r="G51" s="12" t="s">
        <v>1975</v>
      </c>
      <c r="H51" s="12" t="s">
        <v>24</v>
      </c>
      <c r="I51" s="12" t="s">
        <v>24</v>
      </c>
      <c r="J51" s="12" t="s">
        <v>24</v>
      </c>
      <c r="K51" s="13" t="s">
        <v>24</v>
      </c>
      <c r="M51">
        <f t="shared" si="2"/>
        <v>6100056</v>
      </c>
      <c r="N51">
        <f>IF(AND(A51&gt;0,A51&lt;999),IFERROR(VLOOKUP(results0802[[#This Row],[Card]],FISM[],1,FALSE),0),0)</f>
        <v>0</v>
      </c>
      <c r="O51">
        <f t="shared" si="3"/>
        <v>999</v>
      </c>
    </row>
    <row r="52" spans="1:15" x14ac:dyDescent="0.3">
      <c r="A52" s="11">
        <v>999</v>
      </c>
      <c r="B52" s="15">
        <v>48</v>
      </c>
      <c r="C52" s="15">
        <v>6100033</v>
      </c>
      <c r="D52" s="15" t="s">
        <v>307</v>
      </c>
      <c r="E52" s="15" t="s">
        <v>143</v>
      </c>
      <c r="F52" s="15" t="s">
        <v>20</v>
      </c>
      <c r="G52" s="15" t="s">
        <v>1976</v>
      </c>
      <c r="H52" s="15" t="s">
        <v>24</v>
      </c>
      <c r="I52" s="15" t="s">
        <v>24</v>
      </c>
      <c r="J52" s="15" t="s">
        <v>24</v>
      </c>
      <c r="K52" s="16" t="s">
        <v>24</v>
      </c>
      <c r="M52">
        <f t="shared" si="2"/>
        <v>6100033</v>
      </c>
      <c r="N52">
        <f>IF(AND(A52&gt;0,A52&lt;999),IFERROR(VLOOKUP(results0802[[#This Row],[Card]],FISM[],1,FALSE),0),0)</f>
        <v>0</v>
      </c>
      <c r="O52">
        <f t="shared" si="3"/>
        <v>999</v>
      </c>
    </row>
    <row r="53" spans="1:15" x14ac:dyDescent="0.3">
      <c r="A53" s="11">
        <v>999</v>
      </c>
      <c r="B53" s="12">
        <v>44</v>
      </c>
      <c r="C53" s="12">
        <v>6100081</v>
      </c>
      <c r="D53" s="12" t="s">
        <v>606</v>
      </c>
      <c r="E53" s="12" t="s">
        <v>143</v>
      </c>
      <c r="F53" s="12" t="s">
        <v>20</v>
      </c>
      <c r="G53" s="12" t="s">
        <v>1977</v>
      </c>
      <c r="H53" s="12" t="s">
        <v>24</v>
      </c>
      <c r="I53" s="12" t="s">
        <v>24</v>
      </c>
      <c r="J53" s="12" t="s">
        <v>24</v>
      </c>
      <c r="K53" s="13" t="s">
        <v>24</v>
      </c>
      <c r="M53">
        <f t="shared" si="2"/>
        <v>6100081</v>
      </c>
      <c r="N53">
        <f>IF(AND(A53&gt;0,A53&lt;999),IFERROR(VLOOKUP(results0802[[#This Row],[Card]],FISM[],1,FALSE),0),0)</f>
        <v>0</v>
      </c>
      <c r="O53">
        <f t="shared" si="3"/>
        <v>999</v>
      </c>
    </row>
    <row r="54" spans="1:15" x14ac:dyDescent="0.3">
      <c r="A54" s="11">
        <v>999</v>
      </c>
      <c r="B54" s="15">
        <v>39</v>
      </c>
      <c r="C54" s="15">
        <v>6100062</v>
      </c>
      <c r="D54" s="15" t="s">
        <v>1087</v>
      </c>
      <c r="E54" s="15" t="s">
        <v>143</v>
      </c>
      <c r="F54" s="15" t="s">
        <v>20</v>
      </c>
      <c r="G54" s="15" t="s">
        <v>1978</v>
      </c>
      <c r="H54" s="15" t="s">
        <v>24</v>
      </c>
      <c r="I54" s="15" t="s">
        <v>24</v>
      </c>
      <c r="J54" s="15" t="s">
        <v>24</v>
      </c>
      <c r="K54" s="16" t="s">
        <v>24</v>
      </c>
      <c r="M54">
        <f t="shared" si="2"/>
        <v>6100062</v>
      </c>
      <c r="N54">
        <f>IF(AND(A54&gt;0,A54&lt;999),IFERROR(VLOOKUP(results0802[[#This Row],[Card]],FISM[],1,FALSE),0),0)</f>
        <v>0</v>
      </c>
      <c r="O54">
        <f t="shared" si="3"/>
        <v>999</v>
      </c>
    </row>
    <row r="55" spans="1:15" x14ac:dyDescent="0.3">
      <c r="A55" s="11">
        <v>999</v>
      </c>
      <c r="B55" s="15">
        <v>79</v>
      </c>
      <c r="C55" s="15">
        <v>6100116</v>
      </c>
      <c r="D55" s="15" t="s">
        <v>1565</v>
      </c>
      <c r="E55" s="15" t="s">
        <v>143</v>
      </c>
      <c r="F55" s="15" t="s">
        <v>20</v>
      </c>
      <c r="G55" s="15" t="s">
        <v>24</v>
      </c>
      <c r="H55" s="15" t="s">
        <v>24</v>
      </c>
      <c r="I55" s="15" t="s">
        <v>24</v>
      </c>
      <c r="J55" s="15" t="s">
        <v>24</v>
      </c>
      <c r="K55" s="16" t="s">
        <v>24</v>
      </c>
      <c r="M55">
        <f t="shared" si="2"/>
        <v>6100116</v>
      </c>
      <c r="N55">
        <f>IF(AND(A55&gt;0,A55&lt;999),IFERROR(VLOOKUP(results0802[[#This Row],[Card]],FISM[],1,FALSE),0),0)</f>
        <v>0</v>
      </c>
      <c r="O55">
        <f t="shared" si="3"/>
        <v>999</v>
      </c>
    </row>
    <row r="56" spans="1:15" x14ac:dyDescent="0.3">
      <c r="A56" s="11">
        <v>999</v>
      </c>
      <c r="B56" s="12">
        <v>75</v>
      </c>
      <c r="C56" s="12">
        <v>6100186</v>
      </c>
      <c r="D56" s="12" t="s">
        <v>546</v>
      </c>
      <c r="E56" s="12" t="s">
        <v>143</v>
      </c>
      <c r="F56" s="12" t="s">
        <v>20</v>
      </c>
      <c r="G56" s="12" t="s">
        <v>24</v>
      </c>
      <c r="H56" s="12" t="s">
        <v>24</v>
      </c>
      <c r="I56" s="12" t="s">
        <v>24</v>
      </c>
      <c r="J56" s="12" t="s">
        <v>24</v>
      </c>
      <c r="K56" s="13" t="s">
        <v>24</v>
      </c>
      <c r="M56">
        <f t="shared" si="2"/>
        <v>6100186</v>
      </c>
      <c r="N56">
        <f>IF(AND(A56&gt;0,A56&lt;999),IFERROR(VLOOKUP(results0802[[#This Row],[Card]],FISM[],1,FALSE),0),0)</f>
        <v>0</v>
      </c>
      <c r="O56">
        <f t="shared" si="3"/>
        <v>999</v>
      </c>
    </row>
    <row r="57" spans="1:15" x14ac:dyDescent="0.3">
      <c r="A57" s="11">
        <v>999</v>
      </c>
      <c r="B57" s="15">
        <v>73</v>
      </c>
      <c r="C57" s="15">
        <v>6100123</v>
      </c>
      <c r="D57" s="15" t="s">
        <v>597</v>
      </c>
      <c r="E57" s="15" t="s">
        <v>143</v>
      </c>
      <c r="F57" s="15" t="s">
        <v>20</v>
      </c>
      <c r="G57" s="15" t="s">
        <v>24</v>
      </c>
      <c r="H57" s="15" t="s">
        <v>24</v>
      </c>
      <c r="I57" s="15" t="s">
        <v>24</v>
      </c>
      <c r="J57" s="15" t="s">
        <v>24</v>
      </c>
      <c r="K57" s="16" t="s">
        <v>24</v>
      </c>
      <c r="M57">
        <f t="shared" si="2"/>
        <v>6100123</v>
      </c>
      <c r="N57">
        <f>IF(AND(A57&gt;0,A57&lt;999),IFERROR(VLOOKUP(results0802[[#This Row],[Card]],FISM[],1,FALSE),0),0)</f>
        <v>0</v>
      </c>
      <c r="O57">
        <f t="shared" si="3"/>
        <v>999</v>
      </c>
    </row>
    <row r="58" spans="1:15" x14ac:dyDescent="0.3">
      <c r="A58" s="11">
        <v>999</v>
      </c>
      <c r="B58" s="12">
        <v>72</v>
      </c>
      <c r="C58" s="12">
        <v>6100122</v>
      </c>
      <c r="D58" s="12" t="s">
        <v>594</v>
      </c>
      <c r="E58" s="12" t="s">
        <v>143</v>
      </c>
      <c r="F58" s="12" t="s">
        <v>20</v>
      </c>
      <c r="G58" s="12" t="s">
        <v>24</v>
      </c>
      <c r="H58" s="12" t="s">
        <v>24</v>
      </c>
      <c r="I58" s="12" t="s">
        <v>24</v>
      </c>
      <c r="J58" s="12" t="s">
        <v>24</v>
      </c>
      <c r="K58" s="13" t="s">
        <v>24</v>
      </c>
      <c r="M58">
        <f t="shared" si="2"/>
        <v>6100122</v>
      </c>
      <c r="N58">
        <f>IF(AND(A58&gt;0,A58&lt;999),IFERROR(VLOOKUP(results0802[[#This Row],[Card]],FISM[],1,FALSE),0),0)</f>
        <v>0</v>
      </c>
      <c r="O58">
        <f t="shared" si="3"/>
        <v>999</v>
      </c>
    </row>
    <row r="59" spans="1:15" x14ac:dyDescent="0.3">
      <c r="A59" s="11">
        <v>999</v>
      </c>
      <c r="B59" s="15">
        <v>71</v>
      </c>
      <c r="C59" s="15">
        <v>6100082</v>
      </c>
      <c r="D59" s="15" t="s">
        <v>475</v>
      </c>
      <c r="E59" s="15" t="s">
        <v>143</v>
      </c>
      <c r="F59" s="15" t="s">
        <v>20</v>
      </c>
      <c r="G59" s="15" t="s">
        <v>24</v>
      </c>
      <c r="H59" s="15" t="s">
        <v>24</v>
      </c>
      <c r="I59" s="15" t="s">
        <v>24</v>
      </c>
      <c r="J59" s="15" t="s">
        <v>24</v>
      </c>
      <c r="K59" s="16" t="s">
        <v>24</v>
      </c>
      <c r="M59">
        <f t="shared" si="2"/>
        <v>6100082</v>
      </c>
      <c r="N59">
        <f>IF(AND(A59&gt;0,A59&lt;999),IFERROR(VLOOKUP(results0802[[#This Row],[Card]],FISM[],1,FALSE),0),0)</f>
        <v>0</v>
      </c>
      <c r="O59">
        <f t="shared" si="3"/>
        <v>999</v>
      </c>
    </row>
    <row r="60" spans="1:15" x14ac:dyDescent="0.3">
      <c r="A60" s="11">
        <v>999</v>
      </c>
      <c r="B60" s="12">
        <v>69</v>
      </c>
      <c r="C60" s="12">
        <v>6100125</v>
      </c>
      <c r="D60" s="12" t="s">
        <v>626</v>
      </c>
      <c r="E60" s="12" t="s">
        <v>143</v>
      </c>
      <c r="F60" s="12" t="s">
        <v>20</v>
      </c>
      <c r="G60" s="12" t="s">
        <v>24</v>
      </c>
      <c r="H60" s="12" t="s">
        <v>24</v>
      </c>
      <c r="I60" s="12" t="s">
        <v>24</v>
      </c>
      <c r="J60" s="12" t="s">
        <v>24</v>
      </c>
      <c r="K60" s="13" t="s">
        <v>24</v>
      </c>
      <c r="M60">
        <f t="shared" si="2"/>
        <v>6100125</v>
      </c>
      <c r="N60">
        <f>IF(AND(A60&gt;0,A60&lt;999),IFERROR(VLOOKUP(results0802[[#This Row],[Card]],FISM[],1,FALSE),0),0)</f>
        <v>0</v>
      </c>
      <c r="O60">
        <f t="shared" si="3"/>
        <v>999</v>
      </c>
    </row>
    <row r="61" spans="1:15" x14ac:dyDescent="0.3">
      <c r="A61" s="11">
        <v>999</v>
      </c>
      <c r="B61" s="15">
        <v>68</v>
      </c>
      <c r="C61" s="15">
        <v>6100090</v>
      </c>
      <c r="D61" s="15" t="s">
        <v>482</v>
      </c>
      <c r="E61" s="15" t="s">
        <v>143</v>
      </c>
      <c r="F61" s="15" t="s">
        <v>20</v>
      </c>
      <c r="G61" s="15" t="s">
        <v>24</v>
      </c>
      <c r="H61" s="15" t="s">
        <v>24</v>
      </c>
      <c r="I61" s="15" t="s">
        <v>24</v>
      </c>
      <c r="J61" s="15" t="s">
        <v>24</v>
      </c>
      <c r="K61" s="16" t="s">
        <v>24</v>
      </c>
      <c r="M61">
        <f t="shared" si="2"/>
        <v>6100090</v>
      </c>
      <c r="N61">
        <f>IF(AND(A61&gt;0,A61&lt;999),IFERROR(VLOOKUP(results0802[[#This Row],[Card]],FISM[],1,FALSE),0),0)</f>
        <v>0</v>
      </c>
      <c r="O61">
        <f t="shared" si="3"/>
        <v>999</v>
      </c>
    </row>
    <row r="62" spans="1:15" x14ac:dyDescent="0.3">
      <c r="A62" s="11">
        <v>999</v>
      </c>
      <c r="B62" s="12">
        <v>63</v>
      </c>
      <c r="C62" s="12">
        <v>104903</v>
      </c>
      <c r="D62" s="12" t="s">
        <v>461</v>
      </c>
      <c r="E62" s="12" t="s">
        <v>43</v>
      </c>
      <c r="F62" s="12" t="s">
        <v>20</v>
      </c>
      <c r="G62" s="12" t="s">
        <v>24</v>
      </c>
      <c r="H62" s="12" t="s">
        <v>24</v>
      </c>
      <c r="I62" s="12" t="s">
        <v>24</v>
      </c>
      <c r="J62" s="12" t="s">
        <v>24</v>
      </c>
      <c r="K62" s="13" t="s">
        <v>24</v>
      </c>
      <c r="M62">
        <f t="shared" si="2"/>
        <v>104903</v>
      </c>
      <c r="N62">
        <f>IF(AND(A62&gt;0,A62&lt;999),IFERROR(VLOOKUP(results0802[[#This Row],[Card]],FISM[],1,FALSE),0),0)</f>
        <v>0</v>
      </c>
      <c r="O62">
        <f t="shared" si="3"/>
        <v>999</v>
      </c>
    </row>
    <row r="63" spans="1:15" x14ac:dyDescent="0.3">
      <c r="A63" s="11">
        <v>999</v>
      </c>
      <c r="B63" s="15">
        <v>62</v>
      </c>
      <c r="C63" s="15">
        <v>6100165</v>
      </c>
      <c r="D63" s="15" t="s">
        <v>585</v>
      </c>
      <c r="E63" s="15" t="s">
        <v>143</v>
      </c>
      <c r="F63" s="15" t="s">
        <v>20</v>
      </c>
      <c r="G63" s="15" t="s">
        <v>24</v>
      </c>
      <c r="H63" s="15" t="s">
        <v>24</v>
      </c>
      <c r="I63" s="15" t="s">
        <v>24</v>
      </c>
      <c r="J63" s="15" t="s">
        <v>24</v>
      </c>
      <c r="K63" s="16" t="s">
        <v>24</v>
      </c>
      <c r="M63">
        <f t="shared" si="2"/>
        <v>6100165</v>
      </c>
      <c r="N63">
        <f>IF(AND(A63&gt;0,A63&lt;999),IFERROR(VLOOKUP(results0802[[#This Row],[Card]],FISM[],1,FALSE),0),0)</f>
        <v>0</v>
      </c>
      <c r="O63">
        <f t="shared" si="3"/>
        <v>999</v>
      </c>
    </row>
    <row r="64" spans="1:15" x14ac:dyDescent="0.3">
      <c r="A64" s="11">
        <v>999</v>
      </c>
      <c r="B64" s="12">
        <v>58</v>
      </c>
      <c r="C64" s="12">
        <v>6100063</v>
      </c>
      <c r="D64" s="12" t="s">
        <v>1062</v>
      </c>
      <c r="E64" s="12" t="s">
        <v>143</v>
      </c>
      <c r="F64" s="12" t="s">
        <v>20</v>
      </c>
      <c r="G64" s="12" t="s">
        <v>24</v>
      </c>
      <c r="H64" s="12" t="s">
        <v>24</v>
      </c>
      <c r="I64" s="12" t="s">
        <v>24</v>
      </c>
      <c r="J64" s="12" t="s">
        <v>24</v>
      </c>
      <c r="K64" s="13" t="s">
        <v>24</v>
      </c>
      <c r="M64">
        <f t="shared" si="2"/>
        <v>6100063</v>
      </c>
      <c r="N64">
        <f>IF(AND(A64&gt;0,A64&lt;999),IFERROR(VLOOKUP(results0802[[#This Row],[Card]],FISM[],1,FALSE),0),0)</f>
        <v>0</v>
      </c>
      <c r="O64">
        <f t="shared" si="3"/>
        <v>999</v>
      </c>
    </row>
    <row r="65" spans="1:15" x14ac:dyDescent="0.3">
      <c r="A65" s="11">
        <v>999</v>
      </c>
      <c r="B65" s="15">
        <v>56</v>
      </c>
      <c r="C65" s="15">
        <v>104874</v>
      </c>
      <c r="D65" s="15" t="s">
        <v>399</v>
      </c>
      <c r="E65" s="15" t="s">
        <v>43</v>
      </c>
      <c r="F65" s="15" t="s">
        <v>20</v>
      </c>
      <c r="G65" s="15" t="s">
        <v>24</v>
      </c>
      <c r="H65" s="15" t="s">
        <v>24</v>
      </c>
      <c r="I65" s="15" t="s">
        <v>24</v>
      </c>
      <c r="J65" s="15" t="s">
        <v>24</v>
      </c>
      <c r="K65" s="16" t="s">
        <v>24</v>
      </c>
      <c r="M65">
        <f t="shared" si="2"/>
        <v>104874</v>
      </c>
      <c r="N65">
        <f>IF(AND(A65&gt;0,A65&lt;999),IFERROR(VLOOKUP(results0802[[#This Row],[Card]],FISM[],1,FALSE),0),0)</f>
        <v>0</v>
      </c>
      <c r="O65">
        <f t="shared" si="3"/>
        <v>999</v>
      </c>
    </row>
    <row r="66" spans="1:15" x14ac:dyDescent="0.3">
      <c r="A66" s="11">
        <v>999</v>
      </c>
      <c r="B66" s="12">
        <v>52</v>
      </c>
      <c r="C66" s="12">
        <v>6100086</v>
      </c>
      <c r="D66" s="12" t="s">
        <v>600</v>
      </c>
      <c r="E66" s="12" t="s">
        <v>143</v>
      </c>
      <c r="F66" s="12" t="s">
        <v>20</v>
      </c>
      <c r="G66" s="12" t="s">
        <v>24</v>
      </c>
      <c r="H66" s="12" t="s">
        <v>24</v>
      </c>
      <c r="I66" s="12" t="s">
        <v>24</v>
      </c>
      <c r="J66" s="12" t="s">
        <v>24</v>
      </c>
      <c r="K66" s="13" t="s">
        <v>24</v>
      </c>
      <c r="M66">
        <f t="shared" ref="M66:M80" si="4">C66</f>
        <v>6100086</v>
      </c>
      <c r="N66">
        <f>IF(AND(A66&gt;0,A66&lt;999),IFERROR(VLOOKUP(results0802[[#This Row],[Card]],FISM[],1,FALSE),0),0)</f>
        <v>0</v>
      </c>
      <c r="O66">
        <f t="shared" ref="O66:O80" si="5">A66</f>
        <v>999</v>
      </c>
    </row>
    <row r="67" spans="1:15" x14ac:dyDescent="0.3">
      <c r="A67" s="11">
        <v>999</v>
      </c>
      <c r="B67" s="15">
        <v>51</v>
      </c>
      <c r="C67" s="15">
        <v>6100084</v>
      </c>
      <c r="D67" s="15" t="s">
        <v>386</v>
      </c>
      <c r="E67" s="15" t="s">
        <v>143</v>
      </c>
      <c r="F67" s="15" t="s">
        <v>20</v>
      </c>
      <c r="G67" s="15" t="s">
        <v>24</v>
      </c>
      <c r="H67" s="15" t="s">
        <v>24</v>
      </c>
      <c r="I67" s="15" t="s">
        <v>24</v>
      </c>
      <c r="J67" s="15" t="s">
        <v>24</v>
      </c>
      <c r="K67" s="16" t="s">
        <v>24</v>
      </c>
      <c r="M67">
        <f t="shared" si="4"/>
        <v>6100084</v>
      </c>
      <c r="N67">
        <f>IF(AND(A67&gt;0,A67&lt;999),IFERROR(VLOOKUP(results0802[[#This Row],[Card]],FISM[],1,FALSE),0),0)</f>
        <v>0</v>
      </c>
      <c r="O67">
        <f t="shared" si="5"/>
        <v>999</v>
      </c>
    </row>
    <row r="68" spans="1:15" x14ac:dyDescent="0.3">
      <c r="A68" s="11">
        <v>999</v>
      </c>
      <c r="B68" s="12">
        <v>47</v>
      </c>
      <c r="C68" s="12">
        <v>6100032</v>
      </c>
      <c r="D68" s="12" t="s">
        <v>603</v>
      </c>
      <c r="E68" s="12" t="s">
        <v>143</v>
      </c>
      <c r="F68" s="12" t="s">
        <v>20</v>
      </c>
      <c r="G68" s="12" t="s">
        <v>24</v>
      </c>
      <c r="H68" s="12" t="s">
        <v>24</v>
      </c>
      <c r="I68" s="12" t="s">
        <v>24</v>
      </c>
      <c r="J68" s="12" t="s">
        <v>24</v>
      </c>
      <c r="K68" s="13" t="s">
        <v>24</v>
      </c>
      <c r="M68">
        <f t="shared" si="4"/>
        <v>6100032</v>
      </c>
      <c r="N68">
        <f>IF(AND(A68&gt;0,A68&lt;999),IFERROR(VLOOKUP(results0802[[#This Row],[Card]],FISM[],1,FALSE),0),0)</f>
        <v>0</v>
      </c>
      <c r="O68">
        <f t="shared" si="5"/>
        <v>999</v>
      </c>
    </row>
    <row r="69" spans="1:15" x14ac:dyDescent="0.3">
      <c r="A69" s="11">
        <v>999</v>
      </c>
      <c r="B69" s="15">
        <v>42</v>
      </c>
      <c r="C69" s="15">
        <v>6532407</v>
      </c>
      <c r="D69" s="15" t="s">
        <v>1035</v>
      </c>
      <c r="E69" s="15" t="s">
        <v>19</v>
      </c>
      <c r="F69" s="15" t="s">
        <v>73</v>
      </c>
      <c r="G69" s="15" t="s">
        <v>24</v>
      </c>
      <c r="H69" s="15" t="s">
        <v>24</v>
      </c>
      <c r="I69" s="15" t="s">
        <v>24</v>
      </c>
      <c r="J69" s="15" t="s">
        <v>24</v>
      </c>
      <c r="K69" s="16" t="s">
        <v>24</v>
      </c>
      <c r="M69">
        <f t="shared" si="4"/>
        <v>6532407</v>
      </c>
      <c r="N69">
        <f>IF(AND(A69&gt;0,A69&lt;999),IFERROR(VLOOKUP(results0802[[#This Row],[Card]],FISM[],1,FALSE),0),0)</f>
        <v>0</v>
      </c>
      <c r="O69">
        <f t="shared" si="5"/>
        <v>999</v>
      </c>
    </row>
    <row r="70" spans="1:15" x14ac:dyDescent="0.3">
      <c r="A70" s="11">
        <v>999</v>
      </c>
      <c r="B70" s="12">
        <v>29</v>
      </c>
      <c r="C70" s="12">
        <v>6100083</v>
      </c>
      <c r="D70" s="12" t="s">
        <v>239</v>
      </c>
      <c r="E70" s="12" t="s">
        <v>143</v>
      </c>
      <c r="F70" s="12" t="s">
        <v>20</v>
      </c>
      <c r="G70" s="12" t="s">
        <v>24</v>
      </c>
      <c r="H70" s="12" t="s">
        <v>24</v>
      </c>
      <c r="I70" s="12" t="s">
        <v>24</v>
      </c>
      <c r="J70" s="12" t="s">
        <v>24</v>
      </c>
      <c r="K70" s="13" t="s">
        <v>24</v>
      </c>
      <c r="M70">
        <f t="shared" si="4"/>
        <v>6100083</v>
      </c>
      <c r="N70">
        <f>IF(AND(A70&gt;0,A70&lt;999),IFERROR(VLOOKUP(results0802[[#This Row],[Card]],FISM[],1,FALSE),0),0)</f>
        <v>0</v>
      </c>
      <c r="O70">
        <f t="shared" si="5"/>
        <v>999</v>
      </c>
    </row>
    <row r="71" spans="1:15" x14ac:dyDescent="0.3">
      <c r="A71" s="11">
        <v>999</v>
      </c>
      <c r="B71" s="15">
        <v>27</v>
      </c>
      <c r="C71" s="15">
        <v>6100151</v>
      </c>
      <c r="D71" s="15" t="s">
        <v>178</v>
      </c>
      <c r="E71" s="15" t="s">
        <v>143</v>
      </c>
      <c r="F71" s="15" t="s">
        <v>20</v>
      </c>
      <c r="G71" s="15" t="s">
        <v>24</v>
      </c>
      <c r="H71" s="15" t="s">
        <v>24</v>
      </c>
      <c r="I71" s="15" t="s">
        <v>24</v>
      </c>
      <c r="J71" s="15" t="s">
        <v>24</v>
      </c>
      <c r="K71" s="16" t="s">
        <v>24</v>
      </c>
      <c r="M71">
        <f t="shared" si="4"/>
        <v>6100151</v>
      </c>
      <c r="N71">
        <f>IF(AND(A71&gt;0,A71&lt;999),IFERROR(VLOOKUP(results0802[[#This Row],[Card]],FISM[],1,FALSE),0),0)</f>
        <v>0</v>
      </c>
      <c r="O71">
        <f t="shared" si="5"/>
        <v>999</v>
      </c>
    </row>
    <row r="72" spans="1:15" x14ac:dyDescent="0.3">
      <c r="A72" s="11">
        <v>999</v>
      </c>
      <c r="B72" s="12">
        <v>25</v>
      </c>
      <c r="C72" s="12">
        <v>6532590</v>
      </c>
      <c r="D72" s="12" t="s">
        <v>232</v>
      </c>
      <c r="E72" s="12" t="s">
        <v>43</v>
      </c>
      <c r="F72" s="12" t="s">
        <v>73</v>
      </c>
      <c r="G72" s="12" t="s">
        <v>24</v>
      </c>
      <c r="H72" s="12" t="s">
        <v>24</v>
      </c>
      <c r="I72" s="12" t="s">
        <v>24</v>
      </c>
      <c r="J72" s="12" t="s">
        <v>24</v>
      </c>
      <c r="K72" s="13" t="s">
        <v>24</v>
      </c>
      <c r="M72">
        <f t="shared" si="4"/>
        <v>6532590</v>
      </c>
      <c r="N72">
        <f>IF(AND(A72&gt;0,A72&lt;999),IFERROR(VLOOKUP(results0802[[#This Row],[Card]],FISM[],1,FALSE),0),0)</f>
        <v>0</v>
      </c>
      <c r="O72">
        <f t="shared" si="5"/>
        <v>999</v>
      </c>
    </row>
    <row r="73" spans="1:15" x14ac:dyDescent="0.3">
      <c r="A73" s="11">
        <v>999</v>
      </c>
      <c r="B73" s="15">
        <v>23</v>
      </c>
      <c r="C73" s="15">
        <v>6100088</v>
      </c>
      <c r="D73" s="15" t="s">
        <v>253</v>
      </c>
      <c r="E73" s="15" t="s">
        <v>143</v>
      </c>
      <c r="F73" s="15" t="s">
        <v>20</v>
      </c>
      <c r="G73" s="15" t="s">
        <v>24</v>
      </c>
      <c r="H73" s="15" t="s">
        <v>24</v>
      </c>
      <c r="I73" s="15" t="s">
        <v>24</v>
      </c>
      <c r="J73" s="15" t="s">
        <v>24</v>
      </c>
      <c r="K73" s="16" t="s">
        <v>24</v>
      </c>
      <c r="M73">
        <f t="shared" si="4"/>
        <v>6100088</v>
      </c>
      <c r="N73">
        <f>IF(AND(A73&gt;0,A73&lt;999),IFERROR(VLOOKUP(results0802[[#This Row],[Card]],FISM[],1,FALSE),0),0)</f>
        <v>0</v>
      </c>
      <c r="O73">
        <f t="shared" si="5"/>
        <v>999</v>
      </c>
    </row>
    <row r="74" spans="1:15" x14ac:dyDescent="0.3">
      <c r="A74" s="11">
        <v>999</v>
      </c>
      <c r="B74" s="12">
        <v>5</v>
      </c>
      <c r="C74" s="12">
        <v>104826</v>
      </c>
      <c r="D74" s="12" t="s">
        <v>635</v>
      </c>
      <c r="E74" s="12" t="s">
        <v>19</v>
      </c>
      <c r="F74" s="12" t="s">
        <v>20</v>
      </c>
      <c r="G74" s="12" t="s">
        <v>24</v>
      </c>
      <c r="H74" s="12" t="s">
        <v>24</v>
      </c>
      <c r="I74" s="12" t="s">
        <v>24</v>
      </c>
      <c r="J74" s="12" t="s">
        <v>24</v>
      </c>
      <c r="K74" s="13" t="s">
        <v>24</v>
      </c>
      <c r="M74">
        <f t="shared" si="4"/>
        <v>104826</v>
      </c>
      <c r="N74">
        <f>IF(AND(A74&gt;0,A74&lt;999),IFERROR(VLOOKUP(results0802[[#This Row],[Card]],FISM[],1,FALSE),0),0)</f>
        <v>0</v>
      </c>
      <c r="O74">
        <f t="shared" si="5"/>
        <v>999</v>
      </c>
    </row>
    <row r="75" spans="1:15" x14ac:dyDescent="0.3">
      <c r="A75" s="11">
        <v>999</v>
      </c>
      <c r="B75" s="15">
        <v>3</v>
      </c>
      <c r="C75" s="15">
        <v>6100031</v>
      </c>
      <c r="D75" s="15" t="s">
        <v>150</v>
      </c>
      <c r="E75" s="15" t="s">
        <v>143</v>
      </c>
      <c r="F75" s="15" t="s">
        <v>20</v>
      </c>
      <c r="G75" s="15" t="s">
        <v>24</v>
      </c>
      <c r="H75" s="15" t="s">
        <v>24</v>
      </c>
      <c r="I75" s="15" t="s">
        <v>24</v>
      </c>
      <c r="J75" s="15" t="s">
        <v>24</v>
      </c>
      <c r="K75" s="16" t="s">
        <v>24</v>
      </c>
      <c r="M75">
        <f t="shared" si="4"/>
        <v>6100031</v>
      </c>
      <c r="N75">
        <f>IF(AND(A75&gt;0,A75&lt;999),IFERROR(VLOOKUP(results0802[[#This Row],[Card]],FISM[],1,FALSE),0),0)</f>
        <v>0</v>
      </c>
      <c r="O75">
        <f t="shared" si="5"/>
        <v>999</v>
      </c>
    </row>
    <row r="76" spans="1:15" x14ac:dyDescent="0.3">
      <c r="A76" s="11">
        <v>999</v>
      </c>
      <c r="B76" s="12">
        <v>2</v>
      </c>
      <c r="C76" s="12">
        <v>104163</v>
      </c>
      <c r="D76" s="12" t="s">
        <v>1422</v>
      </c>
      <c r="E76" s="12" t="s">
        <v>65</v>
      </c>
      <c r="F76" s="12" t="s">
        <v>20</v>
      </c>
      <c r="G76" s="12" t="s">
        <v>24</v>
      </c>
      <c r="H76" s="12" t="s">
        <v>24</v>
      </c>
      <c r="I76" s="12" t="s">
        <v>24</v>
      </c>
      <c r="J76" s="12" t="s">
        <v>24</v>
      </c>
      <c r="K76" s="13" t="s">
        <v>24</v>
      </c>
      <c r="M76">
        <f t="shared" si="4"/>
        <v>104163</v>
      </c>
      <c r="N76">
        <f>IF(AND(A76&gt;0,A76&lt;999),IFERROR(VLOOKUP(results0802[[#This Row],[Card]],FISM[],1,FALSE),0),0)</f>
        <v>0</v>
      </c>
      <c r="O76">
        <f t="shared" si="5"/>
        <v>999</v>
      </c>
    </row>
    <row r="77" spans="1:15" x14ac:dyDescent="0.3">
      <c r="A77" s="11">
        <v>999</v>
      </c>
      <c r="B77" s="15">
        <v>1</v>
      </c>
      <c r="C77" s="15">
        <v>104786</v>
      </c>
      <c r="D77" s="15" t="s">
        <v>955</v>
      </c>
      <c r="E77" s="15" t="s">
        <v>19</v>
      </c>
      <c r="F77" s="15" t="s">
        <v>20</v>
      </c>
      <c r="G77" s="15" t="s">
        <v>24</v>
      </c>
      <c r="H77" s="15" t="s">
        <v>24</v>
      </c>
      <c r="I77" s="15" t="s">
        <v>24</v>
      </c>
      <c r="J77" s="15" t="s">
        <v>24</v>
      </c>
      <c r="K77" s="16" t="s">
        <v>24</v>
      </c>
      <c r="M77">
        <f t="shared" si="4"/>
        <v>104786</v>
      </c>
      <c r="N77">
        <f>IF(AND(A77&gt;0,A77&lt;999),IFERROR(VLOOKUP(results0802[[#This Row],[Card]],FISM[],1,FALSE),0),0)</f>
        <v>0</v>
      </c>
      <c r="O77">
        <f t="shared" si="5"/>
        <v>999</v>
      </c>
    </row>
    <row r="78" spans="1:15" x14ac:dyDescent="0.3">
      <c r="A78" s="11">
        <v>999</v>
      </c>
      <c r="B78" s="15">
        <v>64</v>
      </c>
      <c r="C78" s="15">
        <v>6100164</v>
      </c>
      <c r="D78" s="15" t="s">
        <v>468</v>
      </c>
      <c r="E78" s="15" t="s">
        <v>143</v>
      </c>
      <c r="F78" s="15" t="s">
        <v>20</v>
      </c>
      <c r="G78" s="15" t="s">
        <v>24</v>
      </c>
      <c r="H78" s="15" t="s">
        <v>24</v>
      </c>
      <c r="I78" s="15" t="s">
        <v>24</v>
      </c>
      <c r="J78" s="15" t="s">
        <v>24</v>
      </c>
      <c r="K78" s="16" t="s">
        <v>24</v>
      </c>
      <c r="M78">
        <f t="shared" si="4"/>
        <v>6100164</v>
      </c>
      <c r="N78">
        <f>IF(AND(A78&gt;0,A78&lt;999),IFERROR(VLOOKUP(results0802[[#This Row],[Card]],FISM[],1,FALSE),0),0)</f>
        <v>0</v>
      </c>
      <c r="O78">
        <f t="shared" si="5"/>
        <v>999</v>
      </c>
    </row>
    <row r="79" spans="1:15" x14ac:dyDescent="0.3">
      <c r="A79" s="11">
        <v>999</v>
      </c>
      <c r="B79" s="12">
        <v>15</v>
      </c>
      <c r="C79" s="12">
        <v>104646</v>
      </c>
      <c r="D79" s="12" t="s">
        <v>608</v>
      </c>
      <c r="E79" s="12" t="s">
        <v>28</v>
      </c>
      <c r="F79" s="12" t="s">
        <v>20</v>
      </c>
      <c r="G79" s="12" t="s">
        <v>24</v>
      </c>
      <c r="H79" s="12" t="s">
        <v>24</v>
      </c>
      <c r="I79" s="12" t="s">
        <v>24</v>
      </c>
      <c r="J79" s="12" t="s">
        <v>24</v>
      </c>
      <c r="K79" s="13" t="s">
        <v>24</v>
      </c>
      <c r="M79">
        <f t="shared" si="4"/>
        <v>104646</v>
      </c>
      <c r="N79">
        <f>IF(AND(A79&gt;0,A79&lt;999),IFERROR(VLOOKUP(results0802[[#This Row],[Card]],FISM[],1,FALSE),0),0)</f>
        <v>0</v>
      </c>
      <c r="O79">
        <f t="shared" si="5"/>
        <v>999</v>
      </c>
    </row>
    <row r="80" spans="1:15" x14ac:dyDescent="0.3">
      <c r="A80" s="11">
        <v>999</v>
      </c>
      <c r="B80" s="6">
        <v>11</v>
      </c>
      <c r="C80" s="6">
        <v>104578</v>
      </c>
      <c r="D80" s="6" t="s">
        <v>199</v>
      </c>
      <c r="E80" s="6" t="s">
        <v>28</v>
      </c>
      <c r="F80" s="6" t="s">
        <v>20</v>
      </c>
      <c r="G80" s="6" t="s">
        <v>24</v>
      </c>
      <c r="H80" s="6" t="s">
        <v>24</v>
      </c>
      <c r="I80" s="6" t="s">
        <v>24</v>
      </c>
      <c r="J80" s="6" t="s">
        <v>24</v>
      </c>
      <c r="K80" s="7" t="s">
        <v>24</v>
      </c>
      <c r="M80">
        <f t="shared" si="4"/>
        <v>104578</v>
      </c>
      <c r="N80">
        <f>IF(AND(A80&gt;0,A80&lt;999),IFERROR(VLOOKUP(results0802[[#This Row],[Card]],FISM[],1,FALSE),0),0)</f>
        <v>0</v>
      </c>
      <c r="O80">
        <f t="shared" si="5"/>
        <v>999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87D88-05C2-48AA-9B75-140C0C9FB7AF}">
  <dimension ref="A1:P120"/>
  <sheetViews>
    <sheetView topLeftCell="A19" workbookViewId="0">
      <selection activeCell="C43" sqref="C43:F44"/>
    </sheetView>
  </sheetViews>
  <sheetFormatPr defaultRowHeight="14.4" x14ac:dyDescent="0.3"/>
  <cols>
    <col min="1" max="1" width="5.21875" bestFit="1" customWidth="1"/>
    <col min="2" max="2" width="4" bestFit="1" customWidth="1"/>
    <col min="3" max="3" width="8.21875" bestFit="1" customWidth="1"/>
    <col min="4" max="4" width="25.88671875" bestFit="1" customWidth="1"/>
    <col min="5" max="5" width="5" bestFit="1" customWidth="1"/>
    <col min="6" max="6" width="6.6640625" bestFit="1" customWidth="1"/>
    <col min="7" max="8" width="7.109375" bestFit="1" customWidth="1"/>
    <col min="9" max="9" width="9.77734375" bestFit="1" customWidth="1"/>
    <col min="10" max="10" width="6.5546875" bestFit="1" customWidth="1"/>
    <col min="11" max="11" width="9.109375" bestFit="1" customWidth="1"/>
  </cols>
  <sheetData>
    <row r="1" spans="1:16" x14ac:dyDescent="0.3">
      <c r="A1" s="8" t="s">
        <v>0</v>
      </c>
      <c r="B1" s="9" t="s">
        <v>1</v>
      </c>
      <c r="C1" s="9" t="s">
        <v>11</v>
      </c>
      <c r="D1" s="9" t="s">
        <v>3</v>
      </c>
      <c r="E1" s="9" t="s">
        <v>12</v>
      </c>
      <c r="F1" s="9" t="s">
        <v>4</v>
      </c>
      <c r="G1" s="9" t="s">
        <v>13</v>
      </c>
      <c r="H1" s="9" t="s">
        <v>14</v>
      </c>
      <c r="I1" s="9" t="s">
        <v>15</v>
      </c>
      <c r="J1" s="9" t="s">
        <v>16</v>
      </c>
      <c r="K1" s="10" t="s">
        <v>6</v>
      </c>
      <c r="N1" s="17" t="s">
        <v>2</v>
      </c>
      <c r="O1" s="17" t="s">
        <v>7</v>
      </c>
      <c r="P1" s="17" t="s">
        <v>0</v>
      </c>
    </row>
    <row r="2" spans="1:16" x14ac:dyDescent="0.3">
      <c r="A2" s="11">
        <v>1</v>
      </c>
      <c r="B2" s="12">
        <v>2</v>
      </c>
      <c r="C2" s="12">
        <v>103857</v>
      </c>
      <c r="D2" s="12" t="s">
        <v>1982</v>
      </c>
      <c r="E2" s="12" t="s">
        <v>131</v>
      </c>
      <c r="F2" s="12" t="s">
        <v>20</v>
      </c>
      <c r="G2" s="12" t="s">
        <v>1983</v>
      </c>
      <c r="H2" s="12" t="s">
        <v>922</v>
      </c>
      <c r="I2" s="12" t="s">
        <v>1984</v>
      </c>
      <c r="J2" s="12" t="s">
        <v>24</v>
      </c>
      <c r="K2" s="13" t="s">
        <v>1985</v>
      </c>
      <c r="N2">
        <f t="shared" ref="N2:N33" si="0">C2</f>
        <v>103857</v>
      </c>
      <c r="O2">
        <f>IF(AND(A2&gt;0,A2&lt;999),IFERROR(VLOOKUP(results0103[[#This Row],[Card]],FISM[],1,FALSE),0),0)</f>
        <v>103857</v>
      </c>
      <c r="P2">
        <f t="shared" ref="P2:P33" si="1">A2</f>
        <v>1</v>
      </c>
    </row>
    <row r="3" spans="1:16" x14ac:dyDescent="0.3">
      <c r="A3" s="14">
        <v>2</v>
      </c>
      <c r="B3" s="15">
        <v>5</v>
      </c>
      <c r="C3" s="15">
        <v>104552</v>
      </c>
      <c r="D3" s="15" t="s">
        <v>1986</v>
      </c>
      <c r="E3" s="15" t="s">
        <v>81</v>
      </c>
      <c r="F3" s="15" t="s">
        <v>20</v>
      </c>
      <c r="G3" s="15" t="s">
        <v>1790</v>
      </c>
      <c r="H3" s="15" t="s">
        <v>1891</v>
      </c>
      <c r="I3" s="15" t="s">
        <v>1987</v>
      </c>
      <c r="J3" s="15" t="s">
        <v>1988</v>
      </c>
      <c r="K3" s="16" t="s">
        <v>1989</v>
      </c>
      <c r="N3">
        <f t="shared" si="0"/>
        <v>104552</v>
      </c>
      <c r="O3">
        <f>IF(AND(A3&gt;0,A3&lt;999),IFERROR(VLOOKUP(results0103[[#This Row],[Card]],FISM[],1,FALSE),0),0)</f>
        <v>104552</v>
      </c>
      <c r="P3">
        <f t="shared" si="1"/>
        <v>2</v>
      </c>
    </row>
    <row r="4" spans="1:16" x14ac:dyDescent="0.3">
      <c r="A4" s="11">
        <v>3</v>
      </c>
      <c r="B4" s="12">
        <v>4</v>
      </c>
      <c r="C4" s="12">
        <v>104818</v>
      </c>
      <c r="D4" s="12" t="s">
        <v>18</v>
      </c>
      <c r="E4" s="12" t="s">
        <v>19</v>
      </c>
      <c r="F4" s="12" t="s">
        <v>20</v>
      </c>
      <c r="G4" s="12" t="s">
        <v>1990</v>
      </c>
      <c r="H4" s="12" t="s">
        <v>1991</v>
      </c>
      <c r="I4" s="12" t="s">
        <v>1992</v>
      </c>
      <c r="J4" s="12" t="s">
        <v>1993</v>
      </c>
      <c r="K4" s="13" t="s">
        <v>1994</v>
      </c>
      <c r="N4">
        <f t="shared" si="0"/>
        <v>104818</v>
      </c>
      <c r="O4">
        <f>IF(AND(A4&gt;0,A4&lt;999),IFERROR(VLOOKUP(results0103[[#This Row],[Card]],FISM[],1,FALSE),0),0)</f>
        <v>104818</v>
      </c>
      <c r="P4">
        <f t="shared" si="1"/>
        <v>3</v>
      </c>
    </row>
    <row r="5" spans="1:16" x14ac:dyDescent="0.3">
      <c r="A5" s="14">
        <v>4</v>
      </c>
      <c r="B5" s="15">
        <v>13</v>
      </c>
      <c r="C5" s="15">
        <v>103984</v>
      </c>
      <c r="D5" s="15" t="s">
        <v>1995</v>
      </c>
      <c r="E5" s="15" t="s">
        <v>1996</v>
      </c>
      <c r="F5" s="15" t="s">
        <v>20</v>
      </c>
      <c r="G5" s="15" t="s">
        <v>1997</v>
      </c>
      <c r="H5" s="15" t="s">
        <v>1998</v>
      </c>
      <c r="I5" s="15" t="s">
        <v>1999</v>
      </c>
      <c r="J5" s="15" t="s">
        <v>1825</v>
      </c>
      <c r="K5" s="16" t="s">
        <v>2000</v>
      </c>
      <c r="N5">
        <f t="shared" si="0"/>
        <v>103984</v>
      </c>
      <c r="O5">
        <f>IF(AND(A5&gt;0,A5&lt;999),IFERROR(VLOOKUP(results0103[[#This Row],[Card]],FISM[],1,FALSE),0),0)</f>
        <v>103984</v>
      </c>
      <c r="P5">
        <f t="shared" si="1"/>
        <v>4</v>
      </c>
    </row>
    <row r="6" spans="1:16" x14ac:dyDescent="0.3">
      <c r="A6" s="11">
        <v>5</v>
      </c>
      <c r="B6" s="12">
        <v>11</v>
      </c>
      <c r="C6" s="12">
        <v>104487</v>
      </c>
      <c r="D6" s="12" t="s">
        <v>88</v>
      </c>
      <c r="E6" s="12" t="s">
        <v>81</v>
      </c>
      <c r="F6" s="12" t="s">
        <v>20</v>
      </c>
      <c r="G6" s="12" t="s">
        <v>2001</v>
      </c>
      <c r="H6" s="12" t="s">
        <v>2002</v>
      </c>
      <c r="I6" s="12" t="s">
        <v>2003</v>
      </c>
      <c r="J6" s="12" t="s">
        <v>2004</v>
      </c>
      <c r="K6" s="13" t="s">
        <v>2005</v>
      </c>
      <c r="N6">
        <f t="shared" si="0"/>
        <v>104487</v>
      </c>
      <c r="O6">
        <f>IF(AND(A6&gt;0,A6&lt;999),IFERROR(VLOOKUP(results0103[[#This Row],[Card]],FISM[],1,FALSE),0),0)</f>
        <v>104487</v>
      </c>
      <c r="P6">
        <f t="shared" si="1"/>
        <v>5</v>
      </c>
    </row>
    <row r="7" spans="1:16" x14ac:dyDescent="0.3">
      <c r="A7" s="14">
        <v>6</v>
      </c>
      <c r="B7" s="15">
        <v>14</v>
      </c>
      <c r="C7" s="15">
        <v>104786</v>
      </c>
      <c r="D7" s="15" t="s">
        <v>955</v>
      </c>
      <c r="E7" s="15" t="s">
        <v>19</v>
      </c>
      <c r="F7" s="15" t="s">
        <v>20</v>
      </c>
      <c r="G7" s="15" t="s">
        <v>1471</v>
      </c>
      <c r="H7" s="15" t="s">
        <v>1998</v>
      </c>
      <c r="I7" s="15" t="s">
        <v>2006</v>
      </c>
      <c r="J7" s="15" t="s">
        <v>2007</v>
      </c>
      <c r="K7" s="16" t="s">
        <v>790</v>
      </c>
      <c r="N7">
        <f t="shared" si="0"/>
        <v>104786</v>
      </c>
      <c r="O7">
        <f>IF(AND(A7&gt;0,A7&lt;999),IFERROR(VLOOKUP(results0103[[#This Row],[Card]],FISM[],1,FALSE),0),0)</f>
        <v>104786</v>
      </c>
      <c r="P7">
        <f t="shared" si="1"/>
        <v>6</v>
      </c>
    </row>
    <row r="8" spans="1:16" x14ac:dyDescent="0.3">
      <c r="A8" s="11">
        <v>7</v>
      </c>
      <c r="B8" s="12">
        <v>23</v>
      </c>
      <c r="C8" s="12">
        <v>6532098</v>
      </c>
      <c r="D8" s="12" t="s">
        <v>2008</v>
      </c>
      <c r="E8" s="12" t="s">
        <v>28</v>
      </c>
      <c r="F8" s="12" t="s">
        <v>73</v>
      </c>
      <c r="G8" s="12" t="s">
        <v>2009</v>
      </c>
      <c r="H8" s="12" t="s">
        <v>2010</v>
      </c>
      <c r="I8" s="12" t="s">
        <v>2011</v>
      </c>
      <c r="J8" s="12" t="s">
        <v>2012</v>
      </c>
      <c r="K8" s="13" t="s">
        <v>519</v>
      </c>
      <c r="N8">
        <f t="shared" si="0"/>
        <v>6532098</v>
      </c>
      <c r="O8">
        <f>IF(AND(A8&gt;0,A8&lt;999),IFERROR(VLOOKUP(results0103[[#This Row],[Card]],FISM[],1,FALSE),0),0)</f>
        <v>6532098</v>
      </c>
      <c r="P8">
        <f t="shared" si="1"/>
        <v>7</v>
      </c>
    </row>
    <row r="9" spans="1:16" x14ac:dyDescent="0.3">
      <c r="A9" s="14">
        <v>8</v>
      </c>
      <c r="B9" s="15">
        <v>1</v>
      </c>
      <c r="C9" s="15">
        <v>104625</v>
      </c>
      <c r="D9" s="15" t="s">
        <v>50</v>
      </c>
      <c r="E9" s="15" t="s">
        <v>28</v>
      </c>
      <c r="F9" s="15" t="s">
        <v>20</v>
      </c>
      <c r="G9" s="15" t="s">
        <v>2001</v>
      </c>
      <c r="H9" s="15" t="s">
        <v>1073</v>
      </c>
      <c r="I9" s="15" t="s">
        <v>2013</v>
      </c>
      <c r="J9" s="15" t="s">
        <v>2014</v>
      </c>
      <c r="K9" s="16" t="s">
        <v>1823</v>
      </c>
      <c r="N9">
        <f t="shared" si="0"/>
        <v>104625</v>
      </c>
      <c r="O9">
        <f>IF(AND(A9&gt;0,A9&lt;999),IFERROR(VLOOKUP(results0103[[#This Row],[Card]],FISM[],1,FALSE),0),0)</f>
        <v>104625</v>
      </c>
      <c r="P9">
        <f t="shared" si="1"/>
        <v>8</v>
      </c>
    </row>
    <row r="10" spans="1:16" x14ac:dyDescent="0.3">
      <c r="A10" s="11">
        <v>9</v>
      </c>
      <c r="B10" s="12">
        <v>10</v>
      </c>
      <c r="C10" s="12">
        <v>104723</v>
      </c>
      <c r="D10" s="12" t="s">
        <v>35</v>
      </c>
      <c r="E10" s="12" t="s">
        <v>19</v>
      </c>
      <c r="F10" s="12" t="s">
        <v>20</v>
      </c>
      <c r="G10" s="12" t="s">
        <v>1448</v>
      </c>
      <c r="H10" s="12" t="s">
        <v>1050</v>
      </c>
      <c r="I10" s="12" t="s">
        <v>2015</v>
      </c>
      <c r="J10" s="12" t="s">
        <v>2016</v>
      </c>
      <c r="K10" s="13" t="s">
        <v>866</v>
      </c>
      <c r="N10">
        <f t="shared" si="0"/>
        <v>104723</v>
      </c>
      <c r="O10">
        <f>IF(AND(A10&gt;0,A10&lt;999),IFERROR(VLOOKUP(results0103[[#This Row],[Card]],FISM[],1,FALSE),0),0)</f>
        <v>104723</v>
      </c>
      <c r="P10">
        <f t="shared" si="1"/>
        <v>9</v>
      </c>
    </row>
    <row r="11" spans="1:16" x14ac:dyDescent="0.3">
      <c r="A11" s="14">
        <v>10</v>
      </c>
      <c r="B11" s="15">
        <v>17</v>
      </c>
      <c r="C11" s="15">
        <v>6531652</v>
      </c>
      <c r="D11" s="15" t="s">
        <v>2017</v>
      </c>
      <c r="E11" s="15" t="s">
        <v>997</v>
      </c>
      <c r="F11" s="15" t="s">
        <v>73</v>
      </c>
      <c r="G11" s="15" t="s">
        <v>1298</v>
      </c>
      <c r="H11" s="15" t="s">
        <v>2018</v>
      </c>
      <c r="I11" s="15" t="s">
        <v>2019</v>
      </c>
      <c r="J11" s="15" t="s">
        <v>1070</v>
      </c>
      <c r="K11" s="16" t="s">
        <v>2020</v>
      </c>
      <c r="N11">
        <f t="shared" si="0"/>
        <v>6531652</v>
      </c>
      <c r="O11">
        <f>IF(AND(A11&gt;0,A11&lt;999),IFERROR(VLOOKUP(results0103[[#This Row],[Card]],FISM[],1,FALSE),0),0)</f>
        <v>6531652</v>
      </c>
      <c r="P11">
        <f t="shared" si="1"/>
        <v>10</v>
      </c>
    </row>
    <row r="12" spans="1:16" x14ac:dyDescent="0.3">
      <c r="A12" s="11">
        <v>11</v>
      </c>
      <c r="B12" s="12">
        <v>25</v>
      </c>
      <c r="C12" s="12">
        <v>104624</v>
      </c>
      <c r="D12" s="12" t="s">
        <v>267</v>
      </c>
      <c r="E12" s="12" t="s">
        <v>28</v>
      </c>
      <c r="F12" s="12" t="s">
        <v>20</v>
      </c>
      <c r="G12" s="12" t="s">
        <v>2021</v>
      </c>
      <c r="H12" s="12" t="s">
        <v>998</v>
      </c>
      <c r="I12" s="12" t="s">
        <v>2022</v>
      </c>
      <c r="J12" s="12" t="s">
        <v>2023</v>
      </c>
      <c r="K12" s="13" t="s">
        <v>2024</v>
      </c>
      <c r="N12">
        <f t="shared" si="0"/>
        <v>104624</v>
      </c>
      <c r="O12">
        <f>IF(AND(A12&gt;0,A12&lt;999),IFERROR(VLOOKUP(results0103[[#This Row],[Card]],FISM[],1,FALSE),0),0)</f>
        <v>104624</v>
      </c>
      <c r="P12">
        <f t="shared" si="1"/>
        <v>11</v>
      </c>
    </row>
    <row r="13" spans="1:16" x14ac:dyDescent="0.3">
      <c r="A13" s="14">
        <v>12</v>
      </c>
      <c r="B13" s="15">
        <v>27</v>
      </c>
      <c r="C13" s="15">
        <v>6530925</v>
      </c>
      <c r="D13" s="15" t="s">
        <v>2025</v>
      </c>
      <c r="E13" s="15" t="s">
        <v>65</v>
      </c>
      <c r="F13" s="15" t="s">
        <v>73</v>
      </c>
      <c r="G13" s="15" t="s">
        <v>2026</v>
      </c>
      <c r="H13" s="15" t="s">
        <v>2027</v>
      </c>
      <c r="I13" s="15" t="s">
        <v>2028</v>
      </c>
      <c r="J13" s="15" t="s">
        <v>2029</v>
      </c>
      <c r="K13" s="16" t="s">
        <v>2030</v>
      </c>
      <c r="N13">
        <f t="shared" si="0"/>
        <v>6530925</v>
      </c>
      <c r="O13">
        <f>IF(AND(A13&gt;0,A13&lt;999),IFERROR(VLOOKUP(results0103[[#This Row],[Card]],FISM[],1,FALSE),0),0)</f>
        <v>6530925</v>
      </c>
      <c r="P13">
        <f t="shared" si="1"/>
        <v>12</v>
      </c>
    </row>
    <row r="14" spans="1:16" x14ac:dyDescent="0.3">
      <c r="A14" s="11">
        <v>13</v>
      </c>
      <c r="B14" s="12">
        <v>51</v>
      </c>
      <c r="C14" s="12">
        <v>6532117</v>
      </c>
      <c r="D14" s="12" t="s">
        <v>2031</v>
      </c>
      <c r="E14" s="12" t="s">
        <v>28</v>
      </c>
      <c r="F14" s="12" t="s">
        <v>73</v>
      </c>
      <c r="G14" s="12" t="s">
        <v>2032</v>
      </c>
      <c r="H14" s="12" t="s">
        <v>927</v>
      </c>
      <c r="I14" s="12" t="s">
        <v>2033</v>
      </c>
      <c r="J14" s="12" t="s">
        <v>2034</v>
      </c>
      <c r="K14" s="13" t="s">
        <v>2035</v>
      </c>
      <c r="N14">
        <f t="shared" si="0"/>
        <v>6532117</v>
      </c>
      <c r="O14">
        <f>IF(AND(A14&gt;0,A14&lt;999),IFERROR(VLOOKUP(results0103[[#This Row],[Card]],FISM[],1,FALSE),0),0)</f>
        <v>6532117</v>
      </c>
      <c r="P14">
        <f t="shared" si="1"/>
        <v>13</v>
      </c>
    </row>
    <row r="15" spans="1:16" x14ac:dyDescent="0.3">
      <c r="A15" s="14">
        <v>14</v>
      </c>
      <c r="B15" s="15">
        <v>44</v>
      </c>
      <c r="C15" s="15">
        <v>104752</v>
      </c>
      <c r="D15" s="15" t="s">
        <v>2036</v>
      </c>
      <c r="E15" s="15" t="s">
        <v>19</v>
      </c>
      <c r="F15" s="15" t="s">
        <v>20</v>
      </c>
      <c r="G15" s="15" t="s">
        <v>2037</v>
      </c>
      <c r="H15" s="15" t="s">
        <v>942</v>
      </c>
      <c r="I15" s="15" t="s">
        <v>2038</v>
      </c>
      <c r="J15" s="15" t="s">
        <v>1109</v>
      </c>
      <c r="K15" s="16" t="s">
        <v>2039</v>
      </c>
      <c r="N15">
        <f t="shared" si="0"/>
        <v>104752</v>
      </c>
      <c r="O15">
        <f>IF(AND(A15&gt;0,A15&lt;999),IFERROR(VLOOKUP(results0103[[#This Row],[Card]],FISM[],1,FALSE),0),0)</f>
        <v>104752</v>
      </c>
      <c r="P15">
        <f t="shared" si="1"/>
        <v>14</v>
      </c>
    </row>
    <row r="16" spans="1:16" x14ac:dyDescent="0.3">
      <c r="A16" s="11">
        <v>15</v>
      </c>
      <c r="B16" s="12">
        <v>19</v>
      </c>
      <c r="C16" s="12">
        <v>104826</v>
      </c>
      <c r="D16" s="12" t="s">
        <v>635</v>
      </c>
      <c r="E16" s="12" t="s">
        <v>19</v>
      </c>
      <c r="F16" s="12" t="s">
        <v>20</v>
      </c>
      <c r="G16" s="12" t="s">
        <v>2040</v>
      </c>
      <c r="H16" s="12" t="s">
        <v>2041</v>
      </c>
      <c r="I16" s="12" t="s">
        <v>2042</v>
      </c>
      <c r="J16" s="12" t="s">
        <v>297</v>
      </c>
      <c r="K16" s="13" t="s">
        <v>2043</v>
      </c>
      <c r="N16">
        <f t="shared" si="0"/>
        <v>104826</v>
      </c>
      <c r="O16">
        <f>IF(AND(A16&gt;0,A16&lt;999),IFERROR(VLOOKUP(results0103[[#This Row],[Card]],FISM[],1,FALSE),0),0)</f>
        <v>104826</v>
      </c>
      <c r="P16">
        <f t="shared" si="1"/>
        <v>15</v>
      </c>
    </row>
    <row r="17" spans="1:16" x14ac:dyDescent="0.3">
      <c r="A17" s="14">
        <v>16</v>
      </c>
      <c r="B17" s="15">
        <v>52</v>
      </c>
      <c r="C17" s="15">
        <v>104976</v>
      </c>
      <c r="D17" s="15" t="s">
        <v>1040</v>
      </c>
      <c r="E17" s="15" t="s">
        <v>43</v>
      </c>
      <c r="F17" s="15" t="s">
        <v>20</v>
      </c>
      <c r="G17" s="15" t="s">
        <v>2044</v>
      </c>
      <c r="H17" s="15" t="s">
        <v>1056</v>
      </c>
      <c r="I17" s="15" t="s">
        <v>2045</v>
      </c>
      <c r="J17" s="15" t="s">
        <v>2046</v>
      </c>
      <c r="K17" s="16" t="s">
        <v>2047</v>
      </c>
      <c r="N17">
        <f t="shared" si="0"/>
        <v>104976</v>
      </c>
      <c r="O17">
        <f>IF(AND(A17&gt;0,A17&lt;999),IFERROR(VLOOKUP(results0103[[#This Row],[Card]],FISM[],1,FALSE),0),0)</f>
        <v>104976</v>
      </c>
      <c r="P17">
        <f t="shared" si="1"/>
        <v>16</v>
      </c>
    </row>
    <row r="18" spans="1:16" x14ac:dyDescent="0.3">
      <c r="A18" s="11">
        <v>17</v>
      </c>
      <c r="B18" s="12">
        <v>18</v>
      </c>
      <c r="C18" s="12">
        <v>104407</v>
      </c>
      <c r="D18" s="12" t="s">
        <v>2048</v>
      </c>
      <c r="E18" s="12" t="s">
        <v>997</v>
      </c>
      <c r="F18" s="12" t="s">
        <v>20</v>
      </c>
      <c r="G18" s="12" t="s">
        <v>2049</v>
      </c>
      <c r="H18" s="12" t="s">
        <v>1530</v>
      </c>
      <c r="I18" s="12" t="s">
        <v>2050</v>
      </c>
      <c r="J18" s="12" t="s">
        <v>750</v>
      </c>
      <c r="K18" s="13" t="s">
        <v>2051</v>
      </c>
      <c r="N18">
        <f t="shared" si="0"/>
        <v>104407</v>
      </c>
      <c r="O18">
        <f>IF(AND(A18&gt;0,A18&lt;999),IFERROR(VLOOKUP(results0103[[#This Row],[Card]],FISM[],1,FALSE),0),0)</f>
        <v>104407</v>
      </c>
      <c r="P18">
        <f t="shared" si="1"/>
        <v>17</v>
      </c>
    </row>
    <row r="19" spans="1:16" x14ac:dyDescent="0.3">
      <c r="A19" s="14">
        <v>18</v>
      </c>
      <c r="B19" s="15">
        <v>32</v>
      </c>
      <c r="C19" s="15">
        <v>104609</v>
      </c>
      <c r="D19" s="15" t="s">
        <v>206</v>
      </c>
      <c r="E19" s="15" t="s">
        <v>28</v>
      </c>
      <c r="F19" s="15" t="s">
        <v>20</v>
      </c>
      <c r="G19" s="15" t="s">
        <v>2052</v>
      </c>
      <c r="H19" s="15" t="s">
        <v>2053</v>
      </c>
      <c r="I19" s="15" t="s">
        <v>2054</v>
      </c>
      <c r="J19" s="15" t="s">
        <v>1149</v>
      </c>
      <c r="K19" s="16" t="s">
        <v>2055</v>
      </c>
      <c r="N19">
        <f t="shared" si="0"/>
        <v>104609</v>
      </c>
      <c r="O19">
        <f>IF(AND(A19&gt;0,A19&lt;999),IFERROR(VLOOKUP(results0103[[#This Row],[Card]],FISM[],1,FALSE),0),0)</f>
        <v>104609</v>
      </c>
      <c r="P19">
        <f t="shared" si="1"/>
        <v>18</v>
      </c>
    </row>
    <row r="20" spans="1:16" x14ac:dyDescent="0.3">
      <c r="A20" s="11">
        <v>19</v>
      </c>
      <c r="B20" s="12">
        <v>55</v>
      </c>
      <c r="C20" s="12">
        <v>104422</v>
      </c>
      <c r="D20" s="12" t="s">
        <v>2056</v>
      </c>
      <c r="E20" s="12" t="s">
        <v>640</v>
      </c>
      <c r="F20" s="12" t="s">
        <v>20</v>
      </c>
      <c r="G20" s="12" t="s">
        <v>1912</v>
      </c>
      <c r="H20" s="12" t="s">
        <v>2057</v>
      </c>
      <c r="I20" s="12" t="s">
        <v>2058</v>
      </c>
      <c r="J20" s="12" t="s">
        <v>2059</v>
      </c>
      <c r="K20" s="13" t="s">
        <v>2060</v>
      </c>
      <c r="N20">
        <f t="shared" si="0"/>
        <v>104422</v>
      </c>
      <c r="O20">
        <f>IF(AND(A20&gt;0,A20&lt;999),IFERROR(VLOOKUP(results0103[[#This Row],[Card]],FISM[],1,FALSE),0),0)</f>
        <v>104422</v>
      </c>
      <c r="P20">
        <f t="shared" si="1"/>
        <v>19</v>
      </c>
    </row>
    <row r="21" spans="1:16" x14ac:dyDescent="0.3">
      <c r="A21" s="14">
        <v>20</v>
      </c>
      <c r="B21" s="15">
        <v>67</v>
      </c>
      <c r="C21" s="15">
        <v>104485</v>
      </c>
      <c r="D21" s="15" t="s">
        <v>2061</v>
      </c>
      <c r="E21" s="15" t="s">
        <v>81</v>
      </c>
      <c r="F21" s="15" t="s">
        <v>20</v>
      </c>
      <c r="G21" s="15" t="s">
        <v>2062</v>
      </c>
      <c r="H21" s="15" t="s">
        <v>2063</v>
      </c>
      <c r="I21" s="15" t="s">
        <v>2064</v>
      </c>
      <c r="J21" s="15" t="s">
        <v>376</v>
      </c>
      <c r="K21" s="16" t="s">
        <v>2065</v>
      </c>
      <c r="N21">
        <f t="shared" si="0"/>
        <v>104485</v>
      </c>
      <c r="O21">
        <f>IF(AND(A21&gt;0,A21&lt;999),IFERROR(VLOOKUP(results0103[[#This Row],[Card]],FISM[],1,FALSE),0),0)</f>
        <v>104485</v>
      </c>
      <c r="P21">
        <f t="shared" si="1"/>
        <v>20</v>
      </c>
    </row>
    <row r="22" spans="1:16" x14ac:dyDescent="0.3">
      <c r="A22" s="11">
        <v>21</v>
      </c>
      <c r="B22" s="12">
        <v>58</v>
      </c>
      <c r="C22" s="12">
        <v>6532399</v>
      </c>
      <c r="D22" s="12" t="s">
        <v>318</v>
      </c>
      <c r="E22" s="12" t="s">
        <v>19</v>
      </c>
      <c r="F22" s="12" t="s">
        <v>73</v>
      </c>
      <c r="G22" s="12" t="s">
        <v>967</v>
      </c>
      <c r="H22" s="12" t="s">
        <v>2066</v>
      </c>
      <c r="I22" s="12" t="s">
        <v>2067</v>
      </c>
      <c r="J22" s="12" t="s">
        <v>2068</v>
      </c>
      <c r="K22" s="13" t="s">
        <v>2069</v>
      </c>
      <c r="N22">
        <f t="shared" si="0"/>
        <v>6532399</v>
      </c>
      <c r="O22">
        <f>IF(AND(A22&gt;0,A22&lt;999),IFERROR(VLOOKUP(results0103[[#This Row],[Card]],FISM[],1,FALSE),0),0)</f>
        <v>6532399</v>
      </c>
      <c r="P22">
        <f t="shared" si="1"/>
        <v>21</v>
      </c>
    </row>
    <row r="23" spans="1:16" x14ac:dyDescent="0.3">
      <c r="A23" s="14">
        <v>22</v>
      </c>
      <c r="B23" s="15">
        <v>68</v>
      </c>
      <c r="C23" s="15">
        <v>6100035</v>
      </c>
      <c r="D23" s="15" t="s">
        <v>393</v>
      </c>
      <c r="E23" s="15" t="s">
        <v>143</v>
      </c>
      <c r="F23" s="15" t="s">
        <v>20</v>
      </c>
      <c r="G23" s="15" t="s">
        <v>2070</v>
      </c>
      <c r="H23" s="15" t="s">
        <v>2071</v>
      </c>
      <c r="I23" s="15" t="s">
        <v>2072</v>
      </c>
      <c r="J23" s="15" t="s">
        <v>2073</v>
      </c>
      <c r="K23" s="16" t="s">
        <v>2074</v>
      </c>
      <c r="N23">
        <f t="shared" si="0"/>
        <v>6100035</v>
      </c>
      <c r="O23">
        <f>IF(AND(A23&gt;0,A23&lt;999),IFERROR(VLOOKUP(results0103[[#This Row],[Card]],FISM[],1,FALSE),0),0)</f>
        <v>6100035</v>
      </c>
      <c r="P23">
        <f t="shared" si="1"/>
        <v>22</v>
      </c>
    </row>
    <row r="24" spans="1:16" x14ac:dyDescent="0.3">
      <c r="A24" s="11">
        <v>23</v>
      </c>
      <c r="B24" s="12">
        <v>49</v>
      </c>
      <c r="C24" s="12">
        <v>6100088</v>
      </c>
      <c r="D24" s="12" t="s">
        <v>253</v>
      </c>
      <c r="E24" s="12" t="s">
        <v>143</v>
      </c>
      <c r="F24" s="12" t="s">
        <v>20</v>
      </c>
      <c r="G24" s="12" t="s">
        <v>933</v>
      </c>
      <c r="H24" s="12" t="s">
        <v>2075</v>
      </c>
      <c r="I24" s="12" t="s">
        <v>1051</v>
      </c>
      <c r="J24" s="12" t="s">
        <v>1632</v>
      </c>
      <c r="K24" s="13" t="s">
        <v>2076</v>
      </c>
      <c r="N24">
        <f t="shared" si="0"/>
        <v>6100088</v>
      </c>
      <c r="O24">
        <f>IF(AND(A24&gt;0,A24&lt;999),IFERROR(VLOOKUP(results0103[[#This Row],[Card]],FISM[],1,FALSE),0),0)</f>
        <v>6100088</v>
      </c>
      <c r="P24">
        <f t="shared" si="1"/>
        <v>23</v>
      </c>
    </row>
    <row r="25" spans="1:16" x14ac:dyDescent="0.3">
      <c r="A25" s="14">
        <v>24</v>
      </c>
      <c r="B25" s="15">
        <v>48</v>
      </c>
      <c r="C25" s="15">
        <v>6100076</v>
      </c>
      <c r="D25" s="15" t="s">
        <v>219</v>
      </c>
      <c r="E25" s="15" t="s">
        <v>143</v>
      </c>
      <c r="F25" s="15" t="s">
        <v>20</v>
      </c>
      <c r="G25" s="15" t="s">
        <v>2077</v>
      </c>
      <c r="H25" s="15" t="s">
        <v>2078</v>
      </c>
      <c r="I25" s="15" t="s">
        <v>2079</v>
      </c>
      <c r="J25" s="15" t="s">
        <v>2080</v>
      </c>
      <c r="K25" s="16" t="s">
        <v>2081</v>
      </c>
      <c r="N25">
        <f t="shared" si="0"/>
        <v>6100076</v>
      </c>
      <c r="O25">
        <f>IF(AND(A25&gt;0,A25&lt;999),IFERROR(VLOOKUP(results0103[[#This Row],[Card]],FISM[],1,FALSE),0),0)</f>
        <v>6100076</v>
      </c>
      <c r="P25">
        <f t="shared" si="1"/>
        <v>24</v>
      </c>
    </row>
    <row r="26" spans="1:16" x14ac:dyDescent="0.3">
      <c r="A26" s="11">
        <v>25</v>
      </c>
      <c r="B26" s="12">
        <v>66</v>
      </c>
      <c r="C26" s="12">
        <v>6100062</v>
      </c>
      <c r="D26" s="12" t="s">
        <v>1087</v>
      </c>
      <c r="E26" s="12" t="s">
        <v>143</v>
      </c>
      <c r="F26" s="12" t="s">
        <v>20</v>
      </c>
      <c r="G26" s="12" t="s">
        <v>1952</v>
      </c>
      <c r="H26" s="12" t="s">
        <v>1111</v>
      </c>
      <c r="I26" s="12" t="s">
        <v>2082</v>
      </c>
      <c r="J26" s="12" t="s">
        <v>2083</v>
      </c>
      <c r="K26" s="13" t="s">
        <v>2084</v>
      </c>
      <c r="N26">
        <f t="shared" si="0"/>
        <v>6100062</v>
      </c>
      <c r="O26">
        <f>IF(AND(A26&gt;0,A26&lt;999),IFERROR(VLOOKUP(results0103[[#This Row],[Card]],FISM[],1,FALSE),0),0)</f>
        <v>6100062</v>
      </c>
      <c r="P26">
        <f t="shared" si="1"/>
        <v>25</v>
      </c>
    </row>
    <row r="27" spans="1:16" x14ac:dyDescent="0.3">
      <c r="A27" s="14">
        <v>26</v>
      </c>
      <c r="B27" s="15">
        <v>3</v>
      </c>
      <c r="C27" s="15">
        <v>104909</v>
      </c>
      <c r="D27" s="15" t="s">
        <v>42</v>
      </c>
      <c r="E27" s="15" t="s">
        <v>43</v>
      </c>
      <c r="F27" s="15" t="s">
        <v>20</v>
      </c>
      <c r="G27" s="15" t="s">
        <v>2085</v>
      </c>
      <c r="H27" s="15" t="s">
        <v>2086</v>
      </c>
      <c r="I27" s="15" t="s">
        <v>2087</v>
      </c>
      <c r="J27" s="15" t="s">
        <v>1933</v>
      </c>
      <c r="K27" s="16" t="s">
        <v>2088</v>
      </c>
      <c r="N27">
        <f t="shared" si="0"/>
        <v>104909</v>
      </c>
      <c r="O27">
        <f>IF(AND(A27&gt;0,A27&lt;999),IFERROR(VLOOKUP(results0103[[#This Row],[Card]],FISM[],1,FALSE),0),0)</f>
        <v>104909</v>
      </c>
      <c r="P27">
        <f t="shared" si="1"/>
        <v>26</v>
      </c>
    </row>
    <row r="28" spans="1:16" x14ac:dyDescent="0.3">
      <c r="A28" s="11">
        <v>27</v>
      </c>
      <c r="B28" s="12">
        <v>62</v>
      </c>
      <c r="C28" s="12">
        <v>104956</v>
      </c>
      <c r="D28" s="12" t="s">
        <v>2089</v>
      </c>
      <c r="E28" s="12" t="s">
        <v>43</v>
      </c>
      <c r="F28" s="12" t="s">
        <v>20</v>
      </c>
      <c r="G28" s="12" t="s">
        <v>1591</v>
      </c>
      <c r="H28" s="12" t="s">
        <v>2090</v>
      </c>
      <c r="I28" s="12" t="s">
        <v>2091</v>
      </c>
      <c r="J28" s="12" t="s">
        <v>2092</v>
      </c>
      <c r="K28" s="13" t="s">
        <v>2093</v>
      </c>
      <c r="N28">
        <f t="shared" si="0"/>
        <v>104956</v>
      </c>
      <c r="O28">
        <f>IF(AND(A28&gt;0,A28&lt;999),IFERROR(VLOOKUP(results0103[[#This Row],[Card]],FISM[],1,FALSE),0),0)</f>
        <v>104956</v>
      </c>
      <c r="P28">
        <f t="shared" si="1"/>
        <v>27</v>
      </c>
    </row>
    <row r="29" spans="1:16" x14ac:dyDescent="0.3">
      <c r="A29" s="14">
        <v>28</v>
      </c>
      <c r="B29" s="15">
        <v>60</v>
      </c>
      <c r="C29" s="15">
        <v>6100085</v>
      </c>
      <c r="D29" s="15" t="s">
        <v>226</v>
      </c>
      <c r="E29" s="15" t="s">
        <v>143</v>
      </c>
      <c r="F29" s="15" t="s">
        <v>20</v>
      </c>
      <c r="G29" s="15" t="s">
        <v>1068</v>
      </c>
      <c r="H29" s="15" t="s">
        <v>2094</v>
      </c>
      <c r="I29" s="15" t="s">
        <v>2095</v>
      </c>
      <c r="J29" s="15" t="s">
        <v>2096</v>
      </c>
      <c r="K29" s="16" t="s">
        <v>2097</v>
      </c>
      <c r="N29">
        <f t="shared" si="0"/>
        <v>6100085</v>
      </c>
      <c r="O29">
        <f>IF(AND(A29&gt;0,A29&lt;999),IFERROR(VLOOKUP(results0103[[#This Row],[Card]],FISM[],1,FALSE),0),0)</f>
        <v>6100085</v>
      </c>
      <c r="P29">
        <f t="shared" si="1"/>
        <v>28</v>
      </c>
    </row>
    <row r="30" spans="1:16" x14ac:dyDescent="0.3">
      <c r="A30" s="11">
        <v>29</v>
      </c>
      <c r="B30" s="12">
        <v>79</v>
      </c>
      <c r="C30" s="12">
        <v>104931</v>
      </c>
      <c r="D30" s="12" t="s">
        <v>2098</v>
      </c>
      <c r="E30" s="12" t="s">
        <v>43</v>
      </c>
      <c r="F30" s="12" t="s">
        <v>20</v>
      </c>
      <c r="G30" s="12" t="s">
        <v>1107</v>
      </c>
      <c r="H30" s="12" t="s">
        <v>2099</v>
      </c>
      <c r="I30" s="12" t="s">
        <v>2100</v>
      </c>
      <c r="J30" s="12" t="s">
        <v>2101</v>
      </c>
      <c r="K30" s="13" t="s">
        <v>2102</v>
      </c>
      <c r="N30">
        <f t="shared" si="0"/>
        <v>104931</v>
      </c>
      <c r="O30">
        <f>IF(AND(A30&gt;0,A30&lt;999),IFERROR(VLOOKUP(results0103[[#This Row],[Card]],FISM[],1,FALSE),0),0)</f>
        <v>104931</v>
      </c>
      <c r="P30">
        <f t="shared" si="1"/>
        <v>29</v>
      </c>
    </row>
    <row r="31" spans="1:16" x14ac:dyDescent="0.3">
      <c r="A31" s="14">
        <v>30</v>
      </c>
      <c r="B31" s="15">
        <v>91</v>
      </c>
      <c r="C31" s="15">
        <v>104662</v>
      </c>
      <c r="D31" s="15" t="s">
        <v>2103</v>
      </c>
      <c r="E31" s="15" t="s">
        <v>28</v>
      </c>
      <c r="F31" s="15" t="s">
        <v>20</v>
      </c>
      <c r="G31" s="15" t="s">
        <v>1576</v>
      </c>
      <c r="H31" s="15" t="s">
        <v>2104</v>
      </c>
      <c r="I31" s="15" t="s">
        <v>2105</v>
      </c>
      <c r="J31" s="15" t="s">
        <v>2106</v>
      </c>
      <c r="K31" s="16" t="s">
        <v>2107</v>
      </c>
      <c r="N31">
        <f t="shared" si="0"/>
        <v>104662</v>
      </c>
      <c r="O31">
        <f>IF(AND(A31&gt;0,A31&lt;999),IFERROR(VLOOKUP(results0103[[#This Row],[Card]],FISM[],1,FALSE),0),0)</f>
        <v>104662</v>
      </c>
      <c r="P31">
        <f t="shared" si="1"/>
        <v>30</v>
      </c>
    </row>
    <row r="32" spans="1:16" x14ac:dyDescent="0.3">
      <c r="A32" s="11">
        <v>31</v>
      </c>
      <c r="B32" s="12">
        <v>72</v>
      </c>
      <c r="C32" s="12">
        <v>104874</v>
      </c>
      <c r="D32" s="12" t="s">
        <v>399</v>
      </c>
      <c r="E32" s="12" t="s">
        <v>43</v>
      </c>
      <c r="F32" s="12" t="s">
        <v>20</v>
      </c>
      <c r="G32" s="12" t="s">
        <v>2108</v>
      </c>
      <c r="H32" s="12" t="s">
        <v>2109</v>
      </c>
      <c r="I32" s="12" t="s">
        <v>2110</v>
      </c>
      <c r="J32" s="12" t="s">
        <v>486</v>
      </c>
      <c r="K32" s="13" t="s">
        <v>2111</v>
      </c>
      <c r="N32">
        <f t="shared" si="0"/>
        <v>104874</v>
      </c>
      <c r="O32">
        <f>IF(AND(A32&gt;0,A32&lt;999),IFERROR(VLOOKUP(results0103[[#This Row],[Card]],FISM[],1,FALSE),0),0)</f>
        <v>104874</v>
      </c>
      <c r="P32">
        <f t="shared" si="1"/>
        <v>31</v>
      </c>
    </row>
    <row r="33" spans="1:16" x14ac:dyDescent="0.3">
      <c r="A33" s="14">
        <v>32</v>
      </c>
      <c r="B33" s="15">
        <v>99</v>
      </c>
      <c r="C33" s="15">
        <v>6100165</v>
      </c>
      <c r="D33" s="15" t="s">
        <v>585</v>
      </c>
      <c r="E33" s="15" t="s">
        <v>143</v>
      </c>
      <c r="F33" s="15" t="s">
        <v>20</v>
      </c>
      <c r="G33" s="15" t="s">
        <v>1556</v>
      </c>
      <c r="H33" s="15" t="s">
        <v>1571</v>
      </c>
      <c r="I33" s="15" t="s">
        <v>2112</v>
      </c>
      <c r="J33" s="15" t="s">
        <v>2113</v>
      </c>
      <c r="K33" s="16" t="s">
        <v>2114</v>
      </c>
      <c r="N33">
        <f t="shared" si="0"/>
        <v>6100165</v>
      </c>
      <c r="O33">
        <f>IF(AND(A33&gt;0,A33&lt;999),IFERROR(VLOOKUP(results0103[[#This Row],[Card]],FISM[],1,FALSE),0),0)</f>
        <v>6100165</v>
      </c>
      <c r="P33">
        <f t="shared" si="1"/>
        <v>32</v>
      </c>
    </row>
    <row r="34" spans="1:16" x14ac:dyDescent="0.3">
      <c r="A34" s="11">
        <v>33</v>
      </c>
      <c r="B34" s="12">
        <v>65</v>
      </c>
      <c r="C34" s="12">
        <v>6100089</v>
      </c>
      <c r="D34" s="12" t="s">
        <v>358</v>
      </c>
      <c r="E34" s="12" t="s">
        <v>143</v>
      </c>
      <c r="F34" s="12" t="s">
        <v>20</v>
      </c>
      <c r="G34" s="12" t="s">
        <v>2115</v>
      </c>
      <c r="H34" s="12" t="s">
        <v>687</v>
      </c>
      <c r="I34" s="12" t="s">
        <v>2116</v>
      </c>
      <c r="J34" s="12" t="s">
        <v>2117</v>
      </c>
      <c r="K34" s="13" t="s">
        <v>2118</v>
      </c>
      <c r="N34">
        <f t="shared" ref="N34:N65" si="2">C34</f>
        <v>6100089</v>
      </c>
      <c r="O34">
        <f>IF(AND(A34&gt;0,A34&lt;999),IFERROR(VLOOKUP(results0103[[#This Row],[Card]],FISM[],1,FALSE),0),0)</f>
        <v>6100089</v>
      </c>
      <c r="P34">
        <f t="shared" ref="P34:P65" si="3">A34</f>
        <v>33</v>
      </c>
    </row>
    <row r="35" spans="1:16" x14ac:dyDescent="0.3">
      <c r="A35" s="14">
        <v>34</v>
      </c>
      <c r="B35" s="15">
        <v>85</v>
      </c>
      <c r="C35" s="15">
        <v>6100054</v>
      </c>
      <c r="D35" s="15" t="s">
        <v>413</v>
      </c>
      <c r="E35" s="15" t="s">
        <v>143</v>
      </c>
      <c r="F35" s="15" t="s">
        <v>20</v>
      </c>
      <c r="G35" s="15" t="s">
        <v>1606</v>
      </c>
      <c r="H35" s="15" t="s">
        <v>2119</v>
      </c>
      <c r="I35" s="15" t="s">
        <v>2120</v>
      </c>
      <c r="J35" s="15" t="s">
        <v>2121</v>
      </c>
      <c r="K35" s="16" t="s">
        <v>2122</v>
      </c>
      <c r="N35">
        <f t="shared" si="2"/>
        <v>6100054</v>
      </c>
      <c r="O35">
        <f>IF(AND(A35&gt;0,A35&lt;999),IFERROR(VLOOKUP(results0103[[#This Row],[Card]],FISM[],1,FALSE),0),0)</f>
        <v>6100054</v>
      </c>
      <c r="P35">
        <f t="shared" si="3"/>
        <v>34</v>
      </c>
    </row>
    <row r="36" spans="1:16" x14ac:dyDescent="0.3">
      <c r="A36" s="11">
        <v>35</v>
      </c>
      <c r="B36" s="12">
        <v>54</v>
      </c>
      <c r="C36" s="12">
        <v>104879</v>
      </c>
      <c r="D36" s="12" t="s">
        <v>2123</v>
      </c>
      <c r="E36" s="12" t="s">
        <v>43</v>
      </c>
      <c r="F36" s="12" t="s">
        <v>20</v>
      </c>
      <c r="G36" s="12" t="s">
        <v>2124</v>
      </c>
      <c r="H36" s="12" t="s">
        <v>2125</v>
      </c>
      <c r="I36" s="12" t="s">
        <v>2126</v>
      </c>
      <c r="J36" s="12" t="s">
        <v>2127</v>
      </c>
      <c r="K36" s="13" t="s">
        <v>2128</v>
      </c>
      <c r="N36">
        <f t="shared" si="2"/>
        <v>104879</v>
      </c>
      <c r="O36">
        <f>IF(AND(A36&gt;0,A36&lt;999),IFERROR(VLOOKUP(results0103[[#This Row],[Card]],FISM[],1,FALSE),0),0)</f>
        <v>104879</v>
      </c>
      <c r="P36">
        <f t="shared" si="3"/>
        <v>35</v>
      </c>
    </row>
    <row r="37" spans="1:16" x14ac:dyDescent="0.3">
      <c r="A37" s="14">
        <v>36</v>
      </c>
      <c r="B37" s="15">
        <v>82</v>
      </c>
      <c r="C37" s="15">
        <v>6532461</v>
      </c>
      <c r="D37" s="15" t="s">
        <v>2129</v>
      </c>
      <c r="E37" s="15" t="s">
        <v>19</v>
      </c>
      <c r="F37" s="15" t="s">
        <v>73</v>
      </c>
      <c r="G37" s="15" t="s">
        <v>2130</v>
      </c>
      <c r="H37" s="15" t="s">
        <v>1749</v>
      </c>
      <c r="I37" s="15" t="s">
        <v>2131</v>
      </c>
      <c r="J37" s="15" t="s">
        <v>2132</v>
      </c>
      <c r="K37" s="16" t="s">
        <v>2133</v>
      </c>
      <c r="N37">
        <f t="shared" si="2"/>
        <v>6532461</v>
      </c>
      <c r="O37">
        <f>IF(AND(A37&gt;0,A37&lt;999),IFERROR(VLOOKUP(results0103[[#This Row],[Card]],FISM[],1,FALSE),0),0)</f>
        <v>6532461</v>
      </c>
      <c r="P37">
        <f t="shared" si="3"/>
        <v>36</v>
      </c>
    </row>
    <row r="38" spans="1:16" x14ac:dyDescent="0.3">
      <c r="A38" s="11">
        <v>37</v>
      </c>
      <c r="B38" s="12">
        <v>109</v>
      </c>
      <c r="C38" s="12">
        <v>6100123</v>
      </c>
      <c r="D38" s="12" t="s">
        <v>597</v>
      </c>
      <c r="E38" s="12" t="s">
        <v>143</v>
      </c>
      <c r="F38" s="12" t="s">
        <v>20</v>
      </c>
      <c r="G38" s="12" t="s">
        <v>114</v>
      </c>
      <c r="H38" s="12" t="s">
        <v>2134</v>
      </c>
      <c r="I38" s="12" t="s">
        <v>2135</v>
      </c>
      <c r="J38" s="12" t="s">
        <v>2136</v>
      </c>
      <c r="K38" s="13" t="s">
        <v>2137</v>
      </c>
      <c r="N38">
        <f t="shared" si="2"/>
        <v>6100123</v>
      </c>
      <c r="O38">
        <f>IF(AND(A38&gt;0,A38&lt;999),IFERROR(VLOOKUP(results0103[[#This Row],[Card]],FISM[],1,FALSE),0),0)</f>
        <v>6100123</v>
      </c>
      <c r="P38">
        <f t="shared" si="3"/>
        <v>37</v>
      </c>
    </row>
    <row r="39" spans="1:16" x14ac:dyDescent="0.3">
      <c r="A39" s="14">
        <v>38</v>
      </c>
      <c r="B39" s="15">
        <v>38</v>
      </c>
      <c r="C39" s="15">
        <v>104871</v>
      </c>
      <c r="D39" s="15" t="s">
        <v>1029</v>
      </c>
      <c r="E39" s="15" t="s">
        <v>43</v>
      </c>
      <c r="F39" s="15" t="s">
        <v>20</v>
      </c>
      <c r="G39" s="15" t="s">
        <v>2138</v>
      </c>
      <c r="H39" s="15" t="s">
        <v>2139</v>
      </c>
      <c r="I39" s="15" t="s">
        <v>2140</v>
      </c>
      <c r="J39" s="15" t="s">
        <v>2141</v>
      </c>
      <c r="K39" s="16" t="s">
        <v>2142</v>
      </c>
      <c r="N39">
        <f t="shared" si="2"/>
        <v>104871</v>
      </c>
      <c r="O39">
        <f>IF(AND(A39&gt;0,A39&lt;999),IFERROR(VLOOKUP(results0103[[#This Row],[Card]],FISM[],1,FALSE),0),0)</f>
        <v>104871</v>
      </c>
      <c r="P39">
        <f t="shared" si="3"/>
        <v>38</v>
      </c>
    </row>
    <row r="40" spans="1:16" x14ac:dyDescent="0.3">
      <c r="A40" s="11">
        <v>39</v>
      </c>
      <c r="B40" s="12">
        <v>95</v>
      </c>
      <c r="C40" s="12">
        <v>6100075</v>
      </c>
      <c r="D40" s="12" t="s">
        <v>628</v>
      </c>
      <c r="E40" s="12" t="s">
        <v>143</v>
      </c>
      <c r="F40" s="12" t="s">
        <v>20</v>
      </c>
      <c r="G40" s="12" t="s">
        <v>1163</v>
      </c>
      <c r="H40" s="12" t="s">
        <v>2143</v>
      </c>
      <c r="I40" s="12" t="s">
        <v>1737</v>
      </c>
      <c r="J40" s="12" t="s">
        <v>2144</v>
      </c>
      <c r="K40" s="13" t="s">
        <v>2145</v>
      </c>
      <c r="N40">
        <f t="shared" si="2"/>
        <v>6100075</v>
      </c>
      <c r="O40">
        <f>IF(AND(A40&gt;0,A40&lt;999),IFERROR(VLOOKUP(results0103[[#This Row],[Card]],FISM[],1,FALSE),0),0)</f>
        <v>6100075</v>
      </c>
      <c r="P40">
        <f t="shared" si="3"/>
        <v>39</v>
      </c>
    </row>
    <row r="41" spans="1:16" x14ac:dyDescent="0.3">
      <c r="A41" s="14">
        <v>40</v>
      </c>
      <c r="B41" s="15">
        <v>87</v>
      </c>
      <c r="C41" s="15">
        <v>104815</v>
      </c>
      <c r="D41" s="15" t="s">
        <v>634</v>
      </c>
      <c r="E41" s="15" t="s">
        <v>19</v>
      </c>
      <c r="F41" s="15" t="s">
        <v>20</v>
      </c>
      <c r="G41" s="15" t="s">
        <v>2146</v>
      </c>
      <c r="H41" s="15" t="s">
        <v>2147</v>
      </c>
      <c r="I41" s="15" t="s">
        <v>2148</v>
      </c>
      <c r="J41" s="15" t="s">
        <v>2149</v>
      </c>
      <c r="K41" s="16" t="s">
        <v>2150</v>
      </c>
      <c r="N41">
        <f t="shared" si="2"/>
        <v>104815</v>
      </c>
      <c r="O41">
        <f>IF(AND(A41&gt;0,A41&lt;999),IFERROR(VLOOKUP(results0103[[#This Row],[Card]],FISM[],1,FALSE),0),0)</f>
        <v>104815</v>
      </c>
      <c r="P41">
        <f t="shared" si="3"/>
        <v>40</v>
      </c>
    </row>
    <row r="42" spans="1:16" x14ac:dyDescent="0.3">
      <c r="A42" s="11">
        <v>41</v>
      </c>
      <c r="B42" s="12">
        <v>112</v>
      </c>
      <c r="C42" s="12">
        <v>6100122</v>
      </c>
      <c r="D42" s="12" t="s">
        <v>594</v>
      </c>
      <c r="E42" s="12" t="s">
        <v>143</v>
      </c>
      <c r="F42" s="12" t="s">
        <v>20</v>
      </c>
      <c r="G42" s="12" t="s">
        <v>2151</v>
      </c>
      <c r="H42" s="12" t="s">
        <v>2152</v>
      </c>
      <c r="I42" s="12" t="s">
        <v>2153</v>
      </c>
      <c r="J42" s="12" t="s">
        <v>2154</v>
      </c>
      <c r="K42" s="13" t="s">
        <v>2155</v>
      </c>
      <c r="N42">
        <f t="shared" si="2"/>
        <v>6100122</v>
      </c>
      <c r="O42">
        <f>IF(AND(A42&gt;0,A42&lt;999),IFERROR(VLOOKUP(results0103[[#This Row],[Card]],FISM[],1,FALSE),0),0)</f>
        <v>6100122</v>
      </c>
      <c r="P42">
        <f t="shared" si="3"/>
        <v>41</v>
      </c>
    </row>
    <row r="43" spans="1:16" x14ac:dyDescent="0.3">
      <c r="A43" s="14">
        <v>42</v>
      </c>
      <c r="B43" s="15">
        <v>22</v>
      </c>
      <c r="C43" s="15">
        <v>104428</v>
      </c>
      <c r="D43" s="15" t="s">
        <v>2156</v>
      </c>
      <c r="E43" s="15" t="s">
        <v>997</v>
      </c>
      <c r="F43" s="15" t="s">
        <v>20</v>
      </c>
      <c r="G43" s="15" t="s">
        <v>2157</v>
      </c>
      <c r="H43" s="15" t="s">
        <v>2158</v>
      </c>
      <c r="I43" s="15" t="s">
        <v>2159</v>
      </c>
      <c r="J43" s="15" t="s">
        <v>2160</v>
      </c>
      <c r="K43" s="16" t="s">
        <v>2161</v>
      </c>
      <c r="N43">
        <f t="shared" si="2"/>
        <v>104428</v>
      </c>
      <c r="O43">
        <f>IF(AND(A43&gt;0,A43&lt;999),IFERROR(VLOOKUP(results0103[[#This Row],[Card]],FISM[],1,FALSE),0),0)</f>
        <v>104428</v>
      </c>
      <c r="P43">
        <f t="shared" si="3"/>
        <v>42</v>
      </c>
    </row>
    <row r="44" spans="1:16" x14ac:dyDescent="0.3">
      <c r="A44" s="11">
        <v>43</v>
      </c>
      <c r="B44" s="12">
        <v>104</v>
      </c>
      <c r="C44" s="12">
        <v>104993</v>
      </c>
      <c r="D44" s="12" t="s">
        <v>2162</v>
      </c>
      <c r="E44" s="12" t="s">
        <v>43</v>
      </c>
      <c r="F44" s="12" t="s">
        <v>20</v>
      </c>
      <c r="G44" s="12" t="s">
        <v>1241</v>
      </c>
      <c r="H44" s="12" t="s">
        <v>2163</v>
      </c>
      <c r="I44" s="12" t="s">
        <v>2164</v>
      </c>
      <c r="J44" s="12" t="s">
        <v>2165</v>
      </c>
      <c r="K44" s="13" t="s">
        <v>2166</v>
      </c>
      <c r="N44">
        <f t="shared" si="2"/>
        <v>104993</v>
      </c>
      <c r="O44">
        <f>IF(AND(A44&gt;0,A44&lt;999),IFERROR(VLOOKUP(results0103[[#This Row],[Card]],FISM[],1,FALSE),0),0)</f>
        <v>104993</v>
      </c>
      <c r="P44">
        <f t="shared" si="3"/>
        <v>43</v>
      </c>
    </row>
    <row r="45" spans="1:16" x14ac:dyDescent="0.3">
      <c r="A45" s="14">
        <v>44</v>
      </c>
      <c r="B45" s="15">
        <v>105</v>
      </c>
      <c r="C45" s="15">
        <v>6100126</v>
      </c>
      <c r="D45" s="15" t="s">
        <v>1195</v>
      </c>
      <c r="E45" s="15" t="s">
        <v>143</v>
      </c>
      <c r="F45" s="15" t="s">
        <v>20</v>
      </c>
      <c r="G45" s="15" t="s">
        <v>2167</v>
      </c>
      <c r="H45" s="15" t="s">
        <v>2168</v>
      </c>
      <c r="I45" s="15" t="s">
        <v>2169</v>
      </c>
      <c r="J45" s="15" t="s">
        <v>2170</v>
      </c>
      <c r="K45" s="16" t="s">
        <v>2171</v>
      </c>
      <c r="N45">
        <f t="shared" si="2"/>
        <v>6100126</v>
      </c>
      <c r="O45">
        <f>IF(AND(A45&gt;0,A45&lt;999),IFERROR(VLOOKUP(results0103[[#This Row],[Card]],FISM[],1,FALSE),0),0)</f>
        <v>6100126</v>
      </c>
      <c r="P45">
        <f t="shared" si="3"/>
        <v>44</v>
      </c>
    </row>
    <row r="46" spans="1:16" x14ac:dyDescent="0.3">
      <c r="A46" s="11">
        <v>999</v>
      </c>
      <c r="B46" s="12">
        <v>115</v>
      </c>
      <c r="C46" s="12">
        <v>6100074</v>
      </c>
      <c r="D46" s="12" t="s">
        <v>624</v>
      </c>
      <c r="E46" s="12" t="s">
        <v>143</v>
      </c>
      <c r="F46" s="12" t="s">
        <v>20</v>
      </c>
      <c r="G46" s="12" t="s">
        <v>2172</v>
      </c>
      <c r="H46" s="12" t="s">
        <v>24</v>
      </c>
      <c r="I46" s="12" t="s">
        <v>24</v>
      </c>
      <c r="J46" s="12" t="s">
        <v>24</v>
      </c>
      <c r="K46" s="13" t="s">
        <v>24</v>
      </c>
      <c r="N46">
        <f t="shared" si="2"/>
        <v>6100074</v>
      </c>
      <c r="O46">
        <f>IF(AND(A46&gt;0,A46&lt;999),IFERROR(VLOOKUP(results0103[[#This Row],[Card]],FISM[],1,FALSE),0),0)</f>
        <v>0</v>
      </c>
      <c r="P46">
        <f t="shared" si="3"/>
        <v>999</v>
      </c>
    </row>
    <row r="47" spans="1:16" x14ac:dyDescent="0.3">
      <c r="A47" s="14">
        <v>999</v>
      </c>
      <c r="B47" s="15">
        <v>114</v>
      </c>
      <c r="C47" s="15">
        <v>6100168</v>
      </c>
      <c r="D47" s="15" t="s">
        <v>588</v>
      </c>
      <c r="E47" s="15" t="s">
        <v>143</v>
      </c>
      <c r="F47" s="15" t="s">
        <v>20</v>
      </c>
      <c r="G47" s="15" t="s">
        <v>2173</v>
      </c>
      <c r="H47" s="15" t="s">
        <v>24</v>
      </c>
      <c r="I47" s="15" t="s">
        <v>24</v>
      </c>
      <c r="J47" s="15" t="s">
        <v>24</v>
      </c>
      <c r="K47" s="16" t="s">
        <v>24</v>
      </c>
      <c r="N47">
        <f t="shared" si="2"/>
        <v>6100168</v>
      </c>
      <c r="O47">
        <f>IF(AND(A47&gt;0,A47&lt;999),IFERROR(VLOOKUP(results0103[[#This Row],[Card]],FISM[],1,FALSE),0),0)</f>
        <v>0</v>
      </c>
      <c r="P47">
        <f t="shared" si="3"/>
        <v>999</v>
      </c>
    </row>
    <row r="48" spans="1:16" x14ac:dyDescent="0.3">
      <c r="A48" s="11">
        <v>999</v>
      </c>
      <c r="B48" s="12">
        <v>111</v>
      </c>
      <c r="C48" s="12">
        <v>6100131</v>
      </c>
      <c r="D48" s="12" t="s">
        <v>1229</v>
      </c>
      <c r="E48" s="12" t="s">
        <v>143</v>
      </c>
      <c r="F48" s="12" t="s">
        <v>20</v>
      </c>
      <c r="G48" s="12" t="s">
        <v>2174</v>
      </c>
      <c r="H48" s="12" t="s">
        <v>24</v>
      </c>
      <c r="I48" s="12" t="s">
        <v>24</v>
      </c>
      <c r="J48" s="12" t="s">
        <v>24</v>
      </c>
      <c r="K48" s="13" t="s">
        <v>24</v>
      </c>
      <c r="N48">
        <f t="shared" si="2"/>
        <v>6100131</v>
      </c>
      <c r="O48">
        <f>IF(AND(A48&gt;0,A48&lt;999),IFERROR(VLOOKUP(results0103[[#This Row],[Card]],FISM[],1,FALSE),0),0)</f>
        <v>0</v>
      </c>
      <c r="P48">
        <f t="shared" si="3"/>
        <v>999</v>
      </c>
    </row>
    <row r="49" spans="1:16" x14ac:dyDescent="0.3">
      <c r="A49" s="14">
        <v>999</v>
      </c>
      <c r="B49" s="15">
        <v>102</v>
      </c>
      <c r="C49" s="15">
        <v>6100160</v>
      </c>
      <c r="D49" s="15" t="s">
        <v>1173</v>
      </c>
      <c r="E49" s="15" t="s">
        <v>143</v>
      </c>
      <c r="F49" s="15" t="s">
        <v>20</v>
      </c>
      <c r="G49" s="15" t="s">
        <v>2175</v>
      </c>
      <c r="H49" s="15" t="s">
        <v>24</v>
      </c>
      <c r="I49" s="15" t="s">
        <v>24</v>
      </c>
      <c r="J49" s="15" t="s">
        <v>24</v>
      </c>
      <c r="K49" s="16" t="s">
        <v>24</v>
      </c>
      <c r="N49">
        <f t="shared" si="2"/>
        <v>6100160</v>
      </c>
      <c r="O49">
        <f>IF(AND(A49&gt;0,A49&lt;999),IFERROR(VLOOKUP(results0103[[#This Row],[Card]],FISM[],1,FALSE),0),0)</f>
        <v>0</v>
      </c>
      <c r="P49">
        <f t="shared" si="3"/>
        <v>999</v>
      </c>
    </row>
    <row r="50" spans="1:16" x14ac:dyDescent="0.3">
      <c r="A50" s="11">
        <v>999</v>
      </c>
      <c r="B50" s="12">
        <v>98</v>
      </c>
      <c r="C50" s="12">
        <v>6100164</v>
      </c>
      <c r="D50" s="12" t="s">
        <v>468</v>
      </c>
      <c r="E50" s="12" t="s">
        <v>143</v>
      </c>
      <c r="F50" s="12" t="s">
        <v>20</v>
      </c>
      <c r="G50" s="12" t="s">
        <v>2176</v>
      </c>
      <c r="H50" s="12" t="s">
        <v>24</v>
      </c>
      <c r="I50" s="12" t="s">
        <v>24</v>
      </c>
      <c r="J50" s="12" t="s">
        <v>24</v>
      </c>
      <c r="K50" s="13" t="s">
        <v>24</v>
      </c>
      <c r="N50">
        <f t="shared" si="2"/>
        <v>6100164</v>
      </c>
      <c r="O50">
        <f>IF(AND(A50&gt;0,A50&lt;999),IFERROR(VLOOKUP(results0103[[#This Row],[Card]],FISM[],1,FALSE),0),0)</f>
        <v>0</v>
      </c>
      <c r="P50">
        <f t="shared" si="3"/>
        <v>999</v>
      </c>
    </row>
    <row r="51" spans="1:16" x14ac:dyDescent="0.3">
      <c r="A51" s="14">
        <v>999</v>
      </c>
      <c r="B51" s="15">
        <v>94</v>
      </c>
      <c r="C51" s="15">
        <v>6100063</v>
      </c>
      <c r="D51" s="15" t="s">
        <v>1062</v>
      </c>
      <c r="E51" s="15" t="s">
        <v>143</v>
      </c>
      <c r="F51" s="15" t="s">
        <v>20</v>
      </c>
      <c r="G51" s="15" t="s">
        <v>2177</v>
      </c>
      <c r="H51" s="15" t="s">
        <v>24</v>
      </c>
      <c r="I51" s="15" t="s">
        <v>24</v>
      </c>
      <c r="J51" s="15" t="s">
        <v>24</v>
      </c>
      <c r="K51" s="16" t="s">
        <v>24</v>
      </c>
      <c r="N51">
        <f t="shared" si="2"/>
        <v>6100063</v>
      </c>
      <c r="O51">
        <f>IF(AND(A51&gt;0,A51&lt;999),IFERROR(VLOOKUP(results0103[[#This Row],[Card]],FISM[],1,FALSE),0),0)</f>
        <v>0</v>
      </c>
      <c r="P51">
        <f t="shared" si="3"/>
        <v>999</v>
      </c>
    </row>
    <row r="52" spans="1:16" x14ac:dyDescent="0.3">
      <c r="A52" s="11">
        <v>999</v>
      </c>
      <c r="B52" s="12">
        <v>93</v>
      </c>
      <c r="C52" s="12">
        <v>104907</v>
      </c>
      <c r="D52" s="12" t="s">
        <v>379</v>
      </c>
      <c r="E52" s="12" t="s">
        <v>43</v>
      </c>
      <c r="F52" s="12" t="s">
        <v>20</v>
      </c>
      <c r="G52" s="12" t="s">
        <v>1163</v>
      </c>
      <c r="H52" s="12" t="s">
        <v>24</v>
      </c>
      <c r="I52" s="12" t="s">
        <v>24</v>
      </c>
      <c r="J52" s="12" t="s">
        <v>24</v>
      </c>
      <c r="K52" s="13" t="s">
        <v>24</v>
      </c>
      <c r="N52">
        <f t="shared" si="2"/>
        <v>104907</v>
      </c>
      <c r="O52">
        <f>IF(AND(A52&gt;0,A52&lt;999),IFERROR(VLOOKUP(results0103[[#This Row],[Card]],FISM[],1,FALSE),0),0)</f>
        <v>0</v>
      </c>
      <c r="P52">
        <f t="shared" si="3"/>
        <v>999</v>
      </c>
    </row>
    <row r="53" spans="1:16" x14ac:dyDescent="0.3">
      <c r="A53" s="14">
        <v>999</v>
      </c>
      <c r="B53" s="15">
        <v>92</v>
      </c>
      <c r="C53" s="15">
        <v>6532148</v>
      </c>
      <c r="D53" s="15" t="s">
        <v>2178</v>
      </c>
      <c r="E53" s="15" t="s">
        <v>28</v>
      </c>
      <c r="F53" s="15" t="s">
        <v>73</v>
      </c>
      <c r="G53" s="15" t="s">
        <v>1164</v>
      </c>
      <c r="H53" s="15" t="s">
        <v>24</v>
      </c>
      <c r="I53" s="15" t="s">
        <v>24</v>
      </c>
      <c r="J53" s="15" t="s">
        <v>24</v>
      </c>
      <c r="K53" s="16" t="s">
        <v>24</v>
      </c>
      <c r="N53">
        <f t="shared" si="2"/>
        <v>6532148</v>
      </c>
      <c r="O53">
        <f>IF(AND(A53&gt;0,A53&lt;999),IFERROR(VLOOKUP(results0103[[#This Row],[Card]],FISM[],1,FALSE),0),0)</f>
        <v>0</v>
      </c>
      <c r="P53">
        <f t="shared" si="3"/>
        <v>999</v>
      </c>
    </row>
    <row r="54" spans="1:16" x14ac:dyDescent="0.3">
      <c r="A54" s="11">
        <v>999</v>
      </c>
      <c r="B54" s="12">
        <v>89</v>
      </c>
      <c r="C54" s="12">
        <v>104568</v>
      </c>
      <c r="D54" s="12" t="s">
        <v>2179</v>
      </c>
      <c r="E54" s="12" t="s">
        <v>81</v>
      </c>
      <c r="F54" s="12" t="s">
        <v>20</v>
      </c>
      <c r="G54" s="12" t="s">
        <v>2180</v>
      </c>
      <c r="H54" s="12" t="s">
        <v>24</v>
      </c>
      <c r="I54" s="12" t="s">
        <v>24</v>
      </c>
      <c r="J54" s="12" t="s">
        <v>24</v>
      </c>
      <c r="K54" s="13" t="s">
        <v>24</v>
      </c>
      <c r="N54">
        <f t="shared" si="2"/>
        <v>104568</v>
      </c>
      <c r="O54">
        <f>IF(AND(A54&gt;0,A54&lt;999),IFERROR(VLOOKUP(results0103[[#This Row],[Card]],FISM[],1,FALSE),0),0)</f>
        <v>0</v>
      </c>
      <c r="P54">
        <f t="shared" si="3"/>
        <v>999</v>
      </c>
    </row>
    <row r="55" spans="1:16" x14ac:dyDescent="0.3">
      <c r="A55" s="14">
        <v>999</v>
      </c>
      <c r="B55" s="15">
        <v>78</v>
      </c>
      <c r="C55" s="15">
        <v>104910</v>
      </c>
      <c r="D55" s="15" t="s">
        <v>630</v>
      </c>
      <c r="E55" s="15" t="s">
        <v>43</v>
      </c>
      <c r="F55" s="15" t="s">
        <v>20</v>
      </c>
      <c r="G55" s="15" t="s">
        <v>1123</v>
      </c>
      <c r="H55" s="15" t="s">
        <v>24</v>
      </c>
      <c r="I55" s="15" t="s">
        <v>24</v>
      </c>
      <c r="J55" s="15" t="s">
        <v>24</v>
      </c>
      <c r="K55" s="16" t="s">
        <v>24</v>
      </c>
      <c r="N55">
        <f t="shared" si="2"/>
        <v>104910</v>
      </c>
      <c r="O55">
        <f>IF(AND(A55&gt;0,A55&lt;999),IFERROR(VLOOKUP(results0103[[#This Row],[Card]],FISM[],1,FALSE),0),0)</f>
        <v>0</v>
      </c>
      <c r="P55">
        <f t="shared" si="3"/>
        <v>999</v>
      </c>
    </row>
    <row r="56" spans="1:16" x14ac:dyDescent="0.3">
      <c r="A56" s="11">
        <v>999</v>
      </c>
      <c r="B56" s="12">
        <v>77</v>
      </c>
      <c r="C56" s="12">
        <v>104714</v>
      </c>
      <c r="D56" s="12" t="s">
        <v>2181</v>
      </c>
      <c r="E56" s="12" t="s">
        <v>19</v>
      </c>
      <c r="F56" s="12" t="s">
        <v>20</v>
      </c>
      <c r="G56" s="12" t="s">
        <v>1107</v>
      </c>
      <c r="H56" s="12" t="s">
        <v>24</v>
      </c>
      <c r="I56" s="12" t="s">
        <v>24</v>
      </c>
      <c r="J56" s="12" t="s">
        <v>24</v>
      </c>
      <c r="K56" s="13" t="s">
        <v>24</v>
      </c>
      <c r="N56">
        <f t="shared" si="2"/>
        <v>104714</v>
      </c>
      <c r="O56">
        <f>IF(AND(A56&gt;0,A56&lt;999),IFERROR(VLOOKUP(results0103[[#This Row],[Card]],FISM[],1,FALSE),0),0)</f>
        <v>0</v>
      </c>
      <c r="P56">
        <f t="shared" si="3"/>
        <v>999</v>
      </c>
    </row>
    <row r="57" spans="1:16" x14ac:dyDescent="0.3">
      <c r="A57" s="14">
        <v>999</v>
      </c>
      <c r="B57" s="15">
        <v>73</v>
      </c>
      <c r="C57" s="15">
        <v>6100163</v>
      </c>
      <c r="D57" s="15" t="s">
        <v>440</v>
      </c>
      <c r="E57" s="15" t="s">
        <v>143</v>
      </c>
      <c r="F57" s="15" t="s">
        <v>20</v>
      </c>
      <c r="G57" s="15" t="s">
        <v>1174</v>
      </c>
      <c r="H57" s="15" t="s">
        <v>24</v>
      </c>
      <c r="I57" s="15" t="s">
        <v>24</v>
      </c>
      <c r="J57" s="15" t="s">
        <v>24</v>
      </c>
      <c r="K57" s="16" t="s">
        <v>24</v>
      </c>
      <c r="N57">
        <f t="shared" si="2"/>
        <v>6100163</v>
      </c>
      <c r="O57">
        <f>IF(AND(A57&gt;0,A57&lt;999),IFERROR(VLOOKUP(results0103[[#This Row],[Card]],FISM[],1,FALSE),0),0)</f>
        <v>0</v>
      </c>
      <c r="P57">
        <f t="shared" si="3"/>
        <v>999</v>
      </c>
    </row>
    <row r="58" spans="1:16" x14ac:dyDescent="0.3">
      <c r="A58" s="11">
        <v>999</v>
      </c>
      <c r="B58" s="12">
        <v>69</v>
      </c>
      <c r="C58" s="12">
        <v>6100059</v>
      </c>
      <c r="D58" s="12" t="s">
        <v>1283</v>
      </c>
      <c r="E58" s="12" t="s">
        <v>143</v>
      </c>
      <c r="F58" s="12" t="s">
        <v>20</v>
      </c>
      <c r="G58" s="12" t="s">
        <v>971</v>
      </c>
      <c r="H58" s="12" t="s">
        <v>24</v>
      </c>
      <c r="I58" s="12" t="s">
        <v>24</v>
      </c>
      <c r="J58" s="12" t="s">
        <v>24</v>
      </c>
      <c r="K58" s="13" t="s">
        <v>24</v>
      </c>
      <c r="N58">
        <f t="shared" si="2"/>
        <v>6100059</v>
      </c>
      <c r="O58">
        <f>IF(AND(A58&gt;0,A58&lt;999),IFERROR(VLOOKUP(results0103[[#This Row],[Card]],FISM[],1,FALSE),0),0)</f>
        <v>0</v>
      </c>
      <c r="P58">
        <f t="shared" si="3"/>
        <v>999</v>
      </c>
    </row>
    <row r="59" spans="1:16" x14ac:dyDescent="0.3">
      <c r="A59" s="14">
        <v>999</v>
      </c>
      <c r="B59" s="15">
        <v>64</v>
      </c>
      <c r="C59" s="15">
        <v>104833</v>
      </c>
      <c r="D59" s="15" t="s">
        <v>2182</v>
      </c>
      <c r="E59" s="15" t="s">
        <v>19</v>
      </c>
      <c r="F59" s="15" t="s">
        <v>20</v>
      </c>
      <c r="G59" s="15" t="s">
        <v>2183</v>
      </c>
      <c r="H59" s="15" t="s">
        <v>24</v>
      </c>
      <c r="I59" s="15" t="s">
        <v>24</v>
      </c>
      <c r="J59" s="15" t="s">
        <v>24</v>
      </c>
      <c r="K59" s="16" t="s">
        <v>24</v>
      </c>
      <c r="N59">
        <f t="shared" si="2"/>
        <v>104833</v>
      </c>
      <c r="O59">
        <f>IF(AND(A59&gt;0,A59&lt;999),IFERROR(VLOOKUP(results0103[[#This Row],[Card]],FISM[],1,FALSE),0),0)</f>
        <v>0</v>
      </c>
      <c r="P59">
        <f t="shared" si="3"/>
        <v>999</v>
      </c>
    </row>
    <row r="60" spans="1:16" x14ac:dyDescent="0.3">
      <c r="A60" s="11">
        <v>999</v>
      </c>
      <c r="B60" s="12">
        <v>59</v>
      </c>
      <c r="C60" s="12">
        <v>104617</v>
      </c>
      <c r="D60" s="12" t="s">
        <v>2184</v>
      </c>
      <c r="E60" s="12" t="s">
        <v>28</v>
      </c>
      <c r="F60" s="12" t="s">
        <v>20</v>
      </c>
      <c r="G60" s="12" t="s">
        <v>2185</v>
      </c>
      <c r="H60" s="12" t="s">
        <v>24</v>
      </c>
      <c r="I60" s="12" t="s">
        <v>24</v>
      </c>
      <c r="J60" s="12" t="s">
        <v>24</v>
      </c>
      <c r="K60" s="13" t="s">
        <v>24</v>
      </c>
      <c r="N60">
        <f t="shared" si="2"/>
        <v>104617</v>
      </c>
      <c r="O60">
        <f>IF(AND(A60&gt;0,A60&lt;999),IFERROR(VLOOKUP(results0103[[#This Row],[Card]],FISM[],1,FALSE),0),0)</f>
        <v>0</v>
      </c>
      <c r="P60">
        <f t="shared" si="3"/>
        <v>999</v>
      </c>
    </row>
    <row r="61" spans="1:16" x14ac:dyDescent="0.3">
      <c r="A61" s="14">
        <v>999</v>
      </c>
      <c r="B61" s="15">
        <v>57</v>
      </c>
      <c r="C61" s="15">
        <v>6532401</v>
      </c>
      <c r="D61" s="15" t="s">
        <v>246</v>
      </c>
      <c r="E61" s="15" t="s">
        <v>19</v>
      </c>
      <c r="F61" s="15" t="s">
        <v>73</v>
      </c>
      <c r="G61" s="15" t="s">
        <v>1073</v>
      </c>
      <c r="H61" s="15" t="s">
        <v>24</v>
      </c>
      <c r="I61" s="15" t="s">
        <v>24</v>
      </c>
      <c r="J61" s="15" t="s">
        <v>24</v>
      </c>
      <c r="K61" s="16" t="s">
        <v>24</v>
      </c>
      <c r="N61">
        <f t="shared" si="2"/>
        <v>6532401</v>
      </c>
      <c r="O61">
        <f>IF(AND(A61&gt;0,A61&lt;999),IFERROR(VLOOKUP(results0103[[#This Row],[Card]],FISM[],1,FALSE),0),0)</f>
        <v>0</v>
      </c>
      <c r="P61">
        <f t="shared" si="3"/>
        <v>999</v>
      </c>
    </row>
    <row r="62" spans="1:16" x14ac:dyDescent="0.3">
      <c r="A62" s="11">
        <v>999</v>
      </c>
      <c r="B62" s="12">
        <v>50</v>
      </c>
      <c r="C62" s="12">
        <v>6532590</v>
      </c>
      <c r="D62" s="12" t="s">
        <v>232</v>
      </c>
      <c r="E62" s="12" t="s">
        <v>43</v>
      </c>
      <c r="F62" s="12" t="s">
        <v>73</v>
      </c>
      <c r="G62" s="12" t="s">
        <v>2186</v>
      </c>
      <c r="H62" s="12" t="s">
        <v>24</v>
      </c>
      <c r="I62" s="12" t="s">
        <v>24</v>
      </c>
      <c r="J62" s="12" t="s">
        <v>24</v>
      </c>
      <c r="K62" s="13" t="s">
        <v>24</v>
      </c>
      <c r="N62">
        <f t="shared" si="2"/>
        <v>6532590</v>
      </c>
      <c r="O62">
        <f>IF(AND(A62&gt;0,A62&lt;999),IFERROR(VLOOKUP(results0103[[#This Row],[Card]],FISM[],1,FALSE),0),0)</f>
        <v>0</v>
      </c>
      <c r="P62">
        <f t="shared" si="3"/>
        <v>999</v>
      </c>
    </row>
    <row r="63" spans="1:16" x14ac:dyDescent="0.3">
      <c r="A63" s="14">
        <v>999</v>
      </c>
      <c r="B63" s="15">
        <v>43</v>
      </c>
      <c r="C63" s="15">
        <v>6532382</v>
      </c>
      <c r="D63" s="15" t="s">
        <v>171</v>
      </c>
      <c r="E63" s="15" t="s">
        <v>19</v>
      </c>
      <c r="F63" s="15" t="s">
        <v>73</v>
      </c>
      <c r="G63" s="15" t="s">
        <v>1690</v>
      </c>
      <c r="H63" s="15" t="s">
        <v>24</v>
      </c>
      <c r="I63" s="15" t="s">
        <v>24</v>
      </c>
      <c r="J63" s="15" t="s">
        <v>24</v>
      </c>
      <c r="K63" s="16" t="s">
        <v>24</v>
      </c>
      <c r="N63">
        <f t="shared" si="2"/>
        <v>6532382</v>
      </c>
      <c r="O63">
        <f>IF(AND(A63&gt;0,A63&lt;999),IFERROR(VLOOKUP(results0103[[#This Row],[Card]],FISM[],1,FALSE),0),0)</f>
        <v>0</v>
      </c>
      <c r="P63">
        <f t="shared" si="3"/>
        <v>999</v>
      </c>
    </row>
    <row r="64" spans="1:16" x14ac:dyDescent="0.3">
      <c r="A64" s="11">
        <v>999</v>
      </c>
      <c r="B64" s="12">
        <v>20</v>
      </c>
      <c r="C64" s="12">
        <v>104920</v>
      </c>
      <c r="D64" s="12" t="s">
        <v>116</v>
      </c>
      <c r="E64" s="12" t="s">
        <v>43</v>
      </c>
      <c r="F64" s="12" t="s">
        <v>20</v>
      </c>
      <c r="G64" s="12" t="s">
        <v>2187</v>
      </c>
      <c r="H64" s="12" t="s">
        <v>24</v>
      </c>
      <c r="I64" s="12" t="s">
        <v>24</v>
      </c>
      <c r="J64" s="12" t="s">
        <v>24</v>
      </c>
      <c r="K64" s="13" t="s">
        <v>24</v>
      </c>
      <c r="N64">
        <f t="shared" si="2"/>
        <v>104920</v>
      </c>
      <c r="O64">
        <f>IF(AND(A64&gt;0,A64&lt;999),IFERROR(VLOOKUP(results0103[[#This Row],[Card]],FISM[],1,FALSE),0),0)</f>
        <v>0</v>
      </c>
      <c r="P64">
        <f t="shared" si="3"/>
        <v>999</v>
      </c>
    </row>
    <row r="65" spans="1:16" x14ac:dyDescent="0.3">
      <c r="A65" s="14">
        <v>999</v>
      </c>
      <c r="B65" s="15">
        <v>9</v>
      </c>
      <c r="C65" s="15">
        <v>104727</v>
      </c>
      <c r="D65" s="15" t="s">
        <v>57</v>
      </c>
      <c r="E65" s="15" t="s">
        <v>19</v>
      </c>
      <c r="F65" s="15" t="s">
        <v>20</v>
      </c>
      <c r="G65" s="15" t="s">
        <v>2188</v>
      </c>
      <c r="H65" s="15" t="s">
        <v>24</v>
      </c>
      <c r="I65" s="15" t="s">
        <v>24</v>
      </c>
      <c r="J65" s="15" t="s">
        <v>24</v>
      </c>
      <c r="K65" s="16" t="s">
        <v>24</v>
      </c>
      <c r="N65">
        <f t="shared" si="2"/>
        <v>104727</v>
      </c>
      <c r="O65">
        <f>IF(AND(A65&gt;0,A65&lt;999),IFERROR(VLOOKUP(results0103[[#This Row],[Card]],FISM[],1,FALSE),0),0)</f>
        <v>0</v>
      </c>
      <c r="P65">
        <f t="shared" si="3"/>
        <v>999</v>
      </c>
    </row>
    <row r="66" spans="1:16" x14ac:dyDescent="0.3">
      <c r="A66" s="11">
        <v>999</v>
      </c>
      <c r="B66" s="12">
        <v>8</v>
      </c>
      <c r="C66" s="12">
        <v>104492</v>
      </c>
      <c r="D66" s="12" t="s">
        <v>2189</v>
      </c>
      <c r="E66" s="12" t="s">
        <v>81</v>
      </c>
      <c r="F66" s="12" t="s">
        <v>20</v>
      </c>
      <c r="G66" s="12" t="s">
        <v>2190</v>
      </c>
      <c r="H66" s="12" t="s">
        <v>24</v>
      </c>
      <c r="I66" s="12" t="s">
        <v>24</v>
      </c>
      <c r="J66" s="12" t="s">
        <v>24</v>
      </c>
      <c r="K66" s="13" t="s">
        <v>24</v>
      </c>
      <c r="N66">
        <f t="shared" ref="N66:N97" si="4">C66</f>
        <v>104492</v>
      </c>
      <c r="O66">
        <f>IF(AND(A66&gt;0,A66&lt;999),IFERROR(VLOOKUP(results0103[[#This Row],[Card]],FISM[],1,FALSE),0),0)</f>
        <v>0</v>
      </c>
      <c r="P66">
        <f t="shared" ref="P66:P97" si="5">A66</f>
        <v>999</v>
      </c>
    </row>
    <row r="67" spans="1:16" x14ac:dyDescent="0.3">
      <c r="A67" s="14">
        <v>999</v>
      </c>
      <c r="B67" s="15">
        <v>106</v>
      </c>
      <c r="C67" s="15">
        <v>6100082</v>
      </c>
      <c r="D67" s="15" t="s">
        <v>475</v>
      </c>
      <c r="E67" s="15" t="s">
        <v>143</v>
      </c>
      <c r="F67" s="15" t="s">
        <v>20</v>
      </c>
      <c r="G67" s="15" t="s">
        <v>2191</v>
      </c>
      <c r="H67" s="15" t="s">
        <v>24</v>
      </c>
      <c r="I67" s="15" t="s">
        <v>24</v>
      </c>
      <c r="J67" s="15" t="s">
        <v>24</v>
      </c>
      <c r="K67" s="16" t="s">
        <v>24</v>
      </c>
      <c r="N67">
        <f t="shared" si="4"/>
        <v>6100082</v>
      </c>
      <c r="O67">
        <f>IF(AND(A67&gt;0,A67&lt;999),IFERROR(VLOOKUP(results0103[[#This Row],[Card]],FISM[],1,FALSE),0),0)</f>
        <v>0</v>
      </c>
      <c r="P67">
        <f t="shared" si="5"/>
        <v>999</v>
      </c>
    </row>
    <row r="68" spans="1:16" x14ac:dyDescent="0.3">
      <c r="A68" s="11">
        <v>999</v>
      </c>
      <c r="B68" s="12">
        <v>119</v>
      </c>
      <c r="C68" s="12">
        <v>104912</v>
      </c>
      <c r="D68" s="12" t="s">
        <v>2192</v>
      </c>
      <c r="E68" s="12" t="s">
        <v>43</v>
      </c>
      <c r="F68" s="12" t="s">
        <v>20</v>
      </c>
      <c r="G68" s="12" t="s">
        <v>24</v>
      </c>
      <c r="H68" s="12" t="s">
        <v>24</v>
      </c>
      <c r="I68" s="12" t="s">
        <v>24</v>
      </c>
      <c r="J68" s="12" t="s">
        <v>24</v>
      </c>
      <c r="K68" s="13" t="s">
        <v>24</v>
      </c>
      <c r="N68">
        <f t="shared" si="4"/>
        <v>104912</v>
      </c>
      <c r="O68">
        <f>IF(AND(A68&gt;0,A68&lt;999),IFERROR(VLOOKUP(results0103[[#This Row],[Card]],FISM[],1,FALSE),0),0)</f>
        <v>0</v>
      </c>
      <c r="P68">
        <f t="shared" si="5"/>
        <v>999</v>
      </c>
    </row>
    <row r="69" spans="1:16" x14ac:dyDescent="0.3">
      <c r="A69" s="14">
        <v>999</v>
      </c>
      <c r="B69" s="15">
        <v>118</v>
      </c>
      <c r="C69" s="15">
        <v>104919</v>
      </c>
      <c r="D69" s="15" t="s">
        <v>567</v>
      </c>
      <c r="E69" s="15" t="s">
        <v>43</v>
      </c>
      <c r="F69" s="15" t="s">
        <v>20</v>
      </c>
      <c r="G69" s="15" t="s">
        <v>24</v>
      </c>
      <c r="H69" s="15" t="s">
        <v>24</v>
      </c>
      <c r="I69" s="15" t="s">
        <v>24</v>
      </c>
      <c r="J69" s="15" t="s">
        <v>24</v>
      </c>
      <c r="K69" s="16" t="s">
        <v>24</v>
      </c>
      <c r="N69">
        <f t="shared" si="4"/>
        <v>104919</v>
      </c>
      <c r="O69">
        <f>IF(AND(A69&gt;0,A69&lt;999),IFERROR(VLOOKUP(results0103[[#This Row],[Card]],FISM[],1,FALSE),0),0)</f>
        <v>0</v>
      </c>
      <c r="P69">
        <f t="shared" si="5"/>
        <v>999</v>
      </c>
    </row>
    <row r="70" spans="1:16" x14ac:dyDescent="0.3">
      <c r="A70" s="11">
        <v>999</v>
      </c>
      <c r="B70" s="12">
        <v>117</v>
      </c>
      <c r="C70" s="12">
        <v>492282</v>
      </c>
      <c r="D70" s="12" t="s">
        <v>637</v>
      </c>
      <c r="E70" s="12" t="s">
        <v>43</v>
      </c>
      <c r="F70" s="12" t="s">
        <v>638</v>
      </c>
      <c r="G70" s="12" t="s">
        <v>24</v>
      </c>
      <c r="H70" s="12" t="s">
        <v>24</v>
      </c>
      <c r="I70" s="12" t="s">
        <v>24</v>
      </c>
      <c r="J70" s="12" t="s">
        <v>24</v>
      </c>
      <c r="K70" s="13" t="s">
        <v>24</v>
      </c>
      <c r="N70">
        <f t="shared" si="4"/>
        <v>492282</v>
      </c>
      <c r="O70">
        <f>IF(AND(A70&gt;0,A70&lt;999),IFERROR(VLOOKUP(results0103[[#This Row],[Card]],FISM[],1,FALSE),0),0)</f>
        <v>0</v>
      </c>
      <c r="P70">
        <f t="shared" si="5"/>
        <v>999</v>
      </c>
    </row>
    <row r="71" spans="1:16" x14ac:dyDescent="0.3">
      <c r="A71" s="14">
        <v>999</v>
      </c>
      <c r="B71" s="15">
        <v>116</v>
      </c>
      <c r="C71" s="15">
        <v>6100135</v>
      </c>
      <c r="D71" s="15" t="s">
        <v>2193</v>
      </c>
      <c r="E71" s="15" t="s">
        <v>143</v>
      </c>
      <c r="F71" s="15" t="s">
        <v>20</v>
      </c>
      <c r="G71" s="15" t="s">
        <v>24</v>
      </c>
      <c r="H71" s="15" t="s">
        <v>24</v>
      </c>
      <c r="I71" s="15" t="s">
        <v>24</v>
      </c>
      <c r="J71" s="15" t="s">
        <v>24</v>
      </c>
      <c r="K71" s="16" t="s">
        <v>24</v>
      </c>
      <c r="N71">
        <f t="shared" si="4"/>
        <v>6100135</v>
      </c>
      <c r="O71">
        <f>IF(AND(A71&gt;0,A71&lt;999),IFERROR(VLOOKUP(results0103[[#This Row],[Card]],FISM[],1,FALSE),0),0)</f>
        <v>0</v>
      </c>
      <c r="P71">
        <f t="shared" si="5"/>
        <v>999</v>
      </c>
    </row>
    <row r="72" spans="1:16" x14ac:dyDescent="0.3">
      <c r="A72" s="11">
        <v>999</v>
      </c>
      <c r="B72" s="12">
        <v>113</v>
      </c>
      <c r="C72" s="12">
        <v>6100087</v>
      </c>
      <c r="D72" s="12" t="s">
        <v>591</v>
      </c>
      <c r="E72" s="12" t="s">
        <v>143</v>
      </c>
      <c r="F72" s="12" t="s">
        <v>20</v>
      </c>
      <c r="G72" s="12" t="s">
        <v>24</v>
      </c>
      <c r="H72" s="12" t="s">
        <v>24</v>
      </c>
      <c r="I72" s="12" t="s">
        <v>24</v>
      </c>
      <c r="J72" s="12" t="s">
        <v>24</v>
      </c>
      <c r="K72" s="13" t="s">
        <v>24</v>
      </c>
      <c r="N72">
        <f t="shared" si="4"/>
        <v>6100087</v>
      </c>
      <c r="O72">
        <f>IF(AND(A72&gt;0,A72&lt;999),IFERROR(VLOOKUP(results0103[[#This Row],[Card]],FISM[],1,FALSE),0),0)</f>
        <v>0</v>
      </c>
      <c r="P72">
        <f t="shared" si="5"/>
        <v>999</v>
      </c>
    </row>
    <row r="73" spans="1:16" x14ac:dyDescent="0.3">
      <c r="A73" s="14">
        <v>999</v>
      </c>
      <c r="B73" s="15">
        <v>110</v>
      </c>
      <c r="C73" s="15">
        <v>6100137</v>
      </c>
      <c r="D73" s="15" t="s">
        <v>2194</v>
      </c>
      <c r="E73" s="15" t="s">
        <v>143</v>
      </c>
      <c r="F73" s="15" t="s">
        <v>20</v>
      </c>
      <c r="G73" s="15" t="s">
        <v>24</v>
      </c>
      <c r="H73" s="15" t="s">
        <v>24</v>
      </c>
      <c r="I73" s="15" t="s">
        <v>24</v>
      </c>
      <c r="J73" s="15" t="s">
        <v>24</v>
      </c>
      <c r="K73" s="16" t="s">
        <v>24</v>
      </c>
      <c r="N73">
        <f t="shared" si="4"/>
        <v>6100137</v>
      </c>
      <c r="O73">
        <f>IF(AND(A73&gt;0,A73&lt;999),IFERROR(VLOOKUP(results0103[[#This Row],[Card]],FISM[],1,FALSE),0),0)</f>
        <v>0</v>
      </c>
      <c r="P73">
        <f t="shared" si="5"/>
        <v>999</v>
      </c>
    </row>
    <row r="74" spans="1:16" x14ac:dyDescent="0.3">
      <c r="A74" s="11">
        <v>999</v>
      </c>
      <c r="B74" s="12">
        <v>108</v>
      </c>
      <c r="C74" s="12">
        <v>6100125</v>
      </c>
      <c r="D74" s="12" t="s">
        <v>626</v>
      </c>
      <c r="E74" s="12" t="s">
        <v>143</v>
      </c>
      <c r="F74" s="12" t="s">
        <v>20</v>
      </c>
      <c r="G74" s="12" t="s">
        <v>24</v>
      </c>
      <c r="H74" s="12" t="s">
        <v>24</v>
      </c>
      <c r="I74" s="12" t="s">
        <v>24</v>
      </c>
      <c r="J74" s="12" t="s">
        <v>24</v>
      </c>
      <c r="K74" s="13" t="s">
        <v>24</v>
      </c>
      <c r="N74">
        <f t="shared" si="4"/>
        <v>6100125</v>
      </c>
      <c r="O74">
        <f>IF(AND(A74&gt;0,A74&lt;999),IFERROR(VLOOKUP(results0103[[#This Row],[Card]],FISM[],1,FALSE),0),0)</f>
        <v>0</v>
      </c>
      <c r="P74">
        <f t="shared" si="5"/>
        <v>999</v>
      </c>
    </row>
    <row r="75" spans="1:16" x14ac:dyDescent="0.3">
      <c r="A75" s="14">
        <v>999</v>
      </c>
      <c r="B75" s="15">
        <v>107</v>
      </c>
      <c r="C75" s="15">
        <v>6100090</v>
      </c>
      <c r="D75" s="15" t="s">
        <v>482</v>
      </c>
      <c r="E75" s="15" t="s">
        <v>143</v>
      </c>
      <c r="F75" s="15" t="s">
        <v>20</v>
      </c>
      <c r="G75" s="15" t="s">
        <v>24</v>
      </c>
      <c r="H75" s="15" t="s">
        <v>24</v>
      </c>
      <c r="I75" s="15" t="s">
        <v>24</v>
      </c>
      <c r="J75" s="15" t="s">
        <v>24</v>
      </c>
      <c r="K75" s="16" t="s">
        <v>24</v>
      </c>
      <c r="N75">
        <f t="shared" si="4"/>
        <v>6100090</v>
      </c>
      <c r="O75">
        <f>IF(AND(A75&gt;0,A75&lt;999),IFERROR(VLOOKUP(results0103[[#This Row],[Card]],FISM[],1,FALSE),0),0)</f>
        <v>0</v>
      </c>
      <c r="P75">
        <f t="shared" si="5"/>
        <v>999</v>
      </c>
    </row>
    <row r="76" spans="1:16" x14ac:dyDescent="0.3">
      <c r="A76" s="11">
        <v>999</v>
      </c>
      <c r="B76" s="12">
        <v>103</v>
      </c>
      <c r="C76" s="12">
        <v>104903</v>
      </c>
      <c r="D76" s="12" t="s">
        <v>461</v>
      </c>
      <c r="E76" s="12" t="s">
        <v>43</v>
      </c>
      <c r="F76" s="12" t="s">
        <v>20</v>
      </c>
      <c r="G76" s="12" t="s">
        <v>24</v>
      </c>
      <c r="H76" s="12" t="s">
        <v>24</v>
      </c>
      <c r="I76" s="12" t="s">
        <v>24</v>
      </c>
      <c r="J76" s="12" t="s">
        <v>24</v>
      </c>
      <c r="K76" s="13" t="s">
        <v>24</v>
      </c>
      <c r="N76">
        <f t="shared" si="4"/>
        <v>104903</v>
      </c>
      <c r="O76">
        <f>IF(AND(A76&gt;0,A76&lt;999),IFERROR(VLOOKUP(results0103[[#This Row],[Card]],FISM[],1,FALSE),0),0)</f>
        <v>0</v>
      </c>
      <c r="P76">
        <f t="shared" si="5"/>
        <v>999</v>
      </c>
    </row>
    <row r="77" spans="1:16" x14ac:dyDescent="0.3">
      <c r="A77" s="14">
        <v>999</v>
      </c>
      <c r="B77" s="15">
        <v>101</v>
      </c>
      <c r="C77" s="15">
        <v>6100138</v>
      </c>
      <c r="D77" s="15" t="s">
        <v>2195</v>
      </c>
      <c r="E77" s="15" t="s">
        <v>143</v>
      </c>
      <c r="F77" s="15" t="s">
        <v>20</v>
      </c>
      <c r="G77" s="15" t="s">
        <v>24</v>
      </c>
      <c r="H77" s="15" t="s">
        <v>24</v>
      </c>
      <c r="I77" s="15" t="s">
        <v>24</v>
      </c>
      <c r="J77" s="15" t="s">
        <v>24</v>
      </c>
      <c r="K77" s="16" t="s">
        <v>24</v>
      </c>
      <c r="N77">
        <f t="shared" si="4"/>
        <v>6100138</v>
      </c>
      <c r="O77">
        <f>IF(AND(A77&gt;0,A77&lt;999),IFERROR(VLOOKUP(results0103[[#This Row],[Card]],FISM[],1,FALSE),0),0)</f>
        <v>0</v>
      </c>
      <c r="P77">
        <f t="shared" si="5"/>
        <v>999</v>
      </c>
    </row>
    <row r="78" spans="1:16" x14ac:dyDescent="0.3">
      <c r="A78" s="11">
        <v>999</v>
      </c>
      <c r="B78" s="12">
        <v>100</v>
      </c>
      <c r="C78" s="12">
        <v>6100060</v>
      </c>
      <c r="D78" s="12" t="s">
        <v>1106</v>
      </c>
      <c r="E78" s="12" t="s">
        <v>143</v>
      </c>
      <c r="F78" s="12" t="s">
        <v>20</v>
      </c>
      <c r="G78" s="12" t="s">
        <v>24</v>
      </c>
      <c r="H78" s="12" t="s">
        <v>24</v>
      </c>
      <c r="I78" s="12" t="s">
        <v>24</v>
      </c>
      <c r="J78" s="12" t="s">
        <v>24</v>
      </c>
      <c r="K78" s="13" t="s">
        <v>24</v>
      </c>
      <c r="N78">
        <f t="shared" si="4"/>
        <v>6100060</v>
      </c>
      <c r="O78">
        <f>IF(AND(A78&gt;0,A78&lt;999),IFERROR(VLOOKUP(results0103[[#This Row],[Card]],FISM[],1,FALSE),0),0)</f>
        <v>0</v>
      </c>
      <c r="P78">
        <f t="shared" si="5"/>
        <v>999</v>
      </c>
    </row>
    <row r="79" spans="1:16" x14ac:dyDescent="0.3">
      <c r="A79" s="14">
        <v>999</v>
      </c>
      <c r="B79" s="15">
        <v>96</v>
      </c>
      <c r="C79" s="15">
        <v>6100073</v>
      </c>
      <c r="D79" s="15" t="s">
        <v>433</v>
      </c>
      <c r="E79" s="15" t="s">
        <v>143</v>
      </c>
      <c r="F79" s="15" t="s">
        <v>20</v>
      </c>
      <c r="G79" s="15" t="s">
        <v>24</v>
      </c>
      <c r="H79" s="15" t="s">
        <v>24</v>
      </c>
      <c r="I79" s="15" t="s">
        <v>24</v>
      </c>
      <c r="J79" s="15" t="s">
        <v>24</v>
      </c>
      <c r="K79" s="16" t="s">
        <v>24</v>
      </c>
      <c r="N79">
        <f t="shared" si="4"/>
        <v>6100073</v>
      </c>
      <c r="O79">
        <f>IF(AND(A79&gt;0,A79&lt;999),IFERROR(VLOOKUP(results0103[[#This Row],[Card]],FISM[],1,FALSE),0),0)</f>
        <v>0</v>
      </c>
      <c r="P79">
        <f t="shared" si="5"/>
        <v>999</v>
      </c>
    </row>
    <row r="80" spans="1:16" x14ac:dyDescent="0.3">
      <c r="A80" s="11">
        <v>999</v>
      </c>
      <c r="B80" s="12">
        <v>90</v>
      </c>
      <c r="C80" s="12">
        <v>104944</v>
      </c>
      <c r="D80" s="12" t="s">
        <v>2196</v>
      </c>
      <c r="E80" s="12" t="s">
        <v>43</v>
      </c>
      <c r="F80" s="12" t="s">
        <v>20</v>
      </c>
      <c r="G80" s="12" t="s">
        <v>24</v>
      </c>
      <c r="H80" s="12" t="s">
        <v>24</v>
      </c>
      <c r="I80" s="12" t="s">
        <v>24</v>
      </c>
      <c r="J80" s="12" t="s">
        <v>24</v>
      </c>
      <c r="K80" s="13" t="s">
        <v>24</v>
      </c>
      <c r="N80">
        <f t="shared" si="4"/>
        <v>104944</v>
      </c>
      <c r="O80">
        <f>IF(AND(A80&gt;0,A80&lt;999),IFERROR(VLOOKUP(results0103[[#This Row],[Card]],FISM[],1,FALSE),0),0)</f>
        <v>0</v>
      </c>
      <c r="P80">
        <f t="shared" si="5"/>
        <v>999</v>
      </c>
    </row>
    <row r="81" spans="1:16" x14ac:dyDescent="0.3">
      <c r="A81" s="14">
        <v>999</v>
      </c>
      <c r="B81" s="15">
        <v>88</v>
      </c>
      <c r="C81" s="15">
        <v>6100086</v>
      </c>
      <c r="D81" s="15" t="s">
        <v>600</v>
      </c>
      <c r="E81" s="15" t="s">
        <v>143</v>
      </c>
      <c r="F81" s="15" t="s">
        <v>20</v>
      </c>
      <c r="G81" s="15" t="s">
        <v>24</v>
      </c>
      <c r="H81" s="15" t="s">
        <v>24</v>
      </c>
      <c r="I81" s="15" t="s">
        <v>24</v>
      </c>
      <c r="J81" s="15" t="s">
        <v>24</v>
      </c>
      <c r="K81" s="16" t="s">
        <v>24</v>
      </c>
      <c r="N81">
        <f t="shared" si="4"/>
        <v>6100086</v>
      </c>
      <c r="O81">
        <f>IF(AND(A81&gt;0,A81&lt;999),IFERROR(VLOOKUP(results0103[[#This Row],[Card]],FISM[],1,FALSE),0),0)</f>
        <v>0</v>
      </c>
      <c r="P81">
        <f t="shared" si="5"/>
        <v>999</v>
      </c>
    </row>
    <row r="82" spans="1:16" x14ac:dyDescent="0.3">
      <c r="A82" s="11">
        <v>999</v>
      </c>
      <c r="B82" s="12">
        <v>86</v>
      </c>
      <c r="C82" s="12">
        <v>6100084</v>
      </c>
      <c r="D82" s="12" t="s">
        <v>386</v>
      </c>
      <c r="E82" s="12" t="s">
        <v>143</v>
      </c>
      <c r="F82" s="12" t="s">
        <v>20</v>
      </c>
      <c r="G82" s="12" t="s">
        <v>24</v>
      </c>
      <c r="H82" s="12" t="s">
        <v>24</v>
      </c>
      <c r="I82" s="12" t="s">
        <v>24</v>
      </c>
      <c r="J82" s="12" t="s">
        <v>24</v>
      </c>
      <c r="K82" s="13" t="s">
        <v>24</v>
      </c>
      <c r="N82">
        <f t="shared" si="4"/>
        <v>6100084</v>
      </c>
      <c r="O82">
        <f>IF(AND(A82&gt;0,A82&lt;999),IFERROR(VLOOKUP(results0103[[#This Row],[Card]],FISM[],1,FALSE),0),0)</f>
        <v>0</v>
      </c>
      <c r="P82">
        <f t="shared" si="5"/>
        <v>999</v>
      </c>
    </row>
    <row r="83" spans="1:16" x14ac:dyDescent="0.3">
      <c r="A83" s="14">
        <v>999</v>
      </c>
      <c r="B83" s="15">
        <v>84</v>
      </c>
      <c r="C83" s="15">
        <v>104913</v>
      </c>
      <c r="D83" s="15" t="s">
        <v>611</v>
      </c>
      <c r="E83" s="15" t="s">
        <v>43</v>
      </c>
      <c r="F83" s="15" t="s">
        <v>20</v>
      </c>
      <c r="G83" s="15" t="s">
        <v>24</v>
      </c>
      <c r="H83" s="15" t="s">
        <v>24</v>
      </c>
      <c r="I83" s="15" t="s">
        <v>24</v>
      </c>
      <c r="J83" s="15" t="s">
        <v>24</v>
      </c>
      <c r="K83" s="16" t="s">
        <v>24</v>
      </c>
      <c r="N83">
        <f t="shared" si="4"/>
        <v>104913</v>
      </c>
      <c r="O83">
        <f>IF(AND(A83&gt;0,A83&lt;999),IFERROR(VLOOKUP(results0103[[#This Row],[Card]],FISM[],1,FALSE),0),0)</f>
        <v>0</v>
      </c>
      <c r="P83">
        <f t="shared" si="5"/>
        <v>999</v>
      </c>
    </row>
    <row r="84" spans="1:16" x14ac:dyDescent="0.3">
      <c r="A84" s="11">
        <v>999</v>
      </c>
      <c r="B84" s="12">
        <v>83</v>
      </c>
      <c r="C84" s="12">
        <v>6100056</v>
      </c>
      <c r="D84" s="12" t="s">
        <v>311</v>
      </c>
      <c r="E84" s="12" t="s">
        <v>143</v>
      </c>
      <c r="F84" s="12" t="s">
        <v>20</v>
      </c>
      <c r="G84" s="12" t="s">
        <v>24</v>
      </c>
      <c r="H84" s="12" t="s">
        <v>24</v>
      </c>
      <c r="I84" s="12" t="s">
        <v>24</v>
      </c>
      <c r="J84" s="12" t="s">
        <v>24</v>
      </c>
      <c r="K84" s="13" t="s">
        <v>24</v>
      </c>
      <c r="N84">
        <f t="shared" si="4"/>
        <v>6100056</v>
      </c>
      <c r="O84">
        <f>IF(AND(A84&gt;0,A84&lt;999),IFERROR(VLOOKUP(results0103[[#This Row],[Card]],FISM[],1,FALSE),0),0)</f>
        <v>0</v>
      </c>
      <c r="P84">
        <f t="shared" si="5"/>
        <v>999</v>
      </c>
    </row>
    <row r="85" spans="1:16" x14ac:dyDescent="0.3">
      <c r="A85" s="14">
        <v>999</v>
      </c>
      <c r="B85" s="15">
        <v>81</v>
      </c>
      <c r="C85" s="15">
        <v>6532597</v>
      </c>
      <c r="D85" s="15" t="s">
        <v>2197</v>
      </c>
      <c r="E85" s="15" t="s">
        <v>43</v>
      </c>
      <c r="F85" s="15" t="s">
        <v>73</v>
      </c>
      <c r="G85" s="15" t="s">
        <v>24</v>
      </c>
      <c r="H85" s="15" t="s">
        <v>24</v>
      </c>
      <c r="I85" s="15" t="s">
        <v>24</v>
      </c>
      <c r="J85" s="15" t="s">
        <v>24</v>
      </c>
      <c r="K85" s="16" t="s">
        <v>24</v>
      </c>
      <c r="N85">
        <f t="shared" si="4"/>
        <v>6532597</v>
      </c>
      <c r="O85">
        <f>IF(AND(A85&gt;0,A85&lt;999),IFERROR(VLOOKUP(results0103[[#This Row],[Card]],FISM[],1,FALSE),0),0)</f>
        <v>0</v>
      </c>
      <c r="P85">
        <f t="shared" si="5"/>
        <v>999</v>
      </c>
    </row>
    <row r="86" spans="1:16" x14ac:dyDescent="0.3">
      <c r="A86" s="11">
        <v>999</v>
      </c>
      <c r="B86" s="12">
        <v>80</v>
      </c>
      <c r="C86" s="12">
        <v>104730</v>
      </c>
      <c r="D86" s="12" t="s">
        <v>2198</v>
      </c>
      <c r="E86" s="12" t="s">
        <v>19</v>
      </c>
      <c r="F86" s="12" t="s">
        <v>20</v>
      </c>
      <c r="G86" s="12" t="s">
        <v>24</v>
      </c>
      <c r="H86" s="12" t="s">
        <v>24</v>
      </c>
      <c r="I86" s="12" t="s">
        <v>24</v>
      </c>
      <c r="J86" s="12" t="s">
        <v>24</v>
      </c>
      <c r="K86" s="13" t="s">
        <v>24</v>
      </c>
      <c r="N86">
        <f t="shared" si="4"/>
        <v>104730</v>
      </c>
      <c r="O86">
        <f>IF(AND(A86&gt;0,A86&lt;999),IFERROR(VLOOKUP(results0103[[#This Row],[Card]],FISM[],1,FALSE),0),0)</f>
        <v>0</v>
      </c>
      <c r="P86">
        <f t="shared" si="5"/>
        <v>999</v>
      </c>
    </row>
    <row r="87" spans="1:16" x14ac:dyDescent="0.3">
      <c r="A87" s="14">
        <v>999</v>
      </c>
      <c r="B87" s="15">
        <v>76</v>
      </c>
      <c r="C87" s="15">
        <v>6100033</v>
      </c>
      <c r="D87" s="15" t="s">
        <v>307</v>
      </c>
      <c r="E87" s="15" t="s">
        <v>143</v>
      </c>
      <c r="F87" s="15" t="s">
        <v>20</v>
      </c>
      <c r="G87" s="15" t="s">
        <v>24</v>
      </c>
      <c r="H87" s="15" t="s">
        <v>24</v>
      </c>
      <c r="I87" s="15" t="s">
        <v>24</v>
      </c>
      <c r="J87" s="15" t="s">
        <v>24</v>
      </c>
      <c r="K87" s="16" t="s">
        <v>24</v>
      </c>
      <c r="N87">
        <f t="shared" si="4"/>
        <v>6100033</v>
      </c>
      <c r="O87">
        <f>IF(AND(A87&gt;0,A87&lt;999),IFERROR(VLOOKUP(results0103[[#This Row],[Card]],FISM[],1,FALSE),0),0)</f>
        <v>0</v>
      </c>
      <c r="P87">
        <f t="shared" si="5"/>
        <v>999</v>
      </c>
    </row>
    <row r="88" spans="1:16" x14ac:dyDescent="0.3">
      <c r="A88" s="11">
        <v>999</v>
      </c>
      <c r="B88" s="12">
        <v>75</v>
      </c>
      <c r="C88" s="12">
        <v>104970</v>
      </c>
      <c r="D88" s="12" t="s">
        <v>2199</v>
      </c>
      <c r="E88" s="12" t="s">
        <v>43</v>
      </c>
      <c r="F88" s="12" t="s">
        <v>20</v>
      </c>
      <c r="G88" s="12" t="s">
        <v>24</v>
      </c>
      <c r="H88" s="12" t="s">
        <v>24</v>
      </c>
      <c r="I88" s="12" t="s">
        <v>24</v>
      </c>
      <c r="J88" s="12" t="s">
        <v>24</v>
      </c>
      <c r="K88" s="13" t="s">
        <v>24</v>
      </c>
      <c r="N88">
        <f t="shared" si="4"/>
        <v>104970</v>
      </c>
      <c r="O88">
        <f>IF(AND(A88&gt;0,A88&lt;999),IFERROR(VLOOKUP(results0103[[#This Row],[Card]],FISM[],1,FALSE),0),0)</f>
        <v>0</v>
      </c>
      <c r="P88">
        <f t="shared" si="5"/>
        <v>999</v>
      </c>
    </row>
    <row r="89" spans="1:16" x14ac:dyDescent="0.3">
      <c r="A89" s="14">
        <v>999</v>
      </c>
      <c r="B89" s="15">
        <v>74</v>
      </c>
      <c r="C89" s="15">
        <v>6100032</v>
      </c>
      <c r="D89" s="15" t="s">
        <v>603</v>
      </c>
      <c r="E89" s="15" t="s">
        <v>143</v>
      </c>
      <c r="F89" s="15" t="s">
        <v>20</v>
      </c>
      <c r="G89" s="15" t="s">
        <v>24</v>
      </c>
      <c r="H89" s="15" t="s">
        <v>24</v>
      </c>
      <c r="I89" s="15" t="s">
        <v>24</v>
      </c>
      <c r="J89" s="15" t="s">
        <v>24</v>
      </c>
      <c r="K89" s="16" t="s">
        <v>24</v>
      </c>
      <c r="N89">
        <f t="shared" si="4"/>
        <v>6100032</v>
      </c>
      <c r="O89">
        <f>IF(AND(A89&gt;0,A89&lt;999),IFERROR(VLOOKUP(results0103[[#This Row],[Card]],FISM[],1,FALSE),0),0)</f>
        <v>0</v>
      </c>
      <c r="P89">
        <f t="shared" si="5"/>
        <v>999</v>
      </c>
    </row>
    <row r="90" spans="1:16" x14ac:dyDescent="0.3">
      <c r="A90" s="11">
        <v>999</v>
      </c>
      <c r="B90" s="12">
        <v>71</v>
      </c>
      <c r="C90" s="12">
        <v>6100081</v>
      </c>
      <c r="D90" s="12" t="s">
        <v>606</v>
      </c>
      <c r="E90" s="12" t="s">
        <v>143</v>
      </c>
      <c r="F90" s="12" t="s">
        <v>20</v>
      </c>
      <c r="G90" s="12" t="s">
        <v>24</v>
      </c>
      <c r="H90" s="12" t="s">
        <v>24</v>
      </c>
      <c r="I90" s="12" t="s">
        <v>24</v>
      </c>
      <c r="J90" s="12" t="s">
        <v>24</v>
      </c>
      <c r="K90" s="13" t="s">
        <v>24</v>
      </c>
      <c r="N90">
        <f t="shared" si="4"/>
        <v>6100081</v>
      </c>
      <c r="O90">
        <f>IF(AND(A90&gt;0,A90&lt;999),IFERROR(VLOOKUP(results0103[[#This Row],[Card]],FISM[],1,FALSE),0),0)</f>
        <v>0</v>
      </c>
      <c r="P90">
        <f t="shared" si="5"/>
        <v>999</v>
      </c>
    </row>
    <row r="91" spans="1:16" x14ac:dyDescent="0.3">
      <c r="A91" s="14">
        <v>999</v>
      </c>
      <c r="B91" s="15">
        <v>70</v>
      </c>
      <c r="C91" s="15">
        <v>104897</v>
      </c>
      <c r="D91" s="15" t="s">
        <v>286</v>
      </c>
      <c r="E91" s="15" t="s">
        <v>43</v>
      </c>
      <c r="F91" s="15" t="s">
        <v>20</v>
      </c>
      <c r="G91" s="15" t="s">
        <v>24</v>
      </c>
      <c r="H91" s="15" t="s">
        <v>24</v>
      </c>
      <c r="I91" s="15" t="s">
        <v>24</v>
      </c>
      <c r="J91" s="15" t="s">
        <v>24</v>
      </c>
      <c r="K91" s="16" t="s">
        <v>24</v>
      </c>
      <c r="N91">
        <f t="shared" si="4"/>
        <v>104897</v>
      </c>
      <c r="O91">
        <f>IF(AND(A91&gt;0,A91&lt;999),IFERROR(VLOOKUP(results0103[[#This Row],[Card]],FISM[],1,FALSE),0),0)</f>
        <v>0</v>
      </c>
      <c r="P91">
        <f t="shared" si="5"/>
        <v>999</v>
      </c>
    </row>
    <row r="92" spans="1:16" x14ac:dyDescent="0.3">
      <c r="A92" s="11">
        <v>999</v>
      </c>
      <c r="B92" s="12">
        <v>63</v>
      </c>
      <c r="C92" s="12">
        <v>104618</v>
      </c>
      <c r="D92" s="12" t="s">
        <v>2200</v>
      </c>
      <c r="E92" s="12" t="s">
        <v>28</v>
      </c>
      <c r="F92" s="12" t="s">
        <v>20</v>
      </c>
      <c r="G92" s="12" t="s">
        <v>24</v>
      </c>
      <c r="H92" s="12" t="s">
        <v>24</v>
      </c>
      <c r="I92" s="12" t="s">
        <v>24</v>
      </c>
      <c r="J92" s="12" t="s">
        <v>24</v>
      </c>
      <c r="K92" s="13" t="s">
        <v>24</v>
      </c>
      <c r="N92">
        <f t="shared" si="4"/>
        <v>104618</v>
      </c>
      <c r="O92">
        <f>IF(AND(A92&gt;0,A92&lt;999),IFERROR(VLOOKUP(results0103[[#This Row],[Card]],FISM[],1,FALSE),0),0)</f>
        <v>0</v>
      </c>
      <c r="P92">
        <f t="shared" si="5"/>
        <v>999</v>
      </c>
    </row>
    <row r="93" spans="1:16" x14ac:dyDescent="0.3">
      <c r="A93" s="14">
        <v>999</v>
      </c>
      <c r="B93" s="15">
        <v>61</v>
      </c>
      <c r="C93" s="15">
        <v>6100058</v>
      </c>
      <c r="D93" s="15" t="s">
        <v>1054</v>
      </c>
      <c r="E93" s="15" t="s">
        <v>143</v>
      </c>
      <c r="F93" s="15" t="s">
        <v>20</v>
      </c>
      <c r="G93" s="15" t="s">
        <v>24</v>
      </c>
      <c r="H93" s="15" t="s">
        <v>24</v>
      </c>
      <c r="I93" s="15" t="s">
        <v>24</v>
      </c>
      <c r="J93" s="15" t="s">
        <v>24</v>
      </c>
      <c r="K93" s="16" t="s">
        <v>24</v>
      </c>
      <c r="N93">
        <f t="shared" si="4"/>
        <v>6100058</v>
      </c>
      <c r="O93">
        <f>IF(AND(A93&gt;0,A93&lt;999),IFERROR(VLOOKUP(results0103[[#This Row],[Card]],FISM[],1,FALSE),0),0)</f>
        <v>0</v>
      </c>
      <c r="P93">
        <f t="shared" si="5"/>
        <v>999</v>
      </c>
    </row>
    <row r="94" spans="1:16" x14ac:dyDescent="0.3">
      <c r="A94" s="11">
        <v>999</v>
      </c>
      <c r="B94" s="12">
        <v>56</v>
      </c>
      <c r="C94" s="12">
        <v>104900</v>
      </c>
      <c r="D94" s="12" t="s">
        <v>280</v>
      </c>
      <c r="E94" s="12" t="s">
        <v>43</v>
      </c>
      <c r="F94" s="12" t="s">
        <v>20</v>
      </c>
      <c r="G94" s="12" t="s">
        <v>24</v>
      </c>
      <c r="H94" s="12" t="s">
        <v>24</v>
      </c>
      <c r="I94" s="12" t="s">
        <v>24</v>
      </c>
      <c r="J94" s="12" t="s">
        <v>24</v>
      </c>
      <c r="K94" s="13" t="s">
        <v>24</v>
      </c>
      <c r="N94">
        <f t="shared" si="4"/>
        <v>104900</v>
      </c>
      <c r="O94">
        <f>IF(AND(A94&gt;0,A94&lt;999),IFERROR(VLOOKUP(results0103[[#This Row],[Card]],FISM[],1,FALSE),0),0)</f>
        <v>0</v>
      </c>
      <c r="P94">
        <f t="shared" si="5"/>
        <v>999</v>
      </c>
    </row>
    <row r="95" spans="1:16" x14ac:dyDescent="0.3">
      <c r="A95" s="14">
        <v>999</v>
      </c>
      <c r="B95" s="15">
        <v>47</v>
      </c>
      <c r="C95" s="15">
        <v>6100036</v>
      </c>
      <c r="D95" s="15" t="s">
        <v>260</v>
      </c>
      <c r="E95" s="15" t="s">
        <v>143</v>
      </c>
      <c r="F95" s="15" t="s">
        <v>20</v>
      </c>
      <c r="G95" s="15" t="s">
        <v>24</v>
      </c>
      <c r="H95" s="15" t="s">
        <v>24</v>
      </c>
      <c r="I95" s="15" t="s">
        <v>24</v>
      </c>
      <c r="J95" s="15" t="s">
        <v>24</v>
      </c>
      <c r="K95" s="16" t="s">
        <v>24</v>
      </c>
      <c r="N95">
        <f t="shared" si="4"/>
        <v>6100036</v>
      </c>
      <c r="O95">
        <f>IF(AND(A95&gt;0,A95&lt;999),IFERROR(VLOOKUP(results0103[[#This Row],[Card]],FISM[],1,FALSE),0),0)</f>
        <v>0</v>
      </c>
      <c r="P95">
        <f t="shared" si="5"/>
        <v>999</v>
      </c>
    </row>
    <row r="96" spans="1:16" x14ac:dyDescent="0.3">
      <c r="A96" s="11">
        <v>999</v>
      </c>
      <c r="B96" s="12">
        <v>45</v>
      </c>
      <c r="C96" s="12">
        <v>104966</v>
      </c>
      <c r="D96" s="12" t="s">
        <v>2201</v>
      </c>
      <c r="E96" s="12" t="s">
        <v>997</v>
      </c>
      <c r="F96" s="12" t="s">
        <v>20</v>
      </c>
      <c r="G96" s="12" t="s">
        <v>24</v>
      </c>
      <c r="H96" s="12" t="s">
        <v>24</v>
      </c>
      <c r="I96" s="12" t="s">
        <v>24</v>
      </c>
      <c r="J96" s="12" t="s">
        <v>24</v>
      </c>
      <c r="K96" s="13" t="s">
        <v>24</v>
      </c>
      <c r="N96">
        <f t="shared" si="4"/>
        <v>104966</v>
      </c>
      <c r="O96">
        <f>IF(AND(A96&gt;0,A96&lt;999),IFERROR(VLOOKUP(results0103[[#This Row],[Card]],FISM[],1,FALSE),0),0)</f>
        <v>0</v>
      </c>
      <c r="P96">
        <f t="shared" si="5"/>
        <v>999</v>
      </c>
    </row>
    <row r="97" spans="1:16" x14ac:dyDescent="0.3">
      <c r="A97" s="14">
        <v>999</v>
      </c>
      <c r="B97" s="15">
        <v>42</v>
      </c>
      <c r="C97" s="15">
        <v>104720</v>
      </c>
      <c r="D97" s="15" t="s">
        <v>2202</v>
      </c>
      <c r="E97" s="15" t="s">
        <v>19</v>
      </c>
      <c r="F97" s="15" t="s">
        <v>20</v>
      </c>
      <c r="G97" s="15" t="s">
        <v>24</v>
      </c>
      <c r="H97" s="15" t="s">
        <v>24</v>
      </c>
      <c r="I97" s="15" t="s">
        <v>24</v>
      </c>
      <c r="J97" s="15" t="s">
        <v>24</v>
      </c>
      <c r="K97" s="16" t="s">
        <v>24</v>
      </c>
      <c r="N97">
        <f t="shared" si="4"/>
        <v>104720</v>
      </c>
      <c r="O97">
        <f>IF(AND(A97&gt;0,A97&lt;999),IFERROR(VLOOKUP(results0103[[#This Row],[Card]],FISM[],1,FALSE),0),0)</f>
        <v>0</v>
      </c>
      <c r="P97">
        <f t="shared" si="5"/>
        <v>999</v>
      </c>
    </row>
    <row r="98" spans="1:16" x14ac:dyDescent="0.3">
      <c r="A98" s="11">
        <v>999</v>
      </c>
      <c r="B98" s="12">
        <v>41</v>
      </c>
      <c r="C98" s="12">
        <v>6100151</v>
      </c>
      <c r="D98" s="12" t="s">
        <v>178</v>
      </c>
      <c r="E98" s="12" t="s">
        <v>143</v>
      </c>
      <c r="F98" s="12" t="s">
        <v>20</v>
      </c>
      <c r="G98" s="12" t="s">
        <v>24</v>
      </c>
      <c r="H98" s="12" t="s">
        <v>24</v>
      </c>
      <c r="I98" s="12" t="s">
        <v>24</v>
      </c>
      <c r="J98" s="12" t="s">
        <v>24</v>
      </c>
      <c r="K98" s="13" t="s">
        <v>24</v>
      </c>
      <c r="N98">
        <f t="shared" ref="N98:N120" si="6">C98</f>
        <v>6100151</v>
      </c>
      <c r="O98">
        <f>IF(AND(A98&gt;0,A98&lt;999),IFERROR(VLOOKUP(results0103[[#This Row],[Card]],FISM[],1,FALSE),0),0)</f>
        <v>0</v>
      </c>
      <c r="P98">
        <f t="shared" ref="P98:P120" si="7">A98</f>
        <v>999</v>
      </c>
    </row>
    <row r="99" spans="1:16" x14ac:dyDescent="0.3">
      <c r="A99" s="14">
        <v>999</v>
      </c>
      <c r="B99" s="15">
        <v>40</v>
      </c>
      <c r="C99" s="15">
        <v>104869</v>
      </c>
      <c r="D99" s="15" t="s">
        <v>960</v>
      </c>
      <c r="E99" s="15" t="s">
        <v>43</v>
      </c>
      <c r="F99" s="15" t="s">
        <v>20</v>
      </c>
      <c r="G99" s="15" t="s">
        <v>24</v>
      </c>
      <c r="H99" s="15" t="s">
        <v>24</v>
      </c>
      <c r="I99" s="15" t="s">
        <v>24</v>
      </c>
      <c r="J99" s="15" t="s">
        <v>24</v>
      </c>
      <c r="K99" s="16" t="s">
        <v>24</v>
      </c>
      <c r="N99">
        <f t="shared" si="6"/>
        <v>104869</v>
      </c>
      <c r="O99">
        <f>IF(AND(A99&gt;0,A99&lt;999),IFERROR(VLOOKUP(results0103[[#This Row],[Card]],FISM[],1,FALSE),0),0)</f>
        <v>0</v>
      </c>
      <c r="P99">
        <f t="shared" si="7"/>
        <v>999</v>
      </c>
    </row>
    <row r="100" spans="1:16" x14ac:dyDescent="0.3">
      <c r="A100" s="11">
        <v>999</v>
      </c>
      <c r="B100" s="12">
        <v>39</v>
      </c>
      <c r="C100" s="12">
        <v>104905</v>
      </c>
      <c r="D100" s="12" t="s">
        <v>213</v>
      </c>
      <c r="E100" s="12" t="s">
        <v>43</v>
      </c>
      <c r="F100" s="12" t="s">
        <v>20</v>
      </c>
      <c r="G100" s="12" t="s">
        <v>24</v>
      </c>
      <c r="H100" s="12" t="s">
        <v>24</v>
      </c>
      <c r="I100" s="12" t="s">
        <v>24</v>
      </c>
      <c r="J100" s="12" t="s">
        <v>24</v>
      </c>
      <c r="K100" s="13" t="s">
        <v>24</v>
      </c>
      <c r="N100">
        <f t="shared" si="6"/>
        <v>104905</v>
      </c>
      <c r="O100">
        <f>IF(AND(A100&gt;0,A100&lt;999),IFERROR(VLOOKUP(results0103[[#This Row],[Card]],FISM[],1,FALSE),0),0)</f>
        <v>0</v>
      </c>
      <c r="P100">
        <f t="shared" si="7"/>
        <v>999</v>
      </c>
    </row>
    <row r="101" spans="1:16" x14ac:dyDescent="0.3">
      <c r="A101" s="14">
        <v>999</v>
      </c>
      <c r="B101" s="15">
        <v>37</v>
      </c>
      <c r="C101" s="15">
        <v>104721</v>
      </c>
      <c r="D101" s="15" t="s">
        <v>2203</v>
      </c>
      <c r="E101" s="15" t="s">
        <v>19</v>
      </c>
      <c r="F101" s="15" t="s">
        <v>20</v>
      </c>
      <c r="G101" s="15" t="s">
        <v>24</v>
      </c>
      <c r="H101" s="15" t="s">
        <v>24</v>
      </c>
      <c r="I101" s="15" t="s">
        <v>24</v>
      </c>
      <c r="J101" s="15" t="s">
        <v>24</v>
      </c>
      <c r="K101" s="16" t="s">
        <v>24</v>
      </c>
      <c r="N101">
        <f t="shared" si="6"/>
        <v>104721</v>
      </c>
      <c r="O101">
        <f>IF(AND(A101&gt;0,A101&lt;999),IFERROR(VLOOKUP(results0103[[#This Row],[Card]],FISM[],1,FALSE),0),0)</f>
        <v>0</v>
      </c>
      <c r="P101">
        <f t="shared" si="7"/>
        <v>999</v>
      </c>
    </row>
    <row r="102" spans="1:16" x14ac:dyDescent="0.3">
      <c r="A102" s="11">
        <v>999</v>
      </c>
      <c r="B102" s="12">
        <v>36</v>
      </c>
      <c r="C102" s="12">
        <v>6100031</v>
      </c>
      <c r="D102" s="12" t="s">
        <v>150</v>
      </c>
      <c r="E102" s="12" t="s">
        <v>143</v>
      </c>
      <c r="F102" s="12" t="s">
        <v>20</v>
      </c>
      <c r="G102" s="12" t="s">
        <v>24</v>
      </c>
      <c r="H102" s="12" t="s">
        <v>24</v>
      </c>
      <c r="I102" s="12" t="s">
        <v>24</v>
      </c>
      <c r="J102" s="12" t="s">
        <v>24</v>
      </c>
      <c r="K102" s="13" t="s">
        <v>24</v>
      </c>
      <c r="N102">
        <f t="shared" si="6"/>
        <v>6100031</v>
      </c>
      <c r="O102">
        <f>IF(AND(A102&gt;0,A102&lt;999),IFERROR(VLOOKUP(results0103[[#This Row],[Card]],FISM[],1,FALSE),0),0)</f>
        <v>0</v>
      </c>
      <c r="P102">
        <f t="shared" si="7"/>
        <v>999</v>
      </c>
    </row>
    <row r="103" spans="1:16" x14ac:dyDescent="0.3">
      <c r="A103" s="14">
        <v>999</v>
      </c>
      <c r="B103" s="15">
        <v>35</v>
      </c>
      <c r="C103" s="15">
        <v>104873</v>
      </c>
      <c r="D103" s="15" t="s">
        <v>109</v>
      </c>
      <c r="E103" s="15" t="s">
        <v>43</v>
      </c>
      <c r="F103" s="15" t="s">
        <v>20</v>
      </c>
      <c r="G103" s="15" t="s">
        <v>24</v>
      </c>
      <c r="H103" s="15" t="s">
        <v>24</v>
      </c>
      <c r="I103" s="15" t="s">
        <v>24</v>
      </c>
      <c r="J103" s="15" t="s">
        <v>24</v>
      </c>
      <c r="K103" s="16" t="s">
        <v>24</v>
      </c>
      <c r="N103">
        <f t="shared" si="6"/>
        <v>104873</v>
      </c>
      <c r="O103">
        <f>IF(AND(A103&gt;0,A103&lt;999),IFERROR(VLOOKUP(results0103[[#This Row],[Card]],FISM[],1,FALSE),0),0)</f>
        <v>0</v>
      </c>
      <c r="P103">
        <f t="shared" si="7"/>
        <v>999</v>
      </c>
    </row>
    <row r="104" spans="1:16" x14ac:dyDescent="0.3">
      <c r="A104" s="11">
        <v>999</v>
      </c>
      <c r="B104" s="12">
        <v>34</v>
      </c>
      <c r="C104" s="12">
        <v>6100061</v>
      </c>
      <c r="D104" s="12" t="s">
        <v>975</v>
      </c>
      <c r="E104" s="12" t="s">
        <v>143</v>
      </c>
      <c r="F104" s="12" t="s">
        <v>20</v>
      </c>
      <c r="G104" s="12" t="s">
        <v>24</v>
      </c>
      <c r="H104" s="12" t="s">
        <v>24</v>
      </c>
      <c r="I104" s="12" t="s">
        <v>24</v>
      </c>
      <c r="J104" s="12" t="s">
        <v>24</v>
      </c>
      <c r="K104" s="13" t="s">
        <v>24</v>
      </c>
      <c r="N104">
        <f t="shared" si="6"/>
        <v>6100061</v>
      </c>
      <c r="O104">
        <f>IF(AND(A104&gt;0,A104&lt;999),IFERROR(VLOOKUP(results0103[[#This Row],[Card]],FISM[],1,FALSE),0),0)</f>
        <v>0</v>
      </c>
      <c r="P104">
        <f t="shared" si="7"/>
        <v>999</v>
      </c>
    </row>
    <row r="105" spans="1:16" x14ac:dyDescent="0.3">
      <c r="A105" s="14">
        <v>999</v>
      </c>
      <c r="B105" s="15">
        <v>33</v>
      </c>
      <c r="C105" s="15">
        <v>104689</v>
      </c>
      <c r="D105" s="15" t="s">
        <v>2204</v>
      </c>
      <c r="E105" s="15" t="s">
        <v>19</v>
      </c>
      <c r="F105" s="15" t="s">
        <v>20</v>
      </c>
      <c r="G105" s="15" t="s">
        <v>24</v>
      </c>
      <c r="H105" s="15" t="s">
        <v>24</v>
      </c>
      <c r="I105" s="15" t="s">
        <v>24</v>
      </c>
      <c r="J105" s="15" t="s">
        <v>24</v>
      </c>
      <c r="K105" s="16" t="s">
        <v>24</v>
      </c>
      <c r="N105">
        <f t="shared" si="6"/>
        <v>104689</v>
      </c>
      <c r="O105">
        <f>IF(AND(A105&gt;0,A105&lt;999),IFERROR(VLOOKUP(results0103[[#This Row],[Card]],FISM[],1,FALSE),0),0)</f>
        <v>0</v>
      </c>
      <c r="P105">
        <f t="shared" si="7"/>
        <v>999</v>
      </c>
    </row>
    <row r="106" spans="1:16" x14ac:dyDescent="0.3">
      <c r="A106" s="11">
        <v>999</v>
      </c>
      <c r="B106" s="12">
        <v>31</v>
      </c>
      <c r="C106" s="12">
        <v>104908</v>
      </c>
      <c r="D106" s="12" t="s">
        <v>95</v>
      </c>
      <c r="E106" s="12" t="s">
        <v>43</v>
      </c>
      <c r="F106" s="12" t="s">
        <v>20</v>
      </c>
      <c r="G106" s="12" t="s">
        <v>24</v>
      </c>
      <c r="H106" s="12" t="s">
        <v>24</v>
      </c>
      <c r="I106" s="12" t="s">
        <v>24</v>
      </c>
      <c r="J106" s="12" t="s">
        <v>24</v>
      </c>
      <c r="K106" s="13" t="s">
        <v>24</v>
      </c>
      <c r="N106">
        <f t="shared" si="6"/>
        <v>104908</v>
      </c>
      <c r="O106">
        <f>IF(AND(A106&gt;0,A106&lt;999),IFERROR(VLOOKUP(results0103[[#This Row],[Card]],FISM[],1,FALSE),0),0)</f>
        <v>0</v>
      </c>
      <c r="P106">
        <f t="shared" si="7"/>
        <v>999</v>
      </c>
    </row>
    <row r="107" spans="1:16" x14ac:dyDescent="0.3">
      <c r="A107" s="14">
        <v>999</v>
      </c>
      <c r="B107" s="15">
        <v>30</v>
      </c>
      <c r="C107" s="15">
        <v>104724</v>
      </c>
      <c r="D107" s="15" t="s">
        <v>273</v>
      </c>
      <c r="E107" s="15" t="s">
        <v>19</v>
      </c>
      <c r="F107" s="15" t="s">
        <v>20</v>
      </c>
      <c r="G107" s="15" t="s">
        <v>24</v>
      </c>
      <c r="H107" s="15" t="s">
        <v>24</v>
      </c>
      <c r="I107" s="15" t="s">
        <v>24</v>
      </c>
      <c r="J107" s="15" t="s">
        <v>24</v>
      </c>
      <c r="K107" s="16" t="s">
        <v>24</v>
      </c>
      <c r="N107">
        <f t="shared" si="6"/>
        <v>104724</v>
      </c>
      <c r="O107">
        <f>IF(AND(A107&gt;0,A107&lt;999),IFERROR(VLOOKUP(results0103[[#This Row],[Card]],FISM[],1,FALSE),0),0)</f>
        <v>0</v>
      </c>
      <c r="P107">
        <f t="shared" si="7"/>
        <v>999</v>
      </c>
    </row>
    <row r="108" spans="1:16" x14ac:dyDescent="0.3">
      <c r="A108" s="11">
        <v>999</v>
      </c>
      <c r="B108" s="12">
        <v>29</v>
      </c>
      <c r="C108" s="12">
        <v>104868</v>
      </c>
      <c r="D108" s="12" t="s">
        <v>185</v>
      </c>
      <c r="E108" s="12" t="s">
        <v>43</v>
      </c>
      <c r="F108" s="12" t="s">
        <v>20</v>
      </c>
      <c r="G108" s="12" t="s">
        <v>24</v>
      </c>
      <c r="H108" s="12" t="s">
        <v>24</v>
      </c>
      <c r="I108" s="12" t="s">
        <v>24</v>
      </c>
      <c r="J108" s="12" t="s">
        <v>24</v>
      </c>
      <c r="K108" s="13" t="s">
        <v>24</v>
      </c>
      <c r="N108">
        <f t="shared" si="6"/>
        <v>104868</v>
      </c>
      <c r="O108">
        <f>IF(AND(A108&gt;0,A108&lt;999),IFERROR(VLOOKUP(results0103[[#This Row],[Card]],FISM[],1,FALSE),0),0)</f>
        <v>0</v>
      </c>
      <c r="P108">
        <f t="shared" si="7"/>
        <v>999</v>
      </c>
    </row>
    <row r="109" spans="1:16" x14ac:dyDescent="0.3">
      <c r="A109" s="14">
        <v>999</v>
      </c>
      <c r="B109" s="15">
        <v>28</v>
      </c>
      <c r="C109" s="15">
        <v>6532092</v>
      </c>
      <c r="D109" s="15" t="s">
        <v>2205</v>
      </c>
      <c r="E109" s="15" t="s">
        <v>28</v>
      </c>
      <c r="F109" s="15" t="s">
        <v>73</v>
      </c>
      <c r="G109" s="15" t="s">
        <v>24</v>
      </c>
      <c r="H109" s="15" t="s">
        <v>24</v>
      </c>
      <c r="I109" s="15" t="s">
        <v>24</v>
      </c>
      <c r="J109" s="15" t="s">
        <v>24</v>
      </c>
      <c r="K109" s="16" t="s">
        <v>24</v>
      </c>
      <c r="N109">
        <f t="shared" si="6"/>
        <v>6532092</v>
      </c>
      <c r="O109">
        <f>IF(AND(A109&gt;0,A109&lt;999),IFERROR(VLOOKUP(results0103[[#This Row],[Card]],FISM[],1,FALSE),0),0)</f>
        <v>0</v>
      </c>
      <c r="P109">
        <f t="shared" si="7"/>
        <v>999</v>
      </c>
    </row>
    <row r="110" spans="1:16" x14ac:dyDescent="0.3">
      <c r="A110" s="11">
        <v>999</v>
      </c>
      <c r="B110" s="12">
        <v>26</v>
      </c>
      <c r="C110" s="12">
        <v>6100034</v>
      </c>
      <c r="D110" s="12" t="s">
        <v>192</v>
      </c>
      <c r="E110" s="12" t="s">
        <v>143</v>
      </c>
      <c r="F110" s="12" t="s">
        <v>20</v>
      </c>
      <c r="G110" s="12" t="s">
        <v>24</v>
      </c>
      <c r="H110" s="12" t="s">
        <v>24</v>
      </c>
      <c r="I110" s="12" t="s">
        <v>24</v>
      </c>
      <c r="J110" s="12" t="s">
        <v>24</v>
      </c>
      <c r="K110" s="13" t="s">
        <v>24</v>
      </c>
      <c r="N110">
        <f t="shared" si="6"/>
        <v>6100034</v>
      </c>
      <c r="O110">
        <f>IF(AND(A110&gt;0,A110&lt;999),IFERROR(VLOOKUP(results0103[[#This Row],[Card]],FISM[],1,FALSE),0),0)</f>
        <v>0</v>
      </c>
      <c r="P110">
        <f t="shared" si="7"/>
        <v>999</v>
      </c>
    </row>
    <row r="111" spans="1:16" x14ac:dyDescent="0.3">
      <c r="A111" s="14">
        <v>999</v>
      </c>
      <c r="B111" s="15">
        <v>21</v>
      </c>
      <c r="C111" s="15">
        <v>104801</v>
      </c>
      <c r="D111" s="15" t="s">
        <v>157</v>
      </c>
      <c r="E111" s="15" t="s">
        <v>19</v>
      </c>
      <c r="F111" s="15" t="s">
        <v>20</v>
      </c>
      <c r="G111" s="15" t="s">
        <v>24</v>
      </c>
      <c r="H111" s="15" t="s">
        <v>24</v>
      </c>
      <c r="I111" s="15" t="s">
        <v>24</v>
      </c>
      <c r="J111" s="15" t="s">
        <v>24</v>
      </c>
      <c r="K111" s="16" t="s">
        <v>24</v>
      </c>
      <c r="N111">
        <f t="shared" si="6"/>
        <v>104801</v>
      </c>
      <c r="O111">
        <f>IF(AND(A111&gt;0,A111&lt;999),IFERROR(VLOOKUP(results0103[[#This Row],[Card]],FISM[],1,FALSE),0),0)</f>
        <v>0</v>
      </c>
      <c r="P111">
        <f t="shared" si="7"/>
        <v>999</v>
      </c>
    </row>
    <row r="112" spans="1:16" x14ac:dyDescent="0.3">
      <c r="A112" s="11">
        <v>999</v>
      </c>
      <c r="B112" s="12">
        <v>16</v>
      </c>
      <c r="C112" s="12">
        <v>104495</v>
      </c>
      <c r="D112" s="12" t="s">
        <v>2206</v>
      </c>
      <c r="E112" s="12" t="s">
        <v>81</v>
      </c>
      <c r="F112" s="12" t="s">
        <v>20</v>
      </c>
      <c r="G112" s="12" t="s">
        <v>24</v>
      </c>
      <c r="H112" s="12" t="s">
        <v>24</v>
      </c>
      <c r="I112" s="12" t="s">
        <v>24</v>
      </c>
      <c r="J112" s="12" t="s">
        <v>24</v>
      </c>
      <c r="K112" s="13" t="s">
        <v>24</v>
      </c>
      <c r="N112">
        <f t="shared" si="6"/>
        <v>104495</v>
      </c>
      <c r="O112">
        <f>IF(AND(A112&gt;0,A112&lt;999),IFERROR(VLOOKUP(results0103[[#This Row],[Card]],FISM[],1,FALSE),0),0)</f>
        <v>0</v>
      </c>
      <c r="P112">
        <f t="shared" si="7"/>
        <v>999</v>
      </c>
    </row>
    <row r="113" spans="1:16" x14ac:dyDescent="0.3">
      <c r="A113" s="14">
        <v>999</v>
      </c>
      <c r="B113" s="15">
        <v>15</v>
      </c>
      <c r="C113" s="15">
        <v>104163</v>
      </c>
      <c r="D113" s="15" t="s">
        <v>1422</v>
      </c>
      <c r="E113" s="15" t="s">
        <v>65</v>
      </c>
      <c r="F113" s="15" t="s">
        <v>20</v>
      </c>
      <c r="G113" s="15" t="s">
        <v>24</v>
      </c>
      <c r="H113" s="15" t="s">
        <v>24</v>
      </c>
      <c r="I113" s="15" t="s">
        <v>24</v>
      </c>
      <c r="J113" s="15" t="s">
        <v>24</v>
      </c>
      <c r="K113" s="16" t="s">
        <v>24</v>
      </c>
      <c r="N113">
        <f t="shared" si="6"/>
        <v>104163</v>
      </c>
      <c r="O113">
        <f>IF(AND(A113&gt;0,A113&lt;999),IFERROR(VLOOKUP(results0103[[#This Row],[Card]],FISM[],1,FALSE),0),0)</f>
        <v>0</v>
      </c>
      <c r="P113">
        <f t="shared" si="7"/>
        <v>999</v>
      </c>
    </row>
    <row r="114" spans="1:16" x14ac:dyDescent="0.3">
      <c r="A114" s="11">
        <v>999</v>
      </c>
      <c r="B114" s="12">
        <v>12</v>
      </c>
      <c r="C114" s="12">
        <v>104615</v>
      </c>
      <c r="D114" s="12" t="s">
        <v>27</v>
      </c>
      <c r="E114" s="12" t="s">
        <v>28</v>
      </c>
      <c r="F114" s="12" t="s">
        <v>20</v>
      </c>
      <c r="G114" s="12" t="s">
        <v>24</v>
      </c>
      <c r="H114" s="12" t="s">
        <v>24</v>
      </c>
      <c r="I114" s="12" t="s">
        <v>24</v>
      </c>
      <c r="J114" s="12" t="s">
        <v>24</v>
      </c>
      <c r="K114" s="13" t="s">
        <v>24</v>
      </c>
      <c r="N114">
        <f t="shared" si="6"/>
        <v>104615</v>
      </c>
      <c r="O114">
        <f>IF(AND(A114&gt;0,A114&lt;999),IFERROR(VLOOKUP(results0103[[#This Row],[Card]],FISM[],1,FALSE),0),0)</f>
        <v>0</v>
      </c>
      <c r="P114">
        <f t="shared" si="7"/>
        <v>999</v>
      </c>
    </row>
    <row r="115" spans="1:16" x14ac:dyDescent="0.3">
      <c r="A115" s="14">
        <v>999</v>
      </c>
      <c r="B115" s="15">
        <v>7</v>
      </c>
      <c r="C115" s="15">
        <v>104551</v>
      </c>
      <c r="D115" s="15" t="s">
        <v>80</v>
      </c>
      <c r="E115" s="15" t="s">
        <v>81</v>
      </c>
      <c r="F115" s="15" t="s">
        <v>20</v>
      </c>
      <c r="G115" s="15" t="s">
        <v>24</v>
      </c>
      <c r="H115" s="15" t="s">
        <v>24</v>
      </c>
      <c r="I115" s="15" t="s">
        <v>24</v>
      </c>
      <c r="J115" s="15" t="s">
        <v>24</v>
      </c>
      <c r="K115" s="16" t="s">
        <v>24</v>
      </c>
      <c r="N115">
        <f t="shared" si="6"/>
        <v>104551</v>
      </c>
      <c r="O115">
        <f>IF(AND(A115&gt;0,A115&lt;999),IFERROR(VLOOKUP(results0103[[#This Row],[Card]],FISM[],1,FALSE),0),0)</f>
        <v>0</v>
      </c>
      <c r="P115">
        <f t="shared" si="7"/>
        <v>999</v>
      </c>
    </row>
    <row r="116" spans="1:16" x14ac:dyDescent="0.3">
      <c r="A116" s="11">
        <v>999</v>
      </c>
      <c r="B116" s="12">
        <v>6</v>
      </c>
      <c r="C116" s="12">
        <v>103751</v>
      </c>
      <c r="D116" s="12" t="s">
        <v>2207</v>
      </c>
      <c r="E116" s="12" t="s">
        <v>2208</v>
      </c>
      <c r="F116" s="12" t="s">
        <v>20</v>
      </c>
      <c r="G116" s="12" t="s">
        <v>24</v>
      </c>
      <c r="H116" s="12" t="s">
        <v>24</v>
      </c>
      <c r="I116" s="12" t="s">
        <v>24</v>
      </c>
      <c r="J116" s="12" t="s">
        <v>24</v>
      </c>
      <c r="K116" s="13" t="s">
        <v>24</v>
      </c>
      <c r="N116">
        <f t="shared" si="6"/>
        <v>103751</v>
      </c>
      <c r="O116">
        <f>IF(AND(A116&gt;0,A116&lt;999),IFERROR(VLOOKUP(results0103[[#This Row],[Card]],FISM[],1,FALSE),0),0)</f>
        <v>0</v>
      </c>
      <c r="P116">
        <f t="shared" si="7"/>
        <v>999</v>
      </c>
    </row>
    <row r="117" spans="1:16" x14ac:dyDescent="0.3">
      <c r="A117" s="14">
        <v>999</v>
      </c>
      <c r="B117" s="15">
        <v>46</v>
      </c>
      <c r="C117" s="15">
        <v>104386</v>
      </c>
      <c r="D117" s="15" t="s">
        <v>2209</v>
      </c>
      <c r="E117" s="15" t="s">
        <v>997</v>
      </c>
      <c r="F117" s="15" t="s">
        <v>20</v>
      </c>
      <c r="G117" s="15" t="s">
        <v>24</v>
      </c>
      <c r="H117" s="15" t="s">
        <v>24</v>
      </c>
      <c r="I117" s="15" t="s">
        <v>24</v>
      </c>
      <c r="J117" s="15" t="s">
        <v>24</v>
      </c>
      <c r="K117" s="16" t="s">
        <v>24</v>
      </c>
      <c r="N117">
        <f t="shared" si="6"/>
        <v>104386</v>
      </c>
      <c r="O117">
        <f>IF(AND(A117&gt;0,A117&lt;999),IFERROR(VLOOKUP(results0103[[#This Row],[Card]],FISM[],1,FALSE),0),0)</f>
        <v>0</v>
      </c>
      <c r="P117">
        <f t="shared" si="7"/>
        <v>999</v>
      </c>
    </row>
    <row r="118" spans="1:16" x14ac:dyDescent="0.3">
      <c r="A118" s="11">
        <v>999</v>
      </c>
      <c r="B118" s="12">
        <v>97</v>
      </c>
      <c r="C118" s="12">
        <v>104927</v>
      </c>
      <c r="D118" s="12" t="s">
        <v>2210</v>
      </c>
      <c r="E118" s="12" t="s">
        <v>43</v>
      </c>
      <c r="F118" s="12" t="s">
        <v>20</v>
      </c>
      <c r="G118" s="12" t="s">
        <v>24</v>
      </c>
      <c r="H118" s="12" t="s">
        <v>24</v>
      </c>
      <c r="I118" s="12" t="s">
        <v>24</v>
      </c>
      <c r="J118" s="12" t="s">
        <v>24</v>
      </c>
      <c r="K118" s="13" t="s">
        <v>24</v>
      </c>
      <c r="N118">
        <f t="shared" si="6"/>
        <v>104927</v>
      </c>
      <c r="O118">
        <f>IF(AND(A118&gt;0,A118&lt;999),IFERROR(VLOOKUP(results0103[[#This Row],[Card]],FISM[],1,FALSE),0),0)</f>
        <v>0</v>
      </c>
      <c r="P118">
        <f t="shared" si="7"/>
        <v>999</v>
      </c>
    </row>
    <row r="119" spans="1:16" x14ac:dyDescent="0.3">
      <c r="A119" s="14">
        <v>999</v>
      </c>
      <c r="B119" s="15">
        <v>53</v>
      </c>
      <c r="C119" s="15">
        <v>6100083</v>
      </c>
      <c r="D119" s="15" t="s">
        <v>239</v>
      </c>
      <c r="E119" s="15" t="s">
        <v>143</v>
      </c>
      <c r="F119" s="15" t="s">
        <v>20</v>
      </c>
      <c r="G119" s="15" t="s">
        <v>24</v>
      </c>
      <c r="H119" s="15" t="s">
        <v>24</v>
      </c>
      <c r="I119" s="15" t="s">
        <v>24</v>
      </c>
      <c r="J119" s="15" t="s">
        <v>24</v>
      </c>
      <c r="K119" s="16" t="s">
        <v>24</v>
      </c>
      <c r="N119">
        <f t="shared" si="6"/>
        <v>6100083</v>
      </c>
      <c r="O119">
        <f>IF(AND(A119&gt;0,A119&lt;999),IFERROR(VLOOKUP(results0103[[#This Row],[Card]],FISM[],1,FALSE),0),0)</f>
        <v>0</v>
      </c>
      <c r="P119">
        <f t="shared" si="7"/>
        <v>999</v>
      </c>
    </row>
    <row r="120" spans="1:16" x14ac:dyDescent="0.3">
      <c r="A120" s="18">
        <v>999</v>
      </c>
      <c r="B120" s="4">
        <v>24</v>
      </c>
      <c r="C120" s="4">
        <v>104619</v>
      </c>
      <c r="D120" s="4" t="s">
        <v>2211</v>
      </c>
      <c r="E120" s="4" t="s">
        <v>28</v>
      </c>
      <c r="F120" s="4" t="s">
        <v>20</v>
      </c>
      <c r="G120" s="4" t="s">
        <v>24</v>
      </c>
      <c r="H120" s="4" t="s">
        <v>24</v>
      </c>
      <c r="I120" s="4" t="s">
        <v>24</v>
      </c>
      <c r="J120" s="4" t="s">
        <v>24</v>
      </c>
      <c r="K120" s="5" t="s">
        <v>24</v>
      </c>
      <c r="N120">
        <f t="shared" si="6"/>
        <v>104619</v>
      </c>
      <c r="O120">
        <f>IF(AND(A120&gt;0,A120&lt;999),IFERROR(VLOOKUP(results0103[[#This Row],[Card]],FISM[],1,FALSE),0),0)</f>
        <v>0</v>
      </c>
      <c r="P120">
        <f t="shared" si="7"/>
        <v>999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D2EE5-CF50-4C96-B4DF-5FFF13A6BBED}">
  <dimension ref="A1:P119"/>
  <sheetViews>
    <sheetView topLeftCell="A34" workbookViewId="0">
      <selection activeCell="R47" sqref="R47"/>
    </sheetView>
  </sheetViews>
  <sheetFormatPr defaultRowHeight="14.4" x14ac:dyDescent="0.3"/>
  <cols>
    <col min="1" max="1" width="5.21875" bestFit="1" customWidth="1"/>
    <col min="2" max="2" width="4" bestFit="1" customWidth="1"/>
    <col min="3" max="3" width="8.21875" bestFit="1" customWidth="1"/>
    <col min="4" max="4" width="25.88671875" bestFit="1" customWidth="1"/>
    <col min="5" max="5" width="5" bestFit="1" customWidth="1"/>
    <col min="6" max="6" width="6.6640625" bestFit="1" customWidth="1"/>
    <col min="7" max="8" width="7.109375" bestFit="1" customWidth="1"/>
    <col min="9" max="9" width="9.77734375" bestFit="1" customWidth="1"/>
    <col min="10" max="10" width="6.5546875" bestFit="1" customWidth="1"/>
    <col min="11" max="11" width="9.109375" bestFit="1" customWidth="1"/>
  </cols>
  <sheetData>
    <row r="1" spans="1:16" x14ac:dyDescent="0.3">
      <c r="A1" s="8" t="s">
        <v>0</v>
      </c>
      <c r="B1" s="9" t="s">
        <v>1</v>
      </c>
      <c r="C1" s="9" t="s">
        <v>11</v>
      </c>
      <c r="D1" s="9" t="s">
        <v>3</v>
      </c>
      <c r="E1" s="9" t="s">
        <v>12</v>
      </c>
      <c r="F1" s="9" t="s">
        <v>4</v>
      </c>
      <c r="G1" s="9" t="s">
        <v>13</v>
      </c>
      <c r="H1" s="9" t="s">
        <v>14</v>
      </c>
      <c r="I1" s="9" t="s">
        <v>15</v>
      </c>
      <c r="J1" s="9" t="s">
        <v>16</v>
      </c>
      <c r="K1" s="10" t="s">
        <v>6</v>
      </c>
      <c r="N1" s="17" t="s">
        <v>2</v>
      </c>
      <c r="O1" s="17" t="s">
        <v>7</v>
      </c>
      <c r="P1" s="17" t="s">
        <v>0</v>
      </c>
    </row>
    <row r="2" spans="1:16" x14ac:dyDescent="0.3">
      <c r="A2" s="11">
        <v>1</v>
      </c>
      <c r="B2" s="12">
        <v>15</v>
      </c>
      <c r="C2" s="12">
        <v>103857</v>
      </c>
      <c r="D2" s="12" t="s">
        <v>1982</v>
      </c>
      <c r="E2" s="12" t="s">
        <v>131</v>
      </c>
      <c r="F2" s="12" t="s">
        <v>20</v>
      </c>
      <c r="G2" s="12" t="s">
        <v>1495</v>
      </c>
      <c r="H2" s="12" t="s">
        <v>2215</v>
      </c>
      <c r="I2" s="12" t="s">
        <v>2216</v>
      </c>
      <c r="J2" s="12" t="s">
        <v>24</v>
      </c>
      <c r="K2" s="13" t="s">
        <v>2217</v>
      </c>
      <c r="N2">
        <f t="shared" ref="N2:N33" si="0">C2</f>
        <v>103857</v>
      </c>
      <c r="O2">
        <f>IF(AND(A2&gt;0,A2&lt;999),IFERROR(VLOOKUP(results0203[[#This Row],[Card]],FISM[],1,FALSE),0),0)</f>
        <v>103857</v>
      </c>
      <c r="P2">
        <f t="shared" ref="P2:P33" si="1">A2</f>
        <v>1</v>
      </c>
    </row>
    <row r="3" spans="1:16" x14ac:dyDescent="0.3">
      <c r="A3" s="14">
        <v>2</v>
      </c>
      <c r="B3" s="15">
        <v>5</v>
      </c>
      <c r="C3" s="15">
        <v>104615</v>
      </c>
      <c r="D3" s="15" t="s">
        <v>27</v>
      </c>
      <c r="E3" s="15" t="s">
        <v>28</v>
      </c>
      <c r="F3" s="15" t="s">
        <v>20</v>
      </c>
      <c r="G3" s="15" t="s">
        <v>2218</v>
      </c>
      <c r="H3" s="15" t="s">
        <v>2219</v>
      </c>
      <c r="I3" s="15" t="s">
        <v>1084</v>
      </c>
      <c r="J3" s="15" t="s">
        <v>2220</v>
      </c>
      <c r="K3" s="16" t="s">
        <v>2221</v>
      </c>
      <c r="N3">
        <f t="shared" si="0"/>
        <v>104615</v>
      </c>
      <c r="O3">
        <f>IF(AND(A3&gt;0,A3&lt;999),IFERROR(VLOOKUP(results0203[[#This Row],[Card]],FISM[],1,FALSE),0),0)</f>
        <v>104615</v>
      </c>
      <c r="P3">
        <f t="shared" si="1"/>
        <v>2</v>
      </c>
    </row>
    <row r="4" spans="1:16" x14ac:dyDescent="0.3">
      <c r="A4" s="11">
        <v>3</v>
      </c>
      <c r="B4" s="12">
        <v>4</v>
      </c>
      <c r="C4" s="12">
        <v>104487</v>
      </c>
      <c r="D4" s="12" t="s">
        <v>88</v>
      </c>
      <c r="E4" s="12" t="s">
        <v>81</v>
      </c>
      <c r="F4" s="12" t="s">
        <v>20</v>
      </c>
      <c r="G4" s="12" t="s">
        <v>2222</v>
      </c>
      <c r="H4" s="12" t="s">
        <v>673</v>
      </c>
      <c r="I4" s="12" t="s">
        <v>1351</v>
      </c>
      <c r="J4" s="12" t="s">
        <v>1829</v>
      </c>
      <c r="K4" s="13" t="s">
        <v>2223</v>
      </c>
      <c r="N4">
        <f t="shared" si="0"/>
        <v>104487</v>
      </c>
      <c r="O4">
        <f>IF(AND(A4&gt;0,A4&lt;999),IFERROR(VLOOKUP(results0203[[#This Row],[Card]],FISM[],1,FALSE),0),0)</f>
        <v>104487</v>
      </c>
      <c r="P4">
        <f t="shared" si="1"/>
        <v>3</v>
      </c>
    </row>
    <row r="5" spans="1:16" x14ac:dyDescent="0.3">
      <c r="A5" s="14">
        <v>4</v>
      </c>
      <c r="B5" s="15">
        <v>13</v>
      </c>
      <c r="C5" s="15">
        <v>104818</v>
      </c>
      <c r="D5" s="15" t="s">
        <v>18</v>
      </c>
      <c r="E5" s="15" t="s">
        <v>19</v>
      </c>
      <c r="F5" s="15" t="s">
        <v>20</v>
      </c>
      <c r="G5" s="15" t="s">
        <v>992</v>
      </c>
      <c r="H5" s="15" t="s">
        <v>2224</v>
      </c>
      <c r="I5" s="15" t="s">
        <v>2225</v>
      </c>
      <c r="J5" s="15" t="s">
        <v>2226</v>
      </c>
      <c r="K5" s="16" t="s">
        <v>2227</v>
      </c>
      <c r="N5">
        <f t="shared" si="0"/>
        <v>104818</v>
      </c>
      <c r="O5">
        <f>IF(AND(A5&gt;0,A5&lt;999),IFERROR(VLOOKUP(results0203[[#This Row],[Card]],FISM[],1,FALSE),0),0)</f>
        <v>104818</v>
      </c>
      <c r="P5">
        <f t="shared" si="1"/>
        <v>4</v>
      </c>
    </row>
    <row r="6" spans="1:16" x14ac:dyDescent="0.3">
      <c r="A6" s="11">
        <v>5</v>
      </c>
      <c r="B6" s="12">
        <v>7</v>
      </c>
      <c r="C6" s="12">
        <v>104723</v>
      </c>
      <c r="D6" s="12" t="s">
        <v>35</v>
      </c>
      <c r="E6" s="12" t="s">
        <v>19</v>
      </c>
      <c r="F6" s="12" t="s">
        <v>20</v>
      </c>
      <c r="G6" s="12" t="s">
        <v>1056</v>
      </c>
      <c r="H6" s="12" t="s">
        <v>1547</v>
      </c>
      <c r="I6" s="12" t="s">
        <v>2228</v>
      </c>
      <c r="J6" s="12" t="s">
        <v>1839</v>
      </c>
      <c r="K6" s="13" t="s">
        <v>2229</v>
      </c>
      <c r="N6">
        <f t="shared" si="0"/>
        <v>104723</v>
      </c>
      <c r="O6">
        <f>IF(AND(A6&gt;0,A6&lt;999),IFERROR(VLOOKUP(results0203[[#This Row],[Card]],FISM[],1,FALSE),0),0)</f>
        <v>104723</v>
      </c>
      <c r="P6">
        <f t="shared" si="1"/>
        <v>5</v>
      </c>
    </row>
    <row r="7" spans="1:16" x14ac:dyDescent="0.3">
      <c r="A7" s="14">
        <v>6</v>
      </c>
      <c r="B7" s="15">
        <v>14</v>
      </c>
      <c r="C7" s="15">
        <v>104163</v>
      </c>
      <c r="D7" s="15" t="s">
        <v>1422</v>
      </c>
      <c r="E7" s="15" t="s">
        <v>65</v>
      </c>
      <c r="F7" s="15" t="s">
        <v>20</v>
      </c>
      <c r="G7" s="15" t="s">
        <v>986</v>
      </c>
      <c r="H7" s="15" t="s">
        <v>2230</v>
      </c>
      <c r="I7" s="15" t="s">
        <v>2231</v>
      </c>
      <c r="J7" s="15" t="s">
        <v>2232</v>
      </c>
      <c r="K7" s="16" t="s">
        <v>2233</v>
      </c>
      <c r="N7">
        <f t="shared" si="0"/>
        <v>104163</v>
      </c>
      <c r="O7">
        <f>IF(AND(A7&gt;0,A7&lt;999),IFERROR(VLOOKUP(results0203[[#This Row],[Card]],FISM[],1,FALSE),0),0)</f>
        <v>104163</v>
      </c>
      <c r="P7">
        <f t="shared" si="1"/>
        <v>6</v>
      </c>
    </row>
    <row r="8" spans="1:16" x14ac:dyDescent="0.3">
      <c r="A8" s="11">
        <v>7</v>
      </c>
      <c r="B8" s="12">
        <v>9</v>
      </c>
      <c r="C8" s="12">
        <v>103984</v>
      </c>
      <c r="D8" s="12" t="s">
        <v>1995</v>
      </c>
      <c r="E8" s="12" t="s">
        <v>1996</v>
      </c>
      <c r="F8" s="12" t="s">
        <v>20</v>
      </c>
      <c r="G8" s="12" t="s">
        <v>1061</v>
      </c>
      <c r="H8" s="12" t="s">
        <v>2234</v>
      </c>
      <c r="I8" s="12" t="s">
        <v>1143</v>
      </c>
      <c r="J8" s="12" t="s">
        <v>2235</v>
      </c>
      <c r="K8" s="13" t="s">
        <v>2236</v>
      </c>
      <c r="N8">
        <f t="shared" si="0"/>
        <v>103984</v>
      </c>
      <c r="O8">
        <f>IF(AND(A8&gt;0,A8&lt;999),IFERROR(VLOOKUP(results0203[[#This Row],[Card]],FISM[],1,FALSE),0),0)</f>
        <v>103984</v>
      </c>
      <c r="P8">
        <f t="shared" si="1"/>
        <v>7</v>
      </c>
    </row>
    <row r="9" spans="1:16" x14ac:dyDescent="0.3">
      <c r="A9" s="14">
        <v>7</v>
      </c>
      <c r="B9" s="15">
        <v>3</v>
      </c>
      <c r="C9" s="15">
        <v>104492</v>
      </c>
      <c r="D9" s="15" t="s">
        <v>2189</v>
      </c>
      <c r="E9" s="15" t="s">
        <v>81</v>
      </c>
      <c r="F9" s="15" t="s">
        <v>20</v>
      </c>
      <c r="G9" s="15" t="s">
        <v>2237</v>
      </c>
      <c r="H9" s="15" t="s">
        <v>2238</v>
      </c>
      <c r="I9" s="15" t="s">
        <v>1143</v>
      </c>
      <c r="J9" s="15" t="s">
        <v>2235</v>
      </c>
      <c r="K9" s="16" t="s">
        <v>2236</v>
      </c>
      <c r="N9">
        <f t="shared" si="0"/>
        <v>104492</v>
      </c>
      <c r="O9">
        <f>IF(AND(A9&gt;0,A9&lt;999),IFERROR(VLOOKUP(results0203[[#This Row],[Card]],FISM[],1,FALSE),0),0)</f>
        <v>104492</v>
      </c>
      <c r="P9">
        <f t="shared" si="1"/>
        <v>7</v>
      </c>
    </row>
    <row r="10" spans="1:16" x14ac:dyDescent="0.3">
      <c r="A10" s="11">
        <v>9</v>
      </c>
      <c r="B10" s="12">
        <v>11</v>
      </c>
      <c r="C10" s="12">
        <v>104786</v>
      </c>
      <c r="D10" s="12" t="s">
        <v>955</v>
      </c>
      <c r="E10" s="12" t="s">
        <v>19</v>
      </c>
      <c r="F10" s="12" t="s">
        <v>20</v>
      </c>
      <c r="G10" s="12" t="s">
        <v>2239</v>
      </c>
      <c r="H10" s="12" t="s">
        <v>1547</v>
      </c>
      <c r="I10" s="12" t="s">
        <v>2240</v>
      </c>
      <c r="J10" s="12" t="s">
        <v>2241</v>
      </c>
      <c r="K10" s="13" t="s">
        <v>2242</v>
      </c>
      <c r="N10">
        <f t="shared" si="0"/>
        <v>104786</v>
      </c>
      <c r="O10">
        <f>IF(AND(A10&gt;0,A10&lt;999),IFERROR(VLOOKUP(results0203[[#This Row],[Card]],FISM[],1,FALSE),0),0)</f>
        <v>104786</v>
      </c>
      <c r="P10">
        <f t="shared" si="1"/>
        <v>9</v>
      </c>
    </row>
    <row r="11" spans="1:16" x14ac:dyDescent="0.3">
      <c r="A11" s="14">
        <v>10</v>
      </c>
      <c r="B11" s="15">
        <v>10</v>
      </c>
      <c r="C11" s="15">
        <v>103751</v>
      </c>
      <c r="D11" s="15" t="s">
        <v>2207</v>
      </c>
      <c r="E11" s="15" t="s">
        <v>2208</v>
      </c>
      <c r="F11" s="15" t="s">
        <v>20</v>
      </c>
      <c r="G11" s="15" t="s">
        <v>2243</v>
      </c>
      <c r="H11" s="15" t="s">
        <v>2244</v>
      </c>
      <c r="I11" s="15" t="s">
        <v>2245</v>
      </c>
      <c r="J11" s="15" t="s">
        <v>2246</v>
      </c>
      <c r="K11" s="16" t="s">
        <v>2247</v>
      </c>
      <c r="N11">
        <f t="shared" si="0"/>
        <v>103751</v>
      </c>
      <c r="O11">
        <f>IF(AND(A11&gt;0,A11&lt;999),IFERROR(VLOOKUP(results0203[[#This Row],[Card]],FISM[],1,FALSE),0),0)</f>
        <v>103751</v>
      </c>
      <c r="P11">
        <f t="shared" si="1"/>
        <v>10</v>
      </c>
    </row>
    <row r="12" spans="1:16" x14ac:dyDescent="0.3">
      <c r="A12" s="11">
        <v>11</v>
      </c>
      <c r="B12" s="12">
        <v>6</v>
      </c>
      <c r="C12" s="12">
        <v>104551</v>
      </c>
      <c r="D12" s="12" t="s">
        <v>80</v>
      </c>
      <c r="E12" s="12" t="s">
        <v>81</v>
      </c>
      <c r="F12" s="12" t="s">
        <v>20</v>
      </c>
      <c r="G12" s="12" t="s">
        <v>1944</v>
      </c>
      <c r="H12" s="12" t="s">
        <v>2248</v>
      </c>
      <c r="I12" s="12" t="s">
        <v>2249</v>
      </c>
      <c r="J12" s="12" t="s">
        <v>1882</v>
      </c>
      <c r="K12" s="13" t="s">
        <v>2250</v>
      </c>
      <c r="N12">
        <f t="shared" si="0"/>
        <v>104551</v>
      </c>
      <c r="O12">
        <f>IF(AND(A12&gt;0,A12&lt;999),IFERROR(VLOOKUP(results0203[[#This Row],[Card]],FISM[],1,FALSE),0),0)</f>
        <v>104551</v>
      </c>
      <c r="P12">
        <f t="shared" si="1"/>
        <v>11</v>
      </c>
    </row>
    <row r="13" spans="1:16" x14ac:dyDescent="0.3">
      <c r="A13" s="14">
        <v>12</v>
      </c>
      <c r="B13" s="15">
        <v>19</v>
      </c>
      <c r="C13" s="15">
        <v>104920</v>
      </c>
      <c r="D13" s="15" t="s">
        <v>116</v>
      </c>
      <c r="E13" s="15" t="s">
        <v>43</v>
      </c>
      <c r="F13" s="15" t="s">
        <v>20</v>
      </c>
      <c r="G13" s="15" t="s">
        <v>2251</v>
      </c>
      <c r="H13" s="15" t="s">
        <v>1247</v>
      </c>
      <c r="I13" s="15" t="s">
        <v>2252</v>
      </c>
      <c r="J13" s="15" t="s">
        <v>2253</v>
      </c>
      <c r="K13" s="16" t="s">
        <v>2254</v>
      </c>
      <c r="N13">
        <f t="shared" si="0"/>
        <v>104920</v>
      </c>
      <c r="O13">
        <f>IF(AND(A13&gt;0,A13&lt;999),IFERROR(VLOOKUP(results0203[[#This Row],[Card]],FISM[],1,FALSE),0),0)</f>
        <v>104920</v>
      </c>
      <c r="P13">
        <f t="shared" si="1"/>
        <v>12</v>
      </c>
    </row>
    <row r="14" spans="1:16" x14ac:dyDescent="0.3">
      <c r="A14" s="11">
        <v>13</v>
      </c>
      <c r="B14" s="12">
        <v>42</v>
      </c>
      <c r="C14" s="12">
        <v>104752</v>
      </c>
      <c r="D14" s="12" t="s">
        <v>2036</v>
      </c>
      <c r="E14" s="12" t="s">
        <v>19</v>
      </c>
      <c r="F14" s="12" t="s">
        <v>20</v>
      </c>
      <c r="G14" s="12" t="s">
        <v>1179</v>
      </c>
      <c r="H14" s="12" t="s">
        <v>2255</v>
      </c>
      <c r="I14" s="12" t="s">
        <v>2256</v>
      </c>
      <c r="J14" s="12" t="s">
        <v>304</v>
      </c>
      <c r="K14" s="13" t="s">
        <v>1741</v>
      </c>
      <c r="N14">
        <f t="shared" si="0"/>
        <v>104752</v>
      </c>
      <c r="O14">
        <f>IF(AND(A14&gt;0,A14&lt;999),IFERROR(VLOOKUP(results0203[[#This Row],[Card]],FISM[],1,FALSE),0),0)</f>
        <v>104752</v>
      </c>
      <c r="P14">
        <f t="shared" si="1"/>
        <v>13</v>
      </c>
    </row>
    <row r="15" spans="1:16" x14ac:dyDescent="0.3">
      <c r="A15" s="14">
        <v>14</v>
      </c>
      <c r="B15" s="15">
        <v>26</v>
      </c>
      <c r="C15" s="15">
        <v>6532092</v>
      </c>
      <c r="D15" s="15" t="s">
        <v>2205</v>
      </c>
      <c r="E15" s="15" t="s">
        <v>28</v>
      </c>
      <c r="F15" s="15" t="s">
        <v>73</v>
      </c>
      <c r="G15" s="15" t="s">
        <v>1301</v>
      </c>
      <c r="H15" s="15" t="s">
        <v>2104</v>
      </c>
      <c r="I15" s="15" t="s">
        <v>2257</v>
      </c>
      <c r="J15" s="15" t="s">
        <v>2258</v>
      </c>
      <c r="K15" s="16" t="s">
        <v>2259</v>
      </c>
      <c r="N15">
        <f t="shared" si="0"/>
        <v>6532092</v>
      </c>
      <c r="O15">
        <f>IF(AND(A15&gt;0,A15&lt;999),IFERROR(VLOOKUP(results0203[[#This Row],[Card]],FISM[],1,FALSE),0),0)</f>
        <v>6532092</v>
      </c>
      <c r="P15">
        <f t="shared" si="1"/>
        <v>14</v>
      </c>
    </row>
    <row r="16" spans="1:16" x14ac:dyDescent="0.3">
      <c r="A16" s="11">
        <v>15</v>
      </c>
      <c r="B16" s="12">
        <v>29</v>
      </c>
      <c r="C16" s="12">
        <v>104908</v>
      </c>
      <c r="D16" s="12" t="s">
        <v>95</v>
      </c>
      <c r="E16" s="12" t="s">
        <v>43</v>
      </c>
      <c r="F16" s="12" t="s">
        <v>20</v>
      </c>
      <c r="G16" s="12" t="s">
        <v>2260</v>
      </c>
      <c r="H16" s="12" t="s">
        <v>1607</v>
      </c>
      <c r="I16" s="12" t="s">
        <v>2261</v>
      </c>
      <c r="J16" s="12" t="s">
        <v>2262</v>
      </c>
      <c r="K16" s="13" t="s">
        <v>2263</v>
      </c>
      <c r="N16">
        <f t="shared" si="0"/>
        <v>104908</v>
      </c>
      <c r="O16">
        <f>IF(AND(A16&gt;0,A16&lt;999),IFERROR(VLOOKUP(results0203[[#This Row],[Card]],FISM[],1,FALSE),0),0)</f>
        <v>104908</v>
      </c>
      <c r="P16">
        <f t="shared" si="1"/>
        <v>15</v>
      </c>
    </row>
    <row r="17" spans="1:16" x14ac:dyDescent="0.3">
      <c r="A17" s="14">
        <v>16</v>
      </c>
      <c r="B17" s="15">
        <v>30</v>
      </c>
      <c r="C17" s="15">
        <v>104609</v>
      </c>
      <c r="D17" s="15" t="s">
        <v>206</v>
      </c>
      <c r="E17" s="15" t="s">
        <v>28</v>
      </c>
      <c r="F17" s="15" t="s">
        <v>20</v>
      </c>
      <c r="G17" s="15" t="s">
        <v>2264</v>
      </c>
      <c r="H17" s="15" t="s">
        <v>2265</v>
      </c>
      <c r="I17" s="15" t="s">
        <v>2266</v>
      </c>
      <c r="J17" s="15" t="s">
        <v>2267</v>
      </c>
      <c r="K17" s="16" t="s">
        <v>2268</v>
      </c>
      <c r="N17">
        <f t="shared" si="0"/>
        <v>104609</v>
      </c>
      <c r="O17">
        <f>IF(AND(A17&gt;0,A17&lt;999),IFERROR(VLOOKUP(results0203[[#This Row],[Card]],FISM[],1,FALSE),0),0)</f>
        <v>104609</v>
      </c>
      <c r="P17">
        <f t="shared" si="1"/>
        <v>16</v>
      </c>
    </row>
    <row r="18" spans="1:16" x14ac:dyDescent="0.3">
      <c r="A18" s="11">
        <v>17</v>
      </c>
      <c r="B18" s="12">
        <v>33</v>
      </c>
      <c r="C18" s="12">
        <v>104873</v>
      </c>
      <c r="D18" s="12" t="s">
        <v>109</v>
      </c>
      <c r="E18" s="12" t="s">
        <v>43</v>
      </c>
      <c r="F18" s="12" t="s">
        <v>20</v>
      </c>
      <c r="G18" s="12" t="s">
        <v>1201</v>
      </c>
      <c r="H18" s="12" t="s">
        <v>2269</v>
      </c>
      <c r="I18" s="12" t="s">
        <v>2270</v>
      </c>
      <c r="J18" s="12" t="s">
        <v>2271</v>
      </c>
      <c r="K18" s="13" t="s">
        <v>2272</v>
      </c>
      <c r="N18">
        <f t="shared" si="0"/>
        <v>104873</v>
      </c>
      <c r="O18">
        <f>IF(AND(A18&gt;0,A18&lt;999),IFERROR(VLOOKUP(results0203[[#This Row],[Card]],FISM[],1,FALSE),0),0)</f>
        <v>104873</v>
      </c>
      <c r="P18">
        <f t="shared" si="1"/>
        <v>17</v>
      </c>
    </row>
    <row r="19" spans="1:16" x14ac:dyDescent="0.3">
      <c r="A19" s="14">
        <v>18</v>
      </c>
      <c r="B19" s="15">
        <v>38</v>
      </c>
      <c r="C19" s="15">
        <v>104869</v>
      </c>
      <c r="D19" s="15" t="s">
        <v>960</v>
      </c>
      <c r="E19" s="15" t="s">
        <v>43</v>
      </c>
      <c r="F19" s="15" t="s">
        <v>20</v>
      </c>
      <c r="G19" s="15" t="s">
        <v>2273</v>
      </c>
      <c r="H19" s="15" t="s">
        <v>2274</v>
      </c>
      <c r="I19" s="15" t="s">
        <v>2275</v>
      </c>
      <c r="J19" s="15" t="s">
        <v>2276</v>
      </c>
      <c r="K19" s="16" t="s">
        <v>2277</v>
      </c>
      <c r="N19">
        <f t="shared" si="0"/>
        <v>104869</v>
      </c>
      <c r="O19">
        <f>IF(AND(A19&gt;0,A19&lt;999),IFERROR(VLOOKUP(results0203[[#This Row],[Card]],FISM[],1,FALSE),0),0)</f>
        <v>104869</v>
      </c>
      <c r="P19">
        <f t="shared" si="1"/>
        <v>18</v>
      </c>
    </row>
    <row r="20" spans="1:16" x14ac:dyDescent="0.3">
      <c r="A20" s="11">
        <v>19</v>
      </c>
      <c r="B20" s="12">
        <v>37</v>
      </c>
      <c r="C20" s="12">
        <v>104905</v>
      </c>
      <c r="D20" s="12" t="s">
        <v>213</v>
      </c>
      <c r="E20" s="12" t="s">
        <v>43</v>
      </c>
      <c r="F20" s="12" t="s">
        <v>20</v>
      </c>
      <c r="G20" s="12" t="s">
        <v>1731</v>
      </c>
      <c r="H20" s="12" t="s">
        <v>1230</v>
      </c>
      <c r="I20" s="12" t="s">
        <v>2278</v>
      </c>
      <c r="J20" s="12" t="s">
        <v>369</v>
      </c>
      <c r="K20" s="13" t="s">
        <v>2279</v>
      </c>
      <c r="N20">
        <f t="shared" si="0"/>
        <v>104905</v>
      </c>
      <c r="O20">
        <f>IF(AND(A20&gt;0,A20&lt;999),IFERROR(VLOOKUP(results0203[[#This Row],[Card]],FISM[],1,FALSE),0),0)</f>
        <v>104905</v>
      </c>
      <c r="P20">
        <f t="shared" si="1"/>
        <v>19</v>
      </c>
    </row>
    <row r="21" spans="1:16" x14ac:dyDescent="0.3">
      <c r="A21" s="14">
        <v>20</v>
      </c>
      <c r="B21" s="15">
        <v>35</v>
      </c>
      <c r="C21" s="15">
        <v>104721</v>
      </c>
      <c r="D21" s="15" t="s">
        <v>2203</v>
      </c>
      <c r="E21" s="15" t="s">
        <v>19</v>
      </c>
      <c r="F21" s="15" t="s">
        <v>20</v>
      </c>
      <c r="G21" s="15" t="s">
        <v>2280</v>
      </c>
      <c r="H21" s="15" t="s">
        <v>2281</v>
      </c>
      <c r="I21" s="15" t="s">
        <v>2282</v>
      </c>
      <c r="J21" s="15" t="s">
        <v>2283</v>
      </c>
      <c r="K21" s="16" t="s">
        <v>2284</v>
      </c>
      <c r="N21">
        <f t="shared" si="0"/>
        <v>104721</v>
      </c>
      <c r="O21">
        <f>IF(AND(A21&gt;0,A21&lt;999),IFERROR(VLOOKUP(results0203[[#This Row],[Card]],FISM[],1,FALSE),0),0)</f>
        <v>104721</v>
      </c>
      <c r="P21">
        <f t="shared" si="1"/>
        <v>20</v>
      </c>
    </row>
    <row r="22" spans="1:16" x14ac:dyDescent="0.3">
      <c r="A22" s="11">
        <v>21</v>
      </c>
      <c r="B22" s="12">
        <v>43</v>
      </c>
      <c r="C22" s="12">
        <v>104966</v>
      </c>
      <c r="D22" s="12" t="s">
        <v>2201</v>
      </c>
      <c r="E22" s="12" t="s">
        <v>997</v>
      </c>
      <c r="F22" s="12" t="s">
        <v>20</v>
      </c>
      <c r="G22" s="12" t="s">
        <v>1200</v>
      </c>
      <c r="H22" s="12" t="s">
        <v>2285</v>
      </c>
      <c r="I22" s="12" t="s">
        <v>2286</v>
      </c>
      <c r="J22" s="12" t="s">
        <v>2287</v>
      </c>
      <c r="K22" s="13" t="s">
        <v>2288</v>
      </c>
      <c r="N22">
        <f t="shared" si="0"/>
        <v>104966</v>
      </c>
      <c r="O22">
        <f>IF(AND(A22&gt;0,A22&lt;999),IFERROR(VLOOKUP(results0203[[#This Row],[Card]],FISM[],1,FALSE),0),0)</f>
        <v>104966</v>
      </c>
      <c r="P22">
        <f t="shared" si="1"/>
        <v>21</v>
      </c>
    </row>
    <row r="23" spans="1:16" x14ac:dyDescent="0.3">
      <c r="A23" s="14">
        <v>22</v>
      </c>
      <c r="B23" s="15">
        <v>54</v>
      </c>
      <c r="C23" s="15">
        <v>104422</v>
      </c>
      <c r="D23" s="15" t="s">
        <v>2056</v>
      </c>
      <c r="E23" s="15" t="s">
        <v>640</v>
      </c>
      <c r="F23" s="15" t="s">
        <v>20</v>
      </c>
      <c r="G23" s="15" t="s">
        <v>2289</v>
      </c>
      <c r="H23" s="15" t="s">
        <v>2290</v>
      </c>
      <c r="I23" s="15" t="s">
        <v>1238</v>
      </c>
      <c r="J23" s="15" t="s">
        <v>2291</v>
      </c>
      <c r="K23" s="16" t="s">
        <v>2292</v>
      </c>
      <c r="N23">
        <f t="shared" si="0"/>
        <v>104422</v>
      </c>
      <c r="O23">
        <f>IF(AND(A23&gt;0,A23&lt;999),IFERROR(VLOOKUP(results0203[[#This Row],[Card]],FISM[],1,FALSE),0),0)</f>
        <v>104422</v>
      </c>
      <c r="P23">
        <f t="shared" si="1"/>
        <v>22</v>
      </c>
    </row>
    <row r="24" spans="1:16" x14ac:dyDescent="0.3">
      <c r="A24" s="11">
        <v>23</v>
      </c>
      <c r="B24" s="12">
        <v>17</v>
      </c>
      <c r="C24" s="12">
        <v>104407</v>
      </c>
      <c r="D24" s="12" t="s">
        <v>2048</v>
      </c>
      <c r="E24" s="12" t="s">
        <v>997</v>
      </c>
      <c r="F24" s="12" t="s">
        <v>20</v>
      </c>
      <c r="G24" s="12" t="s">
        <v>2293</v>
      </c>
      <c r="H24" s="12" t="s">
        <v>2294</v>
      </c>
      <c r="I24" s="12" t="s">
        <v>2295</v>
      </c>
      <c r="J24" s="12" t="s">
        <v>2296</v>
      </c>
      <c r="K24" s="13" t="s">
        <v>2297</v>
      </c>
      <c r="N24">
        <f t="shared" si="0"/>
        <v>104407</v>
      </c>
      <c r="O24">
        <f>IF(AND(A24&gt;0,A24&lt;999),IFERROR(VLOOKUP(results0203[[#This Row],[Card]],FISM[],1,FALSE),0),0)</f>
        <v>104407</v>
      </c>
      <c r="P24">
        <f t="shared" si="1"/>
        <v>23</v>
      </c>
    </row>
    <row r="25" spans="1:16" x14ac:dyDescent="0.3">
      <c r="A25" s="14">
        <v>24</v>
      </c>
      <c r="B25" s="15">
        <v>52</v>
      </c>
      <c r="C25" s="15">
        <v>104879</v>
      </c>
      <c r="D25" s="15" t="s">
        <v>2123</v>
      </c>
      <c r="E25" s="15" t="s">
        <v>43</v>
      </c>
      <c r="F25" s="15" t="s">
        <v>20</v>
      </c>
      <c r="G25" s="15" t="s">
        <v>2298</v>
      </c>
      <c r="H25" s="15" t="s">
        <v>2299</v>
      </c>
      <c r="I25" s="15" t="s">
        <v>2300</v>
      </c>
      <c r="J25" s="15" t="s">
        <v>2301</v>
      </c>
      <c r="K25" s="16" t="s">
        <v>2302</v>
      </c>
      <c r="N25">
        <f t="shared" si="0"/>
        <v>104879</v>
      </c>
      <c r="O25">
        <f>IF(AND(A25&gt;0,A25&lt;999),IFERROR(VLOOKUP(results0203[[#This Row],[Card]],FISM[],1,FALSE),0),0)</f>
        <v>104879</v>
      </c>
      <c r="P25">
        <f t="shared" si="1"/>
        <v>24</v>
      </c>
    </row>
    <row r="26" spans="1:16" x14ac:dyDescent="0.3">
      <c r="A26" s="11">
        <v>25</v>
      </c>
      <c r="B26" s="12">
        <v>55</v>
      </c>
      <c r="C26" s="12">
        <v>104900</v>
      </c>
      <c r="D26" s="12" t="s">
        <v>280</v>
      </c>
      <c r="E26" s="12" t="s">
        <v>43</v>
      </c>
      <c r="F26" s="12" t="s">
        <v>20</v>
      </c>
      <c r="G26" s="12" t="s">
        <v>2303</v>
      </c>
      <c r="H26" s="12" t="s">
        <v>2304</v>
      </c>
      <c r="I26" s="12" t="s">
        <v>2305</v>
      </c>
      <c r="J26" s="12" t="s">
        <v>2306</v>
      </c>
      <c r="K26" s="13" t="s">
        <v>2307</v>
      </c>
      <c r="N26">
        <f t="shared" si="0"/>
        <v>104900</v>
      </c>
      <c r="O26">
        <f>IF(AND(A26&gt;0,A26&lt;999),IFERROR(VLOOKUP(results0203[[#This Row],[Card]],FISM[],1,FALSE),0),0)</f>
        <v>104900</v>
      </c>
      <c r="P26">
        <f t="shared" si="1"/>
        <v>25</v>
      </c>
    </row>
    <row r="27" spans="1:16" x14ac:dyDescent="0.3">
      <c r="A27" s="14">
        <v>26</v>
      </c>
      <c r="B27" s="15">
        <v>61</v>
      </c>
      <c r="C27" s="15">
        <v>104956</v>
      </c>
      <c r="D27" s="15" t="s">
        <v>2089</v>
      </c>
      <c r="E27" s="15" t="s">
        <v>43</v>
      </c>
      <c r="F27" s="15" t="s">
        <v>20</v>
      </c>
      <c r="G27" s="15" t="s">
        <v>2308</v>
      </c>
      <c r="H27" s="15" t="s">
        <v>2309</v>
      </c>
      <c r="I27" s="15" t="s">
        <v>2310</v>
      </c>
      <c r="J27" s="15" t="s">
        <v>835</v>
      </c>
      <c r="K27" s="16" t="s">
        <v>2311</v>
      </c>
      <c r="N27">
        <f t="shared" si="0"/>
        <v>104956</v>
      </c>
      <c r="O27">
        <f>IF(AND(A27&gt;0,A27&lt;999),IFERROR(VLOOKUP(results0203[[#This Row],[Card]],FISM[],1,FALSE),0),0)</f>
        <v>104956</v>
      </c>
      <c r="P27">
        <f t="shared" si="1"/>
        <v>26</v>
      </c>
    </row>
    <row r="28" spans="1:16" x14ac:dyDescent="0.3">
      <c r="A28" s="11">
        <v>27</v>
      </c>
      <c r="B28" s="12">
        <v>60</v>
      </c>
      <c r="C28" s="12">
        <v>6100058</v>
      </c>
      <c r="D28" s="12" t="s">
        <v>1054</v>
      </c>
      <c r="E28" s="12" t="s">
        <v>143</v>
      </c>
      <c r="F28" s="12" t="s">
        <v>20</v>
      </c>
      <c r="G28" s="12" t="s">
        <v>2312</v>
      </c>
      <c r="H28" s="12" t="s">
        <v>2313</v>
      </c>
      <c r="I28" s="12" t="s">
        <v>2314</v>
      </c>
      <c r="J28" s="12" t="s">
        <v>2315</v>
      </c>
      <c r="K28" s="13" t="s">
        <v>2316</v>
      </c>
      <c r="N28">
        <f t="shared" si="0"/>
        <v>6100058</v>
      </c>
      <c r="O28">
        <f>IF(AND(A28&gt;0,A28&lt;999),IFERROR(VLOOKUP(results0203[[#This Row],[Card]],FISM[],1,FALSE),0),0)</f>
        <v>6100058</v>
      </c>
      <c r="P28">
        <f t="shared" si="1"/>
        <v>27</v>
      </c>
    </row>
    <row r="29" spans="1:16" x14ac:dyDescent="0.3">
      <c r="A29" s="14">
        <v>28</v>
      </c>
      <c r="B29" s="15">
        <v>67</v>
      </c>
      <c r="C29" s="15">
        <v>6100059</v>
      </c>
      <c r="D29" s="15" t="s">
        <v>1283</v>
      </c>
      <c r="E29" s="15" t="s">
        <v>143</v>
      </c>
      <c r="F29" s="15" t="s">
        <v>20</v>
      </c>
      <c r="G29" s="15" t="s">
        <v>2290</v>
      </c>
      <c r="H29" s="15" t="s">
        <v>2317</v>
      </c>
      <c r="I29" s="15" t="s">
        <v>2318</v>
      </c>
      <c r="J29" s="15" t="s">
        <v>2319</v>
      </c>
      <c r="K29" s="16" t="s">
        <v>2320</v>
      </c>
      <c r="N29">
        <f t="shared" si="0"/>
        <v>6100059</v>
      </c>
      <c r="O29">
        <f>IF(AND(A29&gt;0,A29&lt;999),IFERROR(VLOOKUP(results0203[[#This Row],[Card]],FISM[],1,FALSE),0),0)</f>
        <v>6100059</v>
      </c>
      <c r="P29">
        <f t="shared" si="1"/>
        <v>28</v>
      </c>
    </row>
    <row r="30" spans="1:16" x14ac:dyDescent="0.3">
      <c r="A30" s="11">
        <v>29</v>
      </c>
      <c r="B30" s="12">
        <v>99</v>
      </c>
      <c r="C30" s="12">
        <v>6100060</v>
      </c>
      <c r="D30" s="12" t="s">
        <v>1106</v>
      </c>
      <c r="E30" s="12" t="s">
        <v>143</v>
      </c>
      <c r="F30" s="12" t="s">
        <v>20</v>
      </c>
      <c r="G30" s="12" t="s">
        <v>2321</v>
      </c>
      <c r="H30" s="12" t="s">
        <v>2322</v>
      </c>
      <c r="I30" s="12" t="s">
        <v>2323</v>
      </c>
      <c r="J30" s="12" t="s">
        <v>2324</v>
      </c>
      <c r="K30" s="13" t="s">
        <v>2325</v>
      </c>
      <c r="N30">
        <f t="shared" si="0"/>
        <v>6100060</v>
      </c>
      <c r="O30">
        <f>IF(AND(A30&gt;0,A30&lt;999),IFERROR(VLOOKUP(results0203[[#This Row],[Card]],FISM[],1,FALSE),0),0)</f>
        <v>6100060</v>
      </c>
      <c r="P30">
        <f t="shared" si="1"/>
        <v>29</v>
      </c>
    </row>
    <row r="31" spans="1:16" x14ac:dyDescent="0.3">
      <c r="A31" s="14">
        <v>30</v>
      </c>
      <c r="B31" s="15">
        <v>31</v>
      </c>
      <c r="C31" s="15">
        <v>104689</v>
      </c>
      <c r="D31" s="15" t="s">
        <v>2204</v>
      </c>
      <c r="E31" s="15" t="s">
        <v>19</v>
      </c>
      <c r="F31" s="15" t="s">
        <v>20</v>
      </c>
      <c r="G31" s="15" t="s">
        <v>2109</v>
      </c>
      <c r="H31" s="15" t="s">
        <v>2326</v>
      </c>
      <c r="I31" s="15" t="s">
        <v>2327</v>
      </c>
      <c r="J31" s="15" t="s">
        <v>2328</v>
      </c>
      <c r="K31" s="16" t="s">
        <v>2329</v>
      </c>
      <c r="N31">
        <f t="shared" si="0"/>
        <v>104689</v>
      </c>
      <c r="O31">
        <f>IF(AND(A31&gt;0,A31&lt;999),IFERROR(VLOOKUP(results0203[[#This Row],[Card]],FISM[],1,FALSE),0),0)</f>
        <v>104689</v>
      </c>
      <c r="P31">
        <f t="shared" si="1"/>
        <v>30</v>
      </c>
    </row>
    <row r="32" spans="1:16" x14ac:dyDescent="0.3">
      <c r="A32" s="11">
        <v>31</v>
      </c>
      <c r="B32" s="12">
        <v>59</v>
      </c>
      <c r="C32" s="12">
        <v>6100085</v>
      </c>
      <c r="D32" s="12" t="s">
        <v>226</v>
      </c>
      <c r="E32" s="12" t="s">
        <v>143</v>
      </c>
      <c r="F32" s="12" t="s">
        <v>20</v>
      </c>
      <c r="G32" s="12" t="s">
        <v>2330</v>
      </c>
      <c r="H32" s="12" t="s">
        <v>2331</v>
      </c>
      <c r="I32" s="12" t="s">
        <v>2332</v>
      </c>
      <c r="J32" s="12" t="s">
        <v>2333</v>
      </c>
      <c r="K32" s="13" t="s">
        <v>2334</v>
      </c>
      <c r="N32">
        <f t="shared" si="0"/>
        <v>6100085</v>
      </c>
      <c r="O32">
        <f>IF(AND(A32&gt;0,A32&lt;999),IFERROR(VLOOKUP(results0203[[#This Row],[Card]],FISM[],1,FALSE),0),0)</f>
        <v>6100085</v>
      </c>
      <c r="P32">
        <f t="shared" si="1"/>
        <v>31</v>
      </c>
    </row>
    <row r="33" spans="1:16" x14ac:dyDescent="0.3">
      <c r="A33" s="14">
        <v>32</v>
      </c>
      <c r="B33" s="15">
        <v>71</v>
      </c>
      <c r="C33" s="15">
        <v>104874</v>
      </c>
      <c r="D33" s="15" t="s">
        <v>399</v>
      </c>
      <c r="E33" s="15" t="s">
        <v>43</v>
      </c>
      <c r="F33" s="15" t="s">
        <v>20</v>
      </c>
      <c r="G33" s="15" t="s">
        <v>2335</v>
      </c>
      <c r="H33" s="15" t="s">
        <v>2336</v>
      </c>
      <c r="I33" s="15" t="s">
        <v>2337</v>
      </c>
      <c r="J33" s="15" t="s">
        <v>2338</v>
      </c>
      <c r="K33" s="16" t="s">
        <v>2339</v>
      </c>
      <c r="N33">
        <f t="shared" si="0"/>
        <v>104874</v>
      </c>
      <c r="O33">
        <f>IF(AND(A33&gt;0,A33&lt;999),IFERROR(VLOOKUP(results0203[[#This Row],[Card]],FISM[],1,FALSE),0),0)</f>
        <v>104874</v>
      </c>
      <c r="P33">
        <f t="shared" si="1"/>
        <v>32</v>
      </c>
    </row>
    <row r="34" spans="1:16" x14ac:dyDescent="0.3">
      <c r="A34" s="11">
        <v>33</v>
      </c>
      <c r="B34" s="12">
        <v>64</v>
      </c>
      <c r="C34" s="12">
        <v>6100089</v>
      </c>
      <c r="D34" s="12" t="s">
        <v>358</v>
      </c>
      <c r="E34" s="12" t="s">
        <v>143</v>
      </c>
      <c r="F34" s="12" t="s">
        <v>20</v>
      </c>
      <c r="G34" s="12" t="s">
        <v>2340</v>
      </c>
      <c r="H34" s="12" t="s">
        <v>2341</v>
      </c>
      <c r="I34" s="12" t="s">
        <v>2342</v>
      </c>
      <c r="J34" s="12" t="s">
        <v>2343</v>
      </c>
      <c r="K34" s="13" t="s">
        <v>2344</v>
      </c>
      <c r="N34">
        <f t="shared" ref="N34:N65" si="2">C34</f>
        <v>6100089</v>
      </c>
      <c r="O34">
        <f>IF(AND(A34&gt;0,A34&lt;999),IFERROR(VLOOKUP(results0203[[#This Row],[Card]],FISM[],1,FALSE),0),0)</f>
        <v>6100089</v>
      </c>
      <c r="P34">
        <f t="shared" ref="P34:P65" si="3">A34</f>
        <v>33</v>
      </c>
    </row>
    <row r="35" spans="1:16" x14ac:dyDescent="0.3">
      <c r="A35" s="14">
        <v>34</v>
      </c>
      <c r="B35" s="15">
        <v>44</v>
      </c>
      <c r="C35" s="15">
        <v>104386</v>
      </c>
      <c r="D35" s="15" t="s">
        <v>2209</v>
      </c>
      <c r="E35" s="15" t="s">
        <v>997</v>
      </c>
      <c r="F35" s="15" t="s">
        <v>20</v>
      </c>
      <c r="G35" s="15" t="s">
        <v>2345</v>
      </c>
      <c r="H35" s="15" t="s">
        <v>2346</v>
      </c>
      <c r="I35" s="15" t="s">
        <v>2347</v>
      </c>
      <c r="J35" s="15" t="s">
        <v>2348</v>
      </c>
      <c r="K35" s="16" t="s">
        <v>2349</v>
      </c>
      <c r="N35">
        <f t="shared" si="2"/>
        <v>104386</v>
      </c>
      <c r="O35">
        <f>IF(AND(A35&gt;0,A35&lt;999),IFERROR(VLOOKUP(results0203[[#This Row],[Card]],FISM[],1,FALSE),0),0)</f>
        <v>104386</v>
      </c>
      <c r="P35">
        <f t="shared" si="3"/>
        <v>34</v>
      </c>
    </row>
    <row r="36" spans="1:16" x14ac:dyDescent="0.3">
      <c r="A36" s="11">
        <v>35</v>
      </c>
      <c r="B36" s="12">
        <v>91</v>
      </c>
      <c r="C36" s="12">
        <v>6532148</v>
      </c>
      <c r="D36" s="12" t="s">
        <v>2178</v>
      </c>
      <c r="E36" s="12" t="s">
        <v>28</v>
      </c>
      <c r="F36" s="12" t="s">
        <v>73</v>
      </c>
      <c r="G36" s="12" t="s">
        <v>1818</v>
      </c>
      <c r="H36" s="12" t="s">
        <v>2350</v>
      </c>
      <c r="I36" s="12" t="s">
        <v>2351</v>
      </c>
      <c r="J36" s="12" t="s">
        <v>2352</v>
      </c>
      <c r="K36" s="13" t="s">
        <v>2353</v>
      </c>
      <c r="N36">
        <f t="shared" si="2"/>
        <v>6532148</v>
      </c>
      <c r="O36">
        <f>IF(AND(A36&gt;0,A36&lt;999),IFERROR(VLOOKUP(results0203[[#This Row],[Card]],FISM[],1,FALSE),0),0)</f>
        <v>6532148</v>
      </c>
      <c r="P36">
        <f t="shared" si="3"/>
        <v>35</v>
      </c>
    </row>
    <row r="37" spans="1:16" x14ac:dyDescent="0.3">
      <c r="A37" s="14">
        <v>36</v>
      </c>
      <c r="B37" s="15">
        <v>101</v>
      </c>
      <c r="C37" s="15">
        <v>6100160</v>
      </c>
      <c r="D37" s="15" t="s">
        <v>1173</v>
      </c>
      <c r="E37" s="15" t="s">
        <v>143</v>
      </c>
      <c r="F37" s="15" t="s">
        <v>20</v>
      </c>
      <c r="G37" s="15" t="s">
        <v>2354</v>
      </c>
      <c r="H37" s="15" t="s">
        <v>2355</v>
      </c>
      <c r="I37" s="15" t="s">
        <v>2356</v>
      </c>
      <c r="J37" s="15" t="s">
        <v>2357</v>
      </c>
      <c r="K37" s="16" t="s">
        <v>2358</v>
      </c>
      <c r="N37">
        <f t="shared" si="2"/>
        <v>6100160</v>
      </c>
      <c r="O37">
        <f>IF(AND(A37&gt;0,A37&lt;999),IFERROR(VLOOKUP(results0203[[#This Row],[Card]],FISM[],1,FALSE),0),0)</f>
        <v>6100160</v>
      </c>
      <c r="P37">
        <f t="shared" si="3"/>
        <v>36</v>
      </c>
    </row>
    <row r="38" spans="1:16" x14ac:dyDescent="0.3">
      <c r="A38" s="11">
        <v>37</v>
      </c>
      <c r="B38" s="12">
        <v>90</v>
      </c>
      <c r="C38" s="12">
        <v>104662</v>
      </c>
      <c r="D38" s="12" t="s">
        <v>2103</v>
      </c>
      <c r="E38" s="12" t="s">
        <v>28</v>
      </c>
      <c r="F38" s="12" t="s">
        <v>20</v>
      </c>
      <c r="G38" s="12" t="s">
        <v>2359</v>
      </c>
      <c r="H38" s="12" t="s">
        <v>2360</v>
      </c>
      <c r="I38" s="12" t="s">
        <v>2361</v>
      </c>
      <c r="J38" s="12" t="s">
        <v>2362</v>
      </c>
      <c r="K38" s="13" t="s">
        <v>2363</v>
      </c>
      <c r="N38">
        <f t="shared" si="2"/>
        <v>104662</v>
      </c>
      <c r="O38">
        <f>IF(AND(A38&gt;0,A38&lt;999),IFERROR(VLOOKUP(results0203[[#This Row],[Card]],FISM[],1,FALSE),0),0)</f>
        <v>104662</v>
      </c>
      <c r="P38">
        <f t="shared" si="3"/>
        <v>37</v>
      </c>
    </row>
    <row r="39" spans="1:16" x14ac:dyDescent="0.3">
      <c r="A39" s="14">
        <v>38</v>
      </c>
      <c r="B39" s="15">
        <v>85</v>
      </c>
      <c r="C39" s="15">
        <v>6100084</v>
      </c>
      <c r="D39" s="15" t="s">
        <v>386</v>
      </c>
      <c r="E39" s="15" t="s">
        <v>143</v>
      </c>
      <c r="F39" s="15" t="s">
        <v>20</v>
      </c>
      <c r="G39" s="15" t="s">
        <v>2364</v>
      </c>
      <c r="H39" s="15" t="s">
        <v>2365</v>
      </c>
      <c r="I39" s="15" t="s">
        <v>2366</v>
      </c>
      <c r="J39" s="15" t="s">
        <v>2367</v>
      </c>
      <c r="K39" s="16" t="s">
        <v>2368</v>
      </c>
      <c r="N39">
        <f t="shared" si="2"/>
        <v>6100084</v>
      </c>
      <c r="O39">
        <f>IF(AND(A39&gt;0,A39&lt;999),IFERROR(VLOOKUP(results0203[[#This Row],[Card]],FISM[],1,FALSE),0),0)</f>
        <v>6100084</v>
      </c>
      <c r="P39">
        <f t="shared" si="3"/>
        <v>38</v>
      </c>
    </row>
    <row r="40" spans="1:16" x14ac:dyDescent="0.3">
      <c r="A40" s="11">
        <v>39</v>
      </c>
      <c r="B40" s="12">
        <v>81</v>
      </c>
      <c r="C40" s="12">
        <v>6532461</v>
      </c>
      <c r="D40" s="12" t="s">
        <v>2129</v>
      </c>
      <c r="E40" s="12" t="s">
        <v>19</v>
      </c>
      <c r="F40" s="12" t="s">
        <v>73</v>
      </c>
      <c r="G40" s="12" t="s">
        <v>2369</v>
      </c>
      <c r="H40" s="12" t="s">
        <v>2370</v>
      </c>
      <c r="I40" s="12" t="s">
        <v>2371</v>
      </c>
      <c r="J40" s="12" t="s">
        <v>2372</v>
      </c>
      <c r="K40" s="13" t="s">
        <v>2373</v>
      </c>
      <c r="N40">
        <f t="shared" si="2"/>
        <v>6532461</v>
      </c>
      <c r="O40">
        <f>IF(AND(A40&gt;0,A40&lt;999),IFERROR(VLOOKUP(results0203[[#This Row],[Card]],FISM[],1,FALSE),0),0)</f>
        <v>6532461</v>
      </c>
      <c r="P40">
        <f t="shared" si="3"/>
        <v>39</v>
      </c>
    </row>
    <row r="41" spans="1:16" x14ac:dyDescent="0.3">
      <c r="A41" s="14">
        <v>40</v>
      </c>
      <c r="B41" s="15">
        <v>78</v>
      </c>
      <c r="C41" s="15">
        <v>104931</v>
      </c>
      <c r="D41" s="15" t="s">
        <v>2098</v>
      </c>
      <c r="E41" s="15" t="s">
        <v>43</v>
      </c>
      <c r="F41" s="15" t="s">
        <v>20</v>
      </c>
      <c r="G41" s="15" t="s">
        <v>2374</v>
      </c>
      <c r="H41" s="15" t="s">
        <v>2375</v>
      </c>
      <c r="I41" s="15" t="s">
        <v>2376</v>
      </c>
      <c r="J41" s="15" t="s">
        <v>2377</v>
      </c>
      <c r="K41" s="16" t="s">
        <v>2378</v>
      </c>
      <c r="N41">
        <f t="shared" si="2"/>
        <v>104931</v>
      </c>
      <c r="O41">
        <f>IF(AND(A41&gt;0,A41&lt;999),IFERROR(VLOOKUP(results0203[[#This Row],[Card]],FISM[],1,FALSE),0),0)</f>
        <v>104931</v>
      </c>
      <c r="P41">
        <f t="shared" si="3"/>
        <v>40</v>
      </c>
    </row>
    <row r="42" spans="1:16" x14ac:dyDescent="0.3">
      <c r="A42" s="11">
        <v>41</v>
      </c>
      <c r="B42" s="12">
        <v>95</v>
      </c>
      <c r="C42" s="12">
        <v>6100073</v>
      </c>
      <c r="D42" s="12" t="s">
        <v>433</v>
      </c>
      <c r="E42" s="12" t="s">
        <v>143</v>
      </c>
      <c r="F42" s="12" t="s">
        <v>20</v>
      </c>
      <c r="G42" s="12" t="s">
        <v>2379</v>
      </c>
      <c r="H42" s="12" t="s">
        <v>2380</v>
      </c>
      <c r="I42" s="12" t="s">
        <v>2381</v>
      </c>
      <c r="J42" s="12" t="s">
        <v>2382</v>
      </c>
      <c r="K42" s="13" t="s">
        <v>2383</v>
      </c>
      <c r="N42">
        <f t="shared" si="2"/>
        <v>6100073</v>
      </c>
      <c r="O42">
        <f>IF(AND(A42&gt;0,A42&lt;999),IFERROR(VLOOKUP(results0203[[#This Row],[Card]],FISM[],1,FALSE),0),0)</f>
        <v>6100073</v>
      </c>
      <c r="P42">
        <f t="shared" si="3"/>
        <v>41</v>
      </c>
    </row>
    <row r="43" spans="1:16" x14ac:dyDescent="0.3">
      <c r="A43" s="14">
        <v>42</v>
      </c>
      <c r="B43" s="15">
        <v>34</v>
      </c>
      <c r="C43" s="15">
        <v>6100031</v>
      </c>
      <c r="D43" s="15" t="s">
        <v>150</v>
      </c>
      <c r="E43" s="15" t="s">
        <v>143</v>
      </c>
      <c r="F43" s="15" t="s">
        <v>20</v>
      </c>
      <c r="G43" s="15" t="s">
        <v>2384</v>
      </c>
      <c r="H43" s="15" t="s">
        <v>2385</v>
      </c>
      <c r="I43" s="15" t="s">
        <v>2386</v>
      </c>
      <c r="J43" s="15" t="s">
        <v>2387</v>
      </c>
      <c r="K43" s="16" t="s">
        <v>2388</v>
      </c>
      <c r="N43">
        <f t="shared" si="2"/>
        <v>6100031</v>
      </c>
      <c r="O43">
        <f>IF(AND(A43&gt;0,A43&lt;999),IFERROR(VLOOKUP(results0203[[#This Row],[Card]],FISM[],1,FALSE),0),0)</f>
        <v>6100031</v>
      </c>
      <c r="P43">
        <f t="shared" si="3"/>
        <v>42</v>
      </c>
    </row>
    <row r="44" spans="1:16" x14ac:dyDescent="0.3">
      <c r="A44" s="11">
        <v>43</v>
      </c>
      <c r="B44" s="12">
        <v>98</v>
      </c>
      <c r="C44" s="12">
        <v>6100165</v>
      </c>
      <c r="D44" s="12" t="s">
        <v>585</v>
      </c>
      <c r="E44" s="12" t="s">
        <v>143</v>
      </c>
      <c r="F44" s="12" t="s">
        <v>20</v>
      </c>
      <c r="G44" s="12" t="s">
        <v>2389</v>
      </c>
      <c r="H44" s="12" t="s">
        <v>2390</v>
      </c>
      <c r="I44" s="12" t="s">
        <v>2391</v>
      </c>
      <c r="J44" s="12" t="s">
        <v>2392</v>
      </c>
      <c r="K44" s="13" t="s">
        <v>2393</v>
      </c>
      <c r="N44">
        <f t="shared" si="2"/>
        <v>6100165</v>
      </c>
      <c r="O44">
        <f>IF(AND(A44&gt;0,A44&lt;999),IFERROR(VLOOKUP(results0203[[#This Row],[Card]],FISM[],1,FALSE),0),0)</f>
        <v>6100165</v>
      </c>
      <c r="P44">
        <f t="shared" si="3"/>
        <v>43</v>
      </c>
    </row>
    <row r="45" spans="1:16" x14ac:dyDescent="0.3">
      <c r="A45" s="14">
        <v>44</v>
      </c>
      <c r="B45" s="15">
        <v>103</v>
      </c>
      <c r="C45" s="15">
        <v>104993</v>
      </c>
      <c r="D45" s="15" t="s">
        <v>2162</v>
      </c>
      <c r="E45" s="15" t="s">
        <v>43</v>
      </c>
      <c r="F45" s="15" t="s">
        <v>20</v>
      </c>
      <c r="G45" s="15" t="s">
        <v>1411</v>
      </c>
      <c r="H45" s="15" t="s">
        <v>2394</v>
      </c>
      <c r="I45" s="15" t="s">
        <v>2395</v>
      </c>
      <c r="J45" s="15" t="s">
        <v>2396</v>
      </c>
      <c r="K45" s="16" t="s">
        <v>2397</v>
      </c>
      <c r="N45">
        <f t="shared" si="2"/>
        <v>104993</v>
      </c>
      <c r="O45">
        <f>IF(AND(A45&gt;0,A45&lt;999),IFERROR(VLOOKUP(results0203[[#This Row],[Card]],FISM[],1,FALSE),0),0)</f>
        <v>104993</v>
      </c>
      <c r="P45">
        <f t="shared" si="3"/>
        <v>44</v>
      </c>
    </row>
    <row r="46" spans="1:16" x14ac:dyDescent="0.3">
      <c r="A46" s="11">
        <v>45</v>
      </c>
      <c r="B46" s="12">
        <v>113</v>
      </c>
      <c r="C46" s="12">
        <v>6100168</v>
      </c>
      <c r="D46" s="12" t="s">
        <v>588</v>
      </c>
      <c r="E46" s="12" t="s">
        <v>143</v>
      </c>
      <c r="F46" s="12" t="s">
        <v>20</v>
      </c>
      <c r="G46" s="12" t="s">
        <v>2398</v>
      </c>
      <c r="H46" s="12" t="s">
        <v>2399</v>
      </c>
      <c r="I46" s="12" t="s">
        <v>2400</v>
      </c>
      <c r="J46" s="12" t="s">
        <v>2401</v>
      </c>
      <c r="K46" s="13" t="s">
        <v>2402</v>
      </c>
      <c r="N46">
        <f t="shared" si="2"/>
        <v>6100168</v>
      </c>
      <c r="O46">
        <f>IF(AND(A46&gt;0,A46&lt;999),IFERROR(VLOOKUP(results0203[[#This Row],[Card]],FISM[],1,FALSE),0),0)</f>
        <v>6100168</v>
      </c>
      <c r="P46">
        <f t="shared" si="3"/>
        <v>45</v>
      </c>
    </row>
    <row r="47" spans="1:16" x14ac:dyDescent="0.3">
      <c r="A47" s="14">
        <v>46</v>
      </c>
      <c r="B47" s="15">
        <v>104</v>
      </c>
      <c r="C47" s="15">
        <v>6100126</v>
      </c>
      <c r="D47" s="15" t="s">
        <v>1195</v>
      </c>
      <c r="E47" s="15" t="s">
        <v>143</v>
      </c>
      <c r="F47" s="15" t="s">
        <v>20</v>
      </c>
      <c r="G47" s="15" t="s">
        <v>2403</v>
      </c>
      <c r="H47" s="15" t="s">
        <v>2404</v>
      </c>
      <c r="I47" s="15" t="s">
        <v>2405</v>
      </c>
      <c r="J47" s="15" t="s">
        <v>2406</v>
      </c>
      <c r="K47" s="16" t="s">
        <v>2407</v>
      </c>
      <c r="N47">
        <f t="shared" si="2"/>
        <v>6100126</v>
      </c>
      <c r="O47">
        <f>IF(AND(A47&gt;0,A47&lt;999),IFERROR(VLOOKUP(results0203[[#This Row],[Card]],FISM[],1,FALSE),0),0)</f>
        <v>6100126</v>
      </c>
      <c r="P47">
        <f t="shared" si="3"/>
        <v>46</v>
      </c>
    </row>
    <row r="48" spans="1:16" x14ac:dyDescent="0.3">
      <c r="A48" s="11">
        <v>47</v>
      </c>
      <c r="B48" s="12">
        <v>63</v>
      </c>
      <c r="C48" s="12">
        <v>104833</v>
      </c>
      <c r="D48" s="12" t="s">
        <v>2182</v>
      </c>
      <c r="E48" s="12" t="s">
        <v>19</v>
      </c>
      <c r="F48" s="12" t="s">
        <v>20</v>
      </c>
      <c r="G48" s="12" t="s">
        <v>2408</v>
      </c>
      <c r="H48" s="12" t="s">
        <v>2409</v>
      </c>
      <c r="I48" s="12" t="s">
        <v>2410</v>
      </c>
      <c r="J48" s="12" t="s">
        <v>2411</v>
      </c>
      <c r="K48" s="13" t="s">
        <v>2412</v>
      </c>
      <c r="N48">
        <f t="shared" si="2"/>
        <v>104833</v>
      </c>
      <c r="O48">
        <f>IF(AND(A48&gt;0,A48&lt;999),IFERROR(VLOOKUP(results0203[[#This Row],[Card]],FISM[],1,FALSE),0),0)</f>
        <v>104833</v>
      </c>
      <c r="P48">
        <f t="shared" si="3"/>
        <v>47</v>
      </c>
    </row>
    <row r="49" spans="1:16" x14ac:dyDescent="0.3">
      <c r="A49" s="14">
        <v>48</v>
      </c>
      <c r="B49" s="15">
        <v>114</v>
      </c>
      <c r="C49" s="15">
        <v>6100074</v>
      </c>
      <c r="D49" s="15" t="s">
        <v>624</v>
      </c>
      <c r="E49" s="15" t="s">
        <v>143</v>
      </c>
      <c r="F49" s="15" t="s">
        <v>20</v>
      </c>
      <c r="G49" s="15" t="s">
        <v>2413</v>
      </c>
      <c r="H49" s="15" t="s">
        <v>2414</v>
      </c>
      <c r="I49" s="15" t="s">
        <v>2415</v>
      </c>
      <c r="J49" s="15" t="s">
        <v>2416</v>
      </c>
      <c r="K49" s="16" t="s">
        <v>2417</v>
      </c>
      <c r="N49">
        <f t="shared" si="2"/>
        <v>6100074</v>
      </c>
      <c r="O49">
        <f>IF(AND(A49&gt;0,A49&lt;999),IFERROR(VLOOKUP(results0203[[#This Row],[Card]],FISM[],1,FALSE),0),0)</f>
        <v>6100074</v>
      </c>
      <c r="P49">
        <f t="shared" si="3"/>
        <v>48</v>
      </c>
    </row>
    <row r="50" spans="1:16" x14ac:dyDescent="0.3">
      <c r="A50" s="11">
        <v>49</v>
      </c>
      <c r="B50" s="12">
        <v>116</v>
      </c>
      <c r="C50" s="12">
        <v>492282</v>
      </c>
      <c r="D50" s="12" t="s">
        <v>637</v>
      </c>
      <c r="E50" s="12" t="s">
        <v>43</v>
      </c>
      <c r="F50" s="12" t="s">
        <v>638</v>
      </c>
      <c r="G50" s="12" t="s">
        <v>2418</v>
      </c>
      <c r="H50" s="12" t="s">
        <v>2419</v>
      </c>
      <c r="I50" s="12" t="s">
        <v>2420</v>
      </c>
      <c r="J50" s="12" t="s">
        <v>2421</v>
      </c>
      <c r="K50" s="13" t="s">
        <v>2422</v>
      </c>
      <c r="N50">
        <f t="shared" si="2"/>
        <v>492282</v>
      </c>
      <c r="O50">
        <f>IF(AND(A50&gt;0,A50&lt;999),IFERROR(VLOOKUP(results0203[[#This Row],[Card]],FISM[],1,FALSE),0),0)</f>
        <v>492282</v>
      </c>
      <c r="P50">
        <f t="shared" si="3"/>
        <v>49</v>
      </c>
    </row>
    <row r="51" spans="1:16" x14ac:dyDescent="0.3">
      <c r="A51" s="14">
        <v>50</v>
      </c>
      <c r="B51" s="15">
        <v>118</v>
      </c>
      <c r="C51" s="15">
        <v>104912</v>
      </c>
      <c r="D51" s="15" t="s">
        <v>2192</v>
      </c>
      <c r="E51" s="15" t="s">
        <v>43</v>
      </c>
      <c r="F51" s="15" t="s">
        <v>20</v>
      </c>
      <c r="G51" s="15" t="s">
        <v>2423</v>
      </c>
      <c r="H51" s="15" t="s">
        <v>2424</v>
      </c>
      <c r="I51" s="15" t="s">
        <v>2425</v>
      </c>
      <c r="J51" s="15" t="s">
        <v>2426</v>
      </c>
      <c r="K51" s="16" t="s">
        <v>2427</v>
      </c>
      <c r="N51">
        <f t="shared" si="2"/>
        <v>104912</v>
      </c>
      <c r="O51">
        <f>IF(AND(A51&gt;0,A51&lt;999),IFERROR(VLOOKUP(results0203[[#This Row],[Card]],FISM[],1,FALSE),0),0)</f>
        <v>104912</v>
      </c>
      <c r="P51">
        <f t="shared" si="3"/>
        <v>50</v>
      </c>
    </row>
    <row r="52" spans="1:16" x14ac:dyDescent="0.3">
      <c r="A52" s="14">
        <v>999</v>
      </c>
      <c r="B52" s="15">
        <v>117</v>
      </c>
      <c r="C52" s="15">
        <v>104919</v>
      </c>
      <c r="D52" s="15" t="s">
        <v>567</v>
      </c>
      <c r="E52" s="15" t="s">
        <v>43</v>
      </c>
      <c r="F52" s="15" t="s">
        <v>20</v>
      </c>
      <c r="G52" s="15" t="s">
        <v>1670</v>
      </c>
      <c r="H52" s="15" t="s">
        <v>24</v>
      </c>
      <c r="I52" s="15" t="s">
        <v>24</v>
      </c>
      <c r="J52" s="15" t="s">
        <v>24</v>
      </c>
      <c r="K52" s="16" t="s">
        <v>24</v>
      </c>
      <c r="N52">
        <f t="shared" si="2"/>
        <v>104919</v>
      </c>
      <c r="O52">
        <f>IF(AND(A52&gt;0,A52&lt;999),IFERROR(VLOOKUP(results0203[[#This Row],[Card]],FISM[],1,FALSE),0),0)</f>
        <v>0</v>
      </c>
      <c r="P52">
        <f t="shared" si="3"/>
        <v>999</v>
      </c>
    </row>
    <row r="53" spans="1:16" x14ac:dyDescent="0.3">
      <c r="A53" s="14">
        <v>999</v>
      </c>
      <c r="B53" s="12">
        <v>107</v>
      </c>
      <c r="C53" s="12">
        <v>6100125</v>
      </c>
      <c r="D53" s="12" t="s">
        <v>626</v>
      </c>
      <c r="E53" s="12" t="s">
        <v>143</v>
      </c>
      <c r="F53" s="12" t="s">
        <v>20</v>
      </c>
      <c r="G53" s="12" t="s">
        <v>2428</v>
      </c>
      <c r="H53" s="12" t="s">
        <v>24</v>
      </c>
      <c r="I53" s="12" t="s">
        <v>24</v>
      </c>
      <c r="J53" s="12" t="s">
        <v>24</v>
      </c>
      <c r="K53" s="13" t="s">
        <v>24</v>
      </c>
      <c r="N53">
        <f t="shared" si="2"/>
        <v>6100125</v>
      </c>
      <c r="O53">
        <f>IF(AND(A53&gt;0,A53&lt;999),IFERROR(VLOOKUP(results0203[[#This Row],[Card]],FISM[],1,FALSE),0),0)</f>
        <v>0</v>
      </c>
      <c r="P53">
        <f t="shared" si="3"/>
        <v>999</v>
      </c>
    </row>
    <row r="54" spans="1:16" x14ac:dyDescent="0.3">
      <c r="A54" s="14">
        <v>999</v>
      </c>
      <c r="B54" s="15">
        <v>106</v>
      </c>
      <c r="C54" s="15">
        <v>6100090</v>
      </c>
      <c r="D54" s="15" t="s">
        <v>482</v>
      </c>
      <c r="E54" s="15" t="s">
        <v>143</v>
      </c>
      <c r="F54" s="15" t="s">
        <v>20</v>
      </c>
      <c r="G54" s="15" t="s">
        <v>2429</v>
      </c>
      <c r="H54" s="15" t="s">
        <v>24</v>
      </c>
      <c r="I54" s="15" t="s">
        <v>24</v>
      </c>
      <c r="J54" s="15" t="s">
        <v>24</v>
      </c>
      <c r="K54" s="16" t="s">
        <v>24</v>
      </c>
      <c r="N54">
        <f t="shared" si="2"/>
        <v>6100090</v>
      </c>
      <c r="O54">
        <f>IF(AND(A54&gt;0,A54&lt;999),IFERROR(VLOOKUP(results0203[[#This Row],[Card]],FISM[],1,FALSE),0),0)</f>
        <v>0</v>
      </c>
      <c r="P54">
        <f t="shared" si="3"/>
        <v>999</v>
      </c>
    </row>
    <row r="55" spans="1:16" x14ac:dyDescent="0.3">
      <c r="A55" s="14">
        <v>999</v>
      </c>
      <c r="B55" s="12">
        <v>102</v>
      </c>
      <c r="C55" s="12">
        <v>104903</v>
      </c>
      <c r="D55" s="12" t="s">
        <v>461</v>
      </c>
      <c r="E55" s="12" t="s">
        <v>43</v>
      </c>
      <c r="F55" s="12" t="s">
        <v>20</v>
      </c>
      <c r="G55" s="12" t="s">
        <v>2430</v>
      </c>
      <c r="H55" s="12" t="s">
        <v>24</v>
      </c>
      <c r="I55" s="12" t="s">
        <v>24</v>
      </c>
      <c r="J55" s="12" t="s">
        <v>24</v>
      </c>
      <c r="K55" s="13" t="s">
        <v>24</v>
      </c>
      <c r="N55">
        <f t="shared" si="2"/>
        <v>104903</v>
      </c>
      <c r="O55">
        <f>IF(AND(A55&gt;0,A55&lt;999),IFERROR(VLOOKUP(results0203[[#This Row],[Card]],FISM[],1,FALSE),0),0)</f>
        <v>0</v>
      </c>
      <c r="P55">
        <f t="shared" si="3"/>
        <v>999</v>
      </c>
    </row>
    <row r="56" spans="1:16" x14ac:dyDescent="0.3">
      <c r="A56" s="14">
        <v>999</v>
      </c>
      <c r="B56" s="15">
        <v>97</v>
      </c>
      <c r="C56" s="15">
        <v>6100164</v>
      </c>
      <c r="D56" s="15" t="s">
        <v>468</v>
      </c>
      <c r="E56" s="15" t="s">
        <v>143</v>
      </c>
      <c r="F56" s="15" t="s">
        <v>20</v>
      </c>
      <c r="G56" s="15" t="s">
        <v>2431</v>
      </c>
      <c r="H56" s="15" t="s">
        <v>24</v>
      </c>
      <c r="I56" s="15" t="s">
        <v>24</v>
      </c>
      <c r="J56" s="15" t="s">
        <v>24</v>
      </c>
      <c r="K56" s="16" t="s">
        <v>24</v>
      </c>
      <c r="N56">
        <f t="shared" si="2"/>
        <v>6100164</v>
      </c>
      <c r="O56">
        <f>IF(AND(A56&gt;0,A56&lt;999),IFERROR(VLOOKUP(results0203[[#This Row],[Card]],FISM[],1,FALSE),0),0)</f>
        <v>0</v>
      </c>
      <c r="P56">
        <f t="shared" si="3"/>
        <v>999</v>
      </c>
    </row>
    <row r="57" spans="1:16" x14ac:dyDescent="0.3">
      <c r="A57" s="14">
        <v>999</v>
      </c>
      <c r="B57" s="12">
        <v>94</v>
      </c>
      <c r="C57" s="12">
        <v>6100075</v>
      </c>
      <c r="D57" s="12" t="s">
        <v>628</v>
      </c>
      <c r="E57" s="12" t="s">
        <v>143</v>
      </c>
      <c r="F57" s="12" t="s">
        <v>20</v>
      </c>
      <c r="G57" s="12" t="s">
        <v>2432</v>
      </c>
      <c r="H57" s="12" t="s">
        <v>24</v>
      </c>
      <c r="I57" s="12" t="s">
        <v>24</v>
      </c>
      <c r="J57" s="12" t="s">
        <v>24</v>
      </c>
      <c r="K57" s="13" t="s">
        <v>24</v>
      </c>
      <c r="N57">
        <f t="shared" si="2"/>
        <v>6100075</v>
      </c>
      <c r="O57">
        <f>IF(AND(A57&gt;0,A57&lt;999),IFERROR(VLOOKUP(results0203[[#This Row],[Card]],FISM[],1,FALSE),0),0)</f>
        <v>0</v>
      </c>
      <c r="P57">
        <f t="shared" si="3"/>
        <v>999</v>
      </c>
    </row>
    <row r="58" spans="1:16" x14ac:dyDescent="0.3">
      <c r="A58" s="14">
        <v>999</v>
      </c>
      <c r="B58" s="15">
        <v>92</v>
      </c>
      <c r="C58" s="15">
        <v>104907</v>
      </c>
      <c r="D58" s="15" t="s">
        <v>379</v>
      </c>
      <c r="E58" s="15" t="s">
        <v>43</v>
      </c>
      <c r="F58" s="15" t="s">
        <v>20</v>
      </c>
      <c r="G58" s="15" t="s">
        <v>2433</v>
      </c>
      <c r="H58" s="15" t="s">
        <v>24</v>
      </c>
      <c r="I58" s="15" t="s">
        <v>24</v>
      </c>
      <c r="J58" s="15" t="s">
        <v>24</v>
      </c>
      <c r="K58" s="16" t="s">
        <v>24</v>
      </c>
      <c r="N58">
        <f t="shared" si="2"/>
        <v>104907</v>
      </c>
      <c r="O58">
        <f>IF(AND(A58&gt;0,A58&lt;999),IFERROR(VLOOKUP(results0203[[#This Row],[Card]],FISM[],1,FALSE),0),0)</f>
        <v>0</v>
      </c>
      <c r="P58">
        <f t="shared" si="3"/>
        <v>999</v>
      </c>
    </row>
    <row r="59" spans="1:16" x14ac:dyDescent="0.3">
      <c r="A59" s="14">
        <v>999</v>
      </c>
      <c r="B59" s="12">
        <v>88</v>
      </c>
      <c r="C59" s="12">
        <v>104568</v>
      </c>
      <c r="D59" s="12" t="s">
        <v>2179</v>
      </c>
      <c r="E59" s="12" t="s">
        <v>81</v>
      </c>
      <c r="F59" s="12" t="s">
        <v>20</v>
      </c>
      <c r="G59" s="12" t="s">
        <v>2434</v>
      </c>
      <c r="H59" s="12" t="s">
        <v>24</v>
      </c>
      <c r="I59" s="12" t="s">
        <v>24</v>
      </c>
      <c r="J59" s="12" t="s">
        <v>24</v>
      </c>
      <c r="K59" s="13" t="s">
        <v>24</v>
      </c>
      <c r="N59">
        <f t="shared" si="2"/>
        <v>104568</v>
      </c>
      <c r="O59">
        <f>IF(AND(A59&gt;0,A59&lt;999),IFERROR(VLOOKUP(results0203[[#This Row],[Card]],FISM[],1,FALSE),0),0)</f>
        <v>0</v>
      </c>
      <c r="P59">
        <f t="shared" si="3"/>
        <v>999</v>
      </c>
    </row>
    <row r="60" spans="1:16" x14ac:dyDescent="0.3">
      <c r="A60" s="14">
        <v>999</v>
      </c>
      <c r="B60" s="15">
        <v>86</v>
      </c>
      <c r="C60" s="15">
        <v>104815</v>
      </c>
      <c r="D60" s="15" t="s">
        <v>634</v>
      </c>
      <c r="E60" s="15" t="s">
        <v>19</v>
      </c>
      <c r="F60" s="15" t="s">
        <v>20</v>
      </c>
      <c r="G60" s="15" t="s">
        <v>2430</v>
      </c>
      <c r="H60" s="15" t="s">
        <v>24</v>
      </c>
      <c r="I60" s="15" t="s">
        <v>24</v>
      </c>
      <c r="J60" s="15" t="s">
        <v>24</v>
      </c>
      <c r="K60" s="16" t="s">
        <v>24</v>
      </c>
      <c r="N60">
        <f t="shared" si="2"/>
        <v>104815</v>
      </c>
      <c r="O60">
        <f>IF(AND(A60&gt;0,A60&lt;999),IFERROR(VLOOKUP(results0203[[#This Row],[Card]],FISM[],1,FALSE),0),0)</f>
        <v>0</v>
      </c>
      <c r="P60">
        <f t="shared" si="3"/>
        <v>999</v>
      </c>
    </row>
    <row r="61" spans="1:16" x14ac:dyDescent="0.3">
      <c r="A61" s="14">
        <v>999</v>
      </c>
      <c r="B61" s="12">
        <v>75</v>
      </c>
      <c r="C61" s="12">
        <v>6100033</v>
      </c>
      <c r="D61" s="12" t="s">
        <v>307</v>
      </c>
      <c r="E61" s="12" t="s">
        <v>143</v>
      </c>
      <c r="F61" s="12" t="s">
        <v>20</v>
      </c>
      <c r="G61" s="12" t="s">
        <v>2312</v>
      </c>
      <c r="H61" s="12" t="s">
        <v>24</v>
      </c>
      <c r="I61" s="12" t="s">
        <v>24</v>
      </c>
      <c r="J61" s="12" t="s">
        <v>24</v>
      </c>
      <c r="K61" s="13" t="s">
        <v>24</v>
      </c>
      <c r="N61">
        <f t="shared" si="2"/>
        <v>6100033</v>
      </c>
      <c r="O61">
        <f>IF(AND(A61&gt;0,A61&lt;999),IFERROR(VLOOKUP(results0203[[#This Row],[Card]],FISM[],1,FALSE),0),0)</f>
        <v>0</v>
      </c>
      <c r="P61">
        <f t="shared" si="3"/>
        <v>999</v>
      </c>
    </row>
    <row r="62" spans="1:16" x14ac:dyDescent="0.3">
      <c r="A62" s="14">
        <v>999</v>
      </c>
      <c r="B62" s="15">
        <v>74</v>
      </c>
      <c r="C62" s="15">
        <v>104970</v>
      </c>
      <c r="D62" s="15" t="s">
        <v>2199</v>
      </c>
      <c r="E62" s="15" t="s">
        <v>43</v>
      </c>
      <c r="F62" s="15" t="s">
        <v>20</v>
      </c>
      <c r="G62" s="15" t="s">
        <v>2435</v>
      </c>
      <c r="H62" s="15" t="s">
        <v>24</v>
      </c>
      <c r="I62" s="15" t="s">
        <v>24</v>
      </c>
      <c r="J62" s="15" t="s">
        <v>24</v>
      </c>
      <c r="K62" s="16" t="s">
        <v>24</v>
      </c>
      <c r="N62">
        <f t="shared" si="2"/>
        <v>104970</v>
      </c>
      <c r="O62">
        <f>IF(AND(A62&gt;0,A62&lt;999),IFERROR(VLOOKUP(results0203[[#This Row],[Card]],FISM[],1,FALSE),0),0)</f>
        <v>0</v>
      </c>
      <c r="P62">
        <f t="shared" si="3"/>
        <v>999</v>
      </c>
    </row>
    <row r="63" spans="1:16" x14ac:dyDescent="0.3">
      <c r="A63" s="14">
        <v>999</v>
      </c>
      <c r="B63" s="12">
        <v>73</v>
      </c>
      <c r="C63" s="12">
        <v>6100032</v>
      </c>
      <c r="D63" s="12" t="s">
        <v>603</v>
      </c>
      <c r="E63" s="12" t="s">
        <v>143</v>
      </c>
      <c r="F63" s="12" t="s">
        <v>20</v>
      </c>
      <c r="G63" s="12" t="s">
        <v>2436</v>
      </c>
      <c r="H63" s="12" t="s">
        <v>24</v>
      </c>
      <c r="I63" s="12" t="s">
        <v>24</v>
      </c>
      <c r="J63" s="12" t="s">
        <v>24</v>
      </c>
      <c r="K63" s="13" t="s">
        <v>24</v>
      </c>
      <c r="N63">
        <f t="shared" si="2"/>
        <v>6100032</v>
      </c>
      <c r="O63">
        <f>IF(AND(A63&gt;0,A63&lt;999),IFERROR(VLOOKUP(results0203[[#This Row],[Card]],FISM[],1,FALSE),0),0)</f>
        <v>0</v>
      </c>
      <c r="P63">
        <f t="shared" si="3"/>
        <v>999</v>
      </c>
    </row>
    <row r="64" spans="1:16" x14ac:dyDescent="0.3">
      <c r="A64" s="14">
        <v>999</v>
      </c>
      <c r="B64" s="15">
        <v>66</v>
      </c>
      <c r="C64" s="15">
        <v>104485</v>
      </c>
      <c r="D64" s="15" t="s">
        <v>2061</v>
      </c>
      <c r="E64" s="15" t="s">
        <v>81</v>
      </c>
      <c r="F64" s="15" t="s">
        <v>20</v>
      </c>
      <c r="G64" s="15" t="s">
        <v>1241</v>
      </c>
      <c r="H64" s="15" t="s">
        <v>24</v>
      </c>
      <c r="I64" s="15" t="s">
        <v>24</v>
      </c>
      <c r="J64" s="15" t="s">
        <v>24</v>
      </c>
      <c r="K64" s="16" t="s">
        <v>24</v>
      </c>
      <c r="N64">
        <f t="shared" si="2"/>
        <v>104485</v>
      </c>
      <c r="O64">
        <f>IF(AND(A64&gt;0,A64&lt;999),IFERROR(VLOOKUP(results0203[[#This Row],[Card]],FISM[],1,FALSE),0),0)</f>
        <v>0</v>
      </c>
      <c r="P64">
        <f t="shared" si="3"/>
        <v>999</v>
      </c>
    </row>
    <row r="65" spans="1:16" x14ac:dyDescent="0.3">
      <c r="A65" s="14">
        <v>999</v>
      </c>
      <c r="B65" s="12">
        <v>65</v>
      </c>
      <c r="C65" s="12">
        <v>6100062</v>
      </c>
      <c r="D65" s="12" t="s">
        <v>1087</v>
      </c>
      <c r="E65" s="12" t="s">
        <v>143</v>
      </c>
      <c r="F65" s="12" t="s">
        <v>20</v>
      </c>
      <c r="G65" s="12" t="s">
        <v>2345</v>
      </c>
      <c r="H65" s="12" t="s">
        <v>24</v>
      </c>
      <c r="I65" s="12" t="s">
        <v>24</v>
      </c>
      <c r="J65" s="12" t="s">
        <v>24</v>
      </c>
      <c r="K65" s="13" t="s">
        <v>24</v>
      </c>
      <c r="N65">
        <f t="shared" si="2"/>
        <v>6100062</v>
      </c>
      <c r="O65">
        <f>IF(AND(A65&gt;0,A65&lt;999),IFERROR(VLOOKUP(results0203[[#This Row],[Card]],FISM[],1,FALSE),0),0)</f>
        <v>0</v>
      </c>
      <c r="P65">
        <f t="shared" si="3"/>
        <v>999</v>
      </c>
    </row>
    <row r="66" spans="1:16" x14ac:dyDescent="0.3">
      <c r="A66" s="14">
        <v>999</v>
      </c>
      <c r="B66" s="15">
        <v>62</v>
      </c>
      <c r="C66" s="15">
        <v>104618</v>
      </c>
      <c r="D66" s="15" t="s">
        <v>2200</v>
      </c>
      <c r="E66" s="15" t="s">
        <v>28</v>
      </c>
      <c r="F66" s="15" t="s">
        <v>20</v>
      </c>
      <c r="G66" s="15" t="s">
        <v>2086</v>
      </c>
      <c r="H66" s="15" t="s">
        <v>24</v>
      </c>
      <c r="I66" s="15" t="s">
        <v>24</v>
      </c>
      <c r="J66" s="15" t="s">
        <v>24</v>
      </c>
      <c r="K66" s="16" t="s">
        <v>24</v>
      </c>
      <c r="N66">
        <f t="shared" ref="N66:N97" si="4">C66</f>
        <v>104618</v>
      </c>
      <c r="O66">
        <f>IF(AND(A66&gt;0,A66&lt;999),IFERROR(VLOOKUP(results0203[[#This Row],[Card]],FISM[],1,FALSE),0),0)</f>
        <v>0</v>
      </c>
      <c r="P66">
        <f t="shared" ref="P66:P97" si="5">A66</f>
        <v>999</v>
      </c>
    </row>
    <row r="67" spans="1:16" x14ac:dyDescent="0.3">
      <c r="A67" s="14">
        <v>999</v>
      </c>
      <c r="B67" s="12">
        <v>56</v>
      </c>
      <c r="C67" s="12">
        <v>6532401</v>
      </c>
      <c r="D67" s="12" t="s">
        <v>246</v>
      </c>
      <c r="E67" s="12" t="s">
        <v>19</v>
      </c>
      <c r="F67" s="12" t="s">
        <v>73</v>
      </c>
      <c r="G67" s="12" t="s">
        <v>2437</v>
      </c>
      <c r="H67" s="12" t="s">
        <v>24</v>
      </c>
      <c r="I67" s="12" t="s">
        <v>24</v>
      </c>
      <c r="J67" s="12" t="s">
        <v>24</v>
      </c>
      <c r="K67" s="13" t="s">
        <v>24</v>
      </c>
      <c r="N67">
        <f t="shared" si="4"/>
        <v>6532401</v>
      </c>
      <c r="O67">
        <f>IF(AND(A67&gt;0,A67&lt;999),IFERROR(VLOOKUP(results0203[[#This Row],[Card]],FISM[],1,FALSE),0),0)</f>
        <v>0</v>
      </c>
      <c r="P67">
        <f t="shared" si="5"/>
        <v>999</v>
      </c>
    </row>
    <row r="68" spans="1:16" x14ac:dyDescent="0.3">
      <c r="A68" s="14">
        <v>999</v>
      </c>
      <c r="B68" s="15">
        <v>47</v>
      </c>
      <c r="C68" s="15">
        <v>6100088</v>
      </c>
      <c r="D68" s="15" t="s">
        <v>253</v>
      </c>
      <c r="E68" s="15" t="s">
        <v>143</v>
      </c>
      <c r="F68" s="15" t="s">
        <v>20</v>
      </c>
      <c r="G68" s="15" t="s">
        <v>2438</v>
      </c>
      <c r="H68" s="15" t="s">
        <v>24</v>
      </c>
      <c r="I68" s="15" t="s">
        <v>24</v>
      </c>
      <c r="J68" s="15" t="s">
        <v>24</v>
      </c>
      <c r="K68" s="16" t="s">
        <v>24</v>
      </c>
      <c r="N68">
        <f t="shared" si="4"/>
        <v>6100088</v>
      </c>
      <c r="O68">
        <f>IF(AND(A68&gt;0,A68&lt;999),IFERROR(VLOOKUP(results0203[[#This Row],[Card]],FISM[],1,FALSE),0),0)</f>
        <v>0</v>
      </c>
      <c r="P68">
        <f t="shared" si="5"/>
        <v>999</v>
      </c>
    </row>
    <row r="69" spans="1:16" x14ac:dyDescent="0.3">
      <c r="A69" s="14">
        <v>999</v>
      </c>
      <c r="B69" s="12">
        <v>46</v>
      </c>
      <c r="C69" s="12">
        <v>6100076</v>
      </c>
      <c r="D69" s="12" t="s">
        <v>219</v>
      </c>
      <c r="E69" s="12" t="s">
        <v>143</v>
      </c>
      <c r="F69" s="12" t="s">
        <v>20</v>
      </c>
      <c r="G69" s="12" t="s">
        <v>2439</v>
      </c>
      <c r="H69" s="12" t="s">
        <v>24</v>
      </c>
      <c r="I69" s="12" t="s">
        <v>24</v>
      </c>
      <c r="J69" s="12" t="s">
        <v>24</v>
      </c>
      <c r="K69" s="13" t="s">
        <v>24</v>
      </c>
      <c r="N69">
        <f t="shared" si="4"/>
        <v>6100076</v>
      </c>
      <c r="O69">
        <f>IF(AND(A69&gt;0,A69&lt;999),IFERROR(VLOOKUP(results0203[[#This Row],[Card]],FISM[],1,FALSE),0),0)</f>
        <v>0</v>
      </c>
      <c r="P69">
        <f t="shared" si="5"/>
        <v>999</v>
      </c>
    </row>
    <row r="70" spans="1:16" x14ac:dyDescent="0.3">
      <c r="A70" s="14">
        <v>999</v>
      </c>
      <c r="B70" s="15">
        <v>41</v>
      </c>
      <c r="C70" s="15">
        <v>6532382</v>
      </c>
      <c r="D70" s="15" t="s">
        <v>171</v>
      </c>
      <c r="E70" s="15" t="s">
        <v>19</v>
      </c>
      <c r="F70" s="15" t="s">
        <v>73</v>
      </c>
      <c r="G70" s="15" t="s">
        <v>2440</v>
      </c>
      <c r="H70" s="15" t="s">
        <v>24</v>
      </c>
      <c r="I70" s="15" t="s">
        <v>24</v>
      </c>
      <c r="J70" s="15" t="s">
        <v>24</v>
      </c>
      <c r="K70" s="16" t="s">
        <v>24</v>
      </c>
      <c r="N70">
        <f t="shared" si="4"/>
        <v>6532382</v>
      </c>
      <c r="O70">
        <f>IF(AND(A70&gt;0,A70&lt;999),IFERROR(VLOOKUP(results0203[[#This Row],[Card]],FISM[],1,FALSE),0),0)</f>
        <v>0</v>
      </c>
      <c r="P70">
        <f t="shared" si="5"/>
        <v>999</v>
      </c>
    </row>
    <row r="71" spans="1:16" x14ac:dyDescent="0.3">
      <c r="A71" s="14">
        <v>999</v>
      </c>
      <c r="B71" s="12">
        <v>40</v>
      </c>
      <c r="C71" s="12">
        <v>104720</v>
      </c>
      <c r="D71" s="12" t="s">
        <v>2202</v>
      </c>
      <c r="E71" s="12" t="s">
        <v>19</v>
      </c>
      <c r="F71" s="12" t="s">
        <v>20</v>
      </c>
      <c r="G71" s="12" t="s">
        <v>2441</v>
      </c>
      <c r="H71" s="12" t="s">
        <v>24</v>
      </c>
      <c r="I71" s="12" t="s">
        <v>24</v>
      </c>
      <c r="J71" s="12" t="s">
        <v>24</v>
      </c>
      <c r="K71" s="13" t="s">
        <v>24</v>
      </c>
      <c r="N71">
        <f t="shared" si="4"/>
        <v>104720</v>
      </c>
      <c r="O71">
        <f>IF(AND(A71&gt;0,A71&lt;999),IFERROR(VLOOKUP(results0203[[#This Row],[Card]],FISM[],1,FALSE),0),0)</f>
        <v>0</v>
      </c>
      <c r="P71">
        <f t="shared" si="5"/>
        <v>999</v>
      </c>
    </row>
    <row r="72" spans="1:16" x14ac:dyDescent="0.3">
      <c r="A72" s="14">
        <v>999</v>
      </c>
      <c r="B72" s="15">
        <v>32</v>
      </c>
      <c r="C72" s="15">
        <v>6100061</v>
      </c>
      <c r="D72" s="15" t="s">
        <v>975</v>
      </c>
      <c r="E72" s="15" t="s">
        <v>143</v>
      </c>
      <c r="F72" s="15" t="s">
        <v>20</v>
      </c>
      <c r="G72" s="15" t="s">
        <v>2442</v>
      </c>
      <c r="H72" s="15" t="s">
        <v>24</v>
      </c>
      <c r="I72" s="15" t="s">
        <v>24</v>
      </c>
      <c r="J72" s="15" t="s">
        <v>24</v>
      </c>
      <c r="K72" s="16" t="s">
        <v>24</v>
      </c>
      <c r="N72">
        <f t="shared" si="4"/>
        <v>6100061</v>
      </c>
      <c r="O72">
        <f>IF(AND(A72&gt;0,A72&lt;999),IFERROR(VLOOKUP(results0203[[#This Row],[Card]],FISM[],1,FALSE),0),0)</f>
        <v>0</v>
      </c>
      <c r="P72">
        <f t="shared" si="5"/>
        <v>999</v>
      </c>
    </row>
    <row r="73" spans="1:16" x14ac:dyDescent="0.3">
      <c r="A73" s="14">
        <v>999</v>
      </c>
      <c r="B73" s="12">
        <v>28</v>
      </c>
      <c r="C73" s="12">
        <v>104724</v>
      </c>
      <c r="D73" s="12" t="s">
        <v>273</v>
      </c>
      <c r="E73" s="12" t="s">
        <v>19</v>
      </c>
      <c r="F73" s="12" t="s">
        <v>20</v>
      </c>
      <c r="G73" s="12" t="s">
        <v>2443</v>
      </c>
      <c r="H73" s="12" t="s">
        <v>24</v>
      </c>
      <c r="I73" s="12" t="s">
        <v>24</v>
      </c>
      <c r="J73" s="12" t="s">
        <v>24</v>
      </c>
      <c r="K73" s="13" t="s">
        <v>24</v>
      </c>
      <c r="N73">
        <f t="shared" si="4"/>
        <v>104724</v>
      </c>
      <c r="O73">
        <f>IF(AND(A73&gt;0,A73&lt;999),IFERROR(VLOOKUP(results0203[[#This Row],[Card]],FISM[],1,FALSE),0),0)</f>
        <v>0</v>
      </c>
      <c r="P73">
        <f t="shared" si="5"/>
        <v>999</v>
      </c>
    </row>
    <row r="74" spans="1:16" x14ac:dyDescent="0.3">
      <c r="A74" s="14">
        <v>999</v>
      </c>
      <c r="B74" s="15">
        <v>27</v>
      </c>
      <c r="C74" s="15">
        <v>104868</v>
      </c>
      <c r="D74" s="15" t="s">
        <v>185</v>
      </c>
      <c r="E74" s="15" t="s">
        <v>43</v>
      </c>
      <c r="F74" s="15" t="s">
        <v>20</v>
      </c>
      <c r="G74" s="15" t="s">
        <v>2442</v>
      </c>
      <c r="H74" s="15" t="s">
        <v>24</v>
      </c>
      <c r="I74" s="15" t="s">
        <v>24</v>
      </c>
      <c r="J74" s="15" t="s">
        <v>24</v>
      </c>
      <c r="K74" s="16" t="s">
        <v>24</v>
      </c>
      <c r="N74">
        <f t="shared" si="4"/>
        <v>104868</v>
      </c>
      <c r="O74">
        <f>IF(AND(A74&gt;0,A74&lt;999),IFERROR(VLOOKUP(results0203[[#This Row],[Card]],FISM[],1,FALSE),0),0)</f>
        <v>0</v>
      </c>
      <c r="P74">
        <f t="shared" si="5"/>
        <v>999</v>
      </c>
    </row>
    <row r="75" spans="1:16" x14ac:dyDescent="0.3">
      <c r="A75" s="14">
        <v>999</v>
      </c>
      <c r="B75" s="12">
        <v>25</v>
      </c>
      <c r="C75" s="12">
        <v>6530925</v>
      </c>
      <c r="D75" s="12" t="s">
        <v>2025</v>
      </c>
      <c r="E75" s="12" t="s">
        <v>65</v>
      </c>
      <c r="F75" s="12" t="s">
        <v>73</v>
      </c>
      <c r="G75" s="12" t="s">
        <v>2444</v>
      </c>
      <c r="H75" s="12" t="s">
        <v>24</v>
      </c>
      <c r="I75" s="12" t="s">
        <v>24</v>
      </c>
      <c r="J75" s="12" t="s">
        <v>24</v>
      </c>
      <c r="K75" s="13" t="s">
        <v>24</v>
      </c>
      <c r="N75">
        <f t="shared" si="4"/>
        <v>6530925</v>
      </c>
      <c r="O75">
        <f>IF(AND(A75&gt;0,A75&lt;999),IFERROR(VLOOKUP(results0203[[#This Row],[Card]],FISM[],1,FALSE),0),0)</f>
        <v>0</v>
      </c>
      <c r="P75">
        <f t="shared" si="5"/>
        <v>999</v>
      </c>
    </row>
    <row r="76" spans="1:16" x14ac:dyDescent="0.3">
      <c r="A76" s="14">
        <v>999</v>
      </c>
      <c r="B76" s="15">
        <v>24</v>
      </c>
      <c r="C76" s="15">
        <v>6100034</v>
      </c>
      <c r="D76" s="15" t="s">
        <v>192</v>
      </c>
      <c r="E76" s="15" t="s">
        <v>143</v>
      </c>
      <c r="F76" s="15" t="s">
        <v>20</v>
      </c>
      <c r="G76" s="15" t="s">
        <v>1556</v>
      </c>
      <c r="H76" s="15" t="s">
        <v>24</v>
      </c>
      <c r="I76" s="15" t="s">
        <v>24</v>
      </c>
      <c r="J76" s="15" t="s">
        <v>24</v>
      </c>
      <c r="K76" s="16" t="s">
        <v>24</v>
      </c>
      <c r="N76">
        <f t="shared" si="4"/>
        <v>6100034</v>
      </c>
      <c r="O76">
        <f>IF(AND(A76&gt;0,A76&lt;999),IFERROR(VLOOKUP(results0203[[#This Row],[Card]],FISM[],1,FALSE),0),0)</f>
        <v>0</v>
      </c>
      <c r="P76">
        <f t="shared" si="5"/>
        <v>999</v>
      </c>
    </row>
    <row r="77" spans="1:16" x14ac:dyDescent="0.3">
      <c r="A77" s="14">
        <v>999</v>
      </c>
      <c r="B77" s="12">
        <v>20</v>
      </c>
      <c r="C77" s="12">
        <v>104801</v>
      </c>
      <c r="D77" s="12" t="s">
        <v>157</v>
      </c>
      <c r="E77" s="12" t="s">
        <v>19</v>
      </c>
      <c r="F77" s="12" t="s">
        <v>20</v>
      </c>
      <c r="G77" s="12" t="s">
        <v>1060</v>
      </c>
      <c r="H77" s="12" t="s">
        <v>24</v>
      </c>
      <c r="I77" s="12" t="s">
        <v>24</v>
      </c>
      <c r="J77" s="12" t="s">
        <v>24</v>
      </c>
      <c r="K77" s="13" t="s">
        <v>24</v>
      </c>
      <c r="N77">
        <f t="shared" si="4"/>
        <v>104801</v>
      </c>
      <c r="O77">
        <f>IF(AND(A77&gt;0,A77&lt;999),IFERROR(VLOOKUP(results0203[[#This Row],[Card]],FISM[],1,FALSE),0),0)</f>
        <v>0</v>
      </c>
      <c r="P77">
        <f t="shared" si="5"/>
        <v>999</v>
      </c>
    </row>
    <row r="78" spans="1:16" x14ac:dyDescent="0.3">
      <c r="A78" s="14">
        <v>999</v>
      </c>
      <c r="B78" s="15">
        <v>18</v>
      </c>
      <c r="C78" s="15">
        <v>104826</v>
      </c>
      <c r="D78" s="15" t="s">
        <v>635</v>
      </c>
      <c r="E78" s="15" t="s">
        <v>19</v>
      </c>
      <c r="F78" s="15" t="s">
        <v>20</v>
      </c>
      <c r="G78" s="15" t="s">
        <v>932</v>
      </c>
      <c r="H78" s="15" t="s">
        <v>24</v>
      </c>
      <c r="I78" s="15" t="s">
        <v>24</v>
      </c>
      <c r="J78" s="15" t="s">
        <v>24</v>
      </c>
      <c r="K78" s="16" t="s">
        <v>24</v>
      </c>
      <c r="N78">
        <f t="shared" si="4"/>
        <v>104826</v>
      </c>
      <c r="O78">
        <f>IF(AND(A78&gt;0,A78&lt;999),IFERROR(VLOOKUP(results0203[[#This Row],[Card]],FISM[],1,FALSE),0),0)</f>
        <v>0</v>
      </c>
      <c r="P78">
        <f t="shared" si="5"/>
        <v>999</v>
      </c>
    </row>
    <row r="79" spans="1:16" x14ac:dyDescent="0.3">
      <c r="A79" s="14">
        <v>999</v>
      </c>
      <c r="B79" s="12">
        <v>8</v>
      </c>
      <c r="C79" s="12">
        <v>104625</v>
      </c>
      <c r="D79" s="12" t="s">
        <v>50</v>
      </c>
      <c r="E79" s="12" t="s">
        <v>28</v>
      </c>
      <c r="F79" s="12" t="s">
        <v>20</v>
      </c>
      <c r="G79" s="12" t="s">
        <v>1061</v>
      </c>
      <c r="H79" s="12" t="s">
        <v>24</v>
      </c>
      <c r="I79" s="12" t="s">
        <v>24</v>
      </c>
      <c r="J79" s="12" t="s">
        <v>24</v>
      </c>
      <c r="K79" s="13" t="s">
        <v>24</v>
      </c>
      <c r="N79">
        <f t="shared" si="4"/>
        <v>104625</v>
      </c>
      <c r="O79">
        <f>IF(AND(A79&gt;0,A79&lt;999),IFERROR(VLOOKUP(results0203[[#This Row],[Card]],FISM[],1,FALSE),0),0)</f>
        <v>0</v>
      </c>
      <c r="P79">
        <f t="shared" si="5"/>
        <v>999</v>
      </c>
    </row>
    <row r="80" spans="1:16" x14ac:dyDescent="0.3">
      <c r="A80" s="14">
        <v>999</v>
      </c>
      <c r="B80" s="15">
        <v>2</v>
      </c>
      <c r="C80" s="15">
        <v>104727</v>
      </c>
      <c r="D80" s="15" t="s">
        <v>57</v>
      </c>
      <c r="E80" s="15" t="s">
        <v>19</v>
      </c>
      <c r="F80" s="15" t="s">
        <v>20</v>
      </c>
      <c r="G80" s="15" t="s">
        <v>2445</v>
      </c>
      <c r="H80" s="15" t="s">
        <v>24</v>
      </c>
      <c r="I80" s="15" t="s">
        <v>24</v>
      </c>
      <c r="J80" s="15" t="s">
        <v>24</v>
      </c>
      <c r="K80" s="16" t="s">
        <v>24</v>
      </c>
      <c r="N80">
        <f t="shared" si="4"/>
        <v>104727</v>
      </c>
      <c r="O80">
        <f>IF(AND(A80&gt;0,A80&lt;999),IFERROR(VLOOKUP(results0203[[#This Row],[Card]],FISM[],1,FALSE),0),0)</f>
        <v>0</v>
      </c>
      <c r="P80">
        <f t="shared" si="5"/>
        <v>999</v>
      </c>
    </row>
    <row r="81" spans="1:16" x14ac:dyDescent="0.3">
      <c r="A81" s="14">
        <v>999</v>
      </c>
      <c r="B81" s="15">
        <v>96</v>
      </c>
      <c r="C81" s="15">
        <v>104927</v>
      </c>
      <c r="D81" s="15" t="s">
        <v>2210</v>
      </c>
      <c r="E81" s="15" t="s">
        <v>43</v>
      </c>
      <c r="F81" s="15" t="s">
        <v>20</v>
      </c>
      <c r="G81" s="15" t="s">
        <v>2446</v>
      </c>
      <c r="H81" s="15" t="s">
        <v>24</v>
      </c>
      <c r="I81" s="15" t="s">
        <v>24</v>
      </c>
      <c r="J81" s="15" t="s">
        <v>24</v>
      </c>
      <c r="K81" s="16" t="s">
        <v>24</v>
      </c>
      <c r="N81">
        <f t="shared" si="4"/>
        <v>104927</v>
      </c>
      <c r="O81">
        <f>IF(AND(A81&gt;0,A81&lt;999),IFERROR(VLOOKUP(results0203[[#This Row],[Card]],FISM[],1,FALSE),0),0)</f>
        <v>0</v>
      </c>
      <c r="P81">
        <f t="shared" si="5"/>
        <v>999</v>
      </c>
    </row>
    <row r="82" spans="1:16" x14ac:dyDescent="0.3">
      <c r="A82" s="14">
        <v>999</v>
      </c>
      <c r="B82" s="12">
        <v>69</v>
      </c>
      <c r="C82" s="12">
        <v>104897</v>
      </c>
      <c r="D82" s="12" t="s">
        <v>286</v>
      </c>
      <c r="E82" s="12" t="s">
        <v>43</v>
      </c>
      <c r="F82" s="12" t="s">
        <v>20</v>
      </c>
      <c r="G82" s="12" t="s">
        <v>2335</v>
      </c>
      <c r="H82" s="12" t="s">
        <v>24</v>
      </c>
      <c r="I82" s="12" t="s">
        <v>24</v>
      </c>
      <c r="J82" s="12" t="s">
        <v>24</v>
      </c>
      <c r="K82" s="13" t="s">
        <v>24</v>
      </c>
      <c r="N82">
        <f t="shared" si="4"/>
        <v>104897</v>
      </c>
      <c r="O82">
        <f>IF(AND(A82&gt;0,A82&lt;999),IFERROR(VLOOKUP(results0203[[#This Row],[Card]],FISM[],1,FALSE),0),0)</f>
        <v>0</v>
      </c>
      <c r="P82">
        <f t="shared" si="5"/>
        <v>999</v>
      </c>
    </row>
    <row r="83" spans="1:16" x14ac:dyDescent="0.3">
      <c r="A83" s="14">
        <v>999</v>
      </c>
      <c r="B83" s="12">
        <v>72</v>
      </c>
      <c r="C83" s="12">
        <v>6100163</v>
      </c>
      <c r="D83" s="12" t="s">
        <v>440</v>
      </c>
      <c r="E83" s="12" t="s">
        <v>143</v>
      </c>
      <c r="F83" s="12" t="s">
        <v>20</v>
      </c>
      <c r="G83" s="12" t="s">
        <v>2447</v>
      </c>
      <c r="H83" s="12" t="s">
        <v>24</v>
      </c>
      <c r="I83" s="12" t="s">
        <v>24</v>
      </c>
      <c r="J83" s="12" t="s">
        <v>24</v>
      </c>
      <c r="K83" s="13" t="s">
        <v>24</v>
      </c>
      <c r="N83">
        <f t="shared" si="4"/>
        <v>6100163</v>
      </c>
      <c r="O83">
        <f>IF(AND(A83&gt;0,A83&lt;999),IFERROR(VLOOKUP(results0203[[#This Row],[Card]],FISM[],1,FALSE),0),0)</f>
        <v>0</v>
      </c>
      <c r="P83">
        <f t="shared" si="5"/>
        <v>999</v>
      </c>
    </row>
    <row r="84" spans="1:16" x14ac:dyDescent="0.3">
      <c r="A84" s="14">
        <v>999</v>
      </c>
      <c r="B84" s="15">
        <v>1</v>
      </c>
      <c r="C84" s="15">
        <v>104495</v>
      </c>
      <c r="D84" s="15" t="s">
        <v>2206</v>
      </c>
      <c r="E84" s="15" t="s">
        <v>81</v>
      </c>
      <c r="F84" s="15" t="s">
        <v>20</v>
      </c>
      <c r="G84" s="15" t="s">
        <v>2448</v>
      </c>
      <c r="H84" s="15" t="s">
        <v>24</v>
      </c>
      <c r="I84" s="15" t="s">
        <v>24</v>
      </c>
      <c r="J84" s="15" t="s">
        <v>24</v>
      </c>
      <c r="K84" s="16" t="s">
        <v>24</v>
      </c>
      <c r="N84">
        <f t="shared" si="4"/>
        <v>104495</v>
      </c>
      <c r="O84">
        <f>IF(AND(A84&gt;0,A84&lt;999),IFERROR(VLOOKUP(results0203[[#This Row],[Card]],FISM[],1,FALSE),0),0)</f>
        <v>0</v>
      </c>
      <c r="P84">
        <f t="shared" si="5"/>
        <v>999</v>
      </c>
    </row>
    <row r="85" spans="1:16" x14ac:dyDescent="0.3">
      <c r="A85" s="14">
        <v>999</v>
      </c>
      <c r="B85" s="15">
        <v>115</v>
      </c>
      <c r="C85" s="15">
        <v>6100135</v>
      </c>
      <c r="D85" s="15" t="s">
        <v>2193</v>
      </c>
      <c r="E85" s="15" t="s">
        <v>143</v>
      </c>
      <c r="F85" s="15" t="s">
        <v>20</v>
      </c>
      <c r="G85" s="15" t="s">
        <v>24</v>
      </c>
      <c r="H85" s="15" t="s">
        <v>24</v>
      </c>
      <c r="I85" s="15" t="s">
        <v>24</v>
      </c>
      <c r="J85" s="15" t="s">
        <v>24</v>
      </c>
      <c r="K85" s="16" t="s">
        <v>24</v>
      </c>
      <c r="N85">
        <f t="shared" si="4"/>
        <v>6100135</v>
      </c>
      <c r="O85">
        <f>IF(AND(A85&gt;0,A85&lt;999),IFERROR(VLOOKUP(results0203[[#This Row],[Card]],FISM[],1,FALSE),0),0)</f>
        <v>0</v>
      </c>
      <c r="P85">
        <f t="shared" si="5"/>
        <v>999</v>
      </c>
    </row>
    <row r="86" spans="1:16" x14ac:dyDescent="0.3">
      <c r="A86" s="14">
        <v>999</v>
      </c>
      <c r="B86" s="12">
        <v>111</v>
      </c>
      <c r="C86" s="12">
        <v>6100122</v>
      </c>
      <c r="D86" s="12" t="s">
        <v>594</v>
      </c>
      <c r="E86" s="12" t="s">
        <v>143</v>
      </c>
      <c r="F86" s="12" t="s">
        <v>20</v>
      </c>
      <c r="G86" s="12" t="s">
        <v>24</v>
      </c>
      <c r="H86" s="12" t="s">
        <v>24</v>
      </c>
      <c r="I86" s="12" t="s">
        <v>24</v>
      </c>
      <c r="J86" s="12" t="s">
        <v>24</v>
      </c>
      <c r="K86" s="13" t="s">
        <v>24</v>
      </c>
      <c r="N86">
        <f t="shared" si="4"/>
        <v>6100122</v>
      </c>
      <c r="O86">
        <f>IF(AND(A86&gt;0,A86&lt;999),IFERROR(VLOOKUP(results0203[[#This Row],[Card]],FISM[],1,FALSE),0),0)</f>
        <v>0</v>
      </c>
      <c r="P86">
        <f t="shared" si="5"/>
        <v>999</v>
      </c>
    </row>
    <row r="87" spans="1:16" x14ac:dyDescent="0.3">
      <c r="A87" s="14">
        <v>999</v>
      </c>
      <c r="B87" s="15">
        <v>110</v>
      </c>
      <c r="C87" s="15">
        <v>6100131</v>
      </c>
      <c r="D87" s="15" t="s">
        <v>1229</v>
      </c>
      <c r="E87" s="15" t="s">
        <v>143</v>
      </c>
      <c r="F87" s="15" t="s">
        <v>20</v>
      </c>
      <c r="G87" s="15" t="s">
        <v>24</v>
      </c>
      <c r="H87" s="15" t="s">
        <v>24</v>
      </c>
      <c r="I87" s="15" t="s">
        <v>24</v>
      </c>
      <c r="J87" s="15" t="s">
        <v>24</v>
      </c>
      <c r="K87" s="16" t="s">
        <v>24</v>
      </c>
      <c r="N87">
        <f t="shared" si="4"/>
        <v>6100131</v>
      </c>
      <c r="O87">
        <f>IF(AND(A87&gt;0,A87&lt;999),IFERROR(VLOOKUP(results0203[[#This Row],[Card]],FISM[],1,FALSE),0),0)</f>
        <v>0</v>
      </c>
      <c r="P87">
        <f t="shared" si="5"/>
        <v>999</v>
      </c>
    </row>
    <row r="88" spans="1:16" x14ac:dyDescent="0.3">
      <c r="A88" s="14">
        <v>999</v>
      </c>
      <c r="B88" s="12">
        <v>109</v>
      </c>
      <c r="C88" s="12">
        <v>6100137</v>
      </c>
      <c r="D88" s="12" t="s">
        <v>2194</v>
      </c>
      <c r="E88" s="12" t="s">
        <v>143</v>
      </c>
      <c r="F88" s="12" t="s">
        <v>20</v>
      </c>
      <c r="G88" s="12" t="s">
        <v>24</v>
      </c>
      <c r="H88" s="12" t="s">
        <v>24</v>
      </c>
      <c r="I88" s="12" t="s">
        <v>24</v>
      </c>
      <c r="J88" s="12" t="s">
        <v>24</v>
      </c>
      <c r="K88" s="13" t="s">
        <v>24</v>
      </c>
      <c r="N88">
        <f t="shared" si="4"/>
        <v>6100137</v>
      </c>
      <c r="O88">
        <f>IF(AND(A88&gt;0,A88&lt;999),IFERROR(VLOOKUP(results0203[[#This Row],[Card]],FISM[],1,FALSE),0),0)</f>
        <v>0</v>
      </c>
      <c r="P88">
        <f t="shared" si="5"/>
        <v>999</v>
      </c>
    </row>
    <row r="89" spans="1:16" x14ac:dyDescent="0.3">
      <c r="A89" s="14">
        <v>999</v>
      </c>
      <c r="B89" s="15">
        <v>108</v>
      </c>
      <c r="C89" s="15">
        <v>6100123</v>
      </c>
      <c r="D89" s="15" t="s">
        <v>597</v>
      </c>
      <c r="E89" s="15" t="s">
        <v>143</v>
      </c>
      <c r="F89" s="15" t="s">
        <v>20</v>
      </c>
      <c r="G89" s="15" t="s">
        <v>24</v>
      </c>
      <c r="H89" s="15" t="s">
        <v>24</v>
      </c>
      <c r="I89" s="15" t="s">
        <v>24</v>
      </c>
      <c r="J89" s="15" t="s">
        <v>24</v>
      </c>
      <c r="K89" s="16" t="s">
        <v>24</v>
      </c>
      <c r="N89">
        <f t="shared" si="4"/>
        <v>6100123</v>
      </c>
      <c r="O89">
        <f>IF(AND(A89&gt;0,A89&lt;999),IFERROR(VLOOKUP(results0203[[#This Row],[Card]],FISM[],1,FALSE),0),0)</f>
        <v>0</v>
      </c>
      <c r="P89">
        <f t="shared" si="5"/>
        <v>999</v>
      </c>
    </row>
    <row r="90" spans="1:16" x14ac:dyDescent="0.3">
      <c r="A90" s="14">
        <v>999</v>
      </c>
      <c r="B90" s="12">
        <v>105</v>
      </c>
      <c r="C90" s="12">
        <v>6100082</v>
      </c>
      <c r="D90" s="12" t="s">
        <v>475</v>
      </c>
      <c r="E90" s="12" t="s">
        <v>143</v>
      </c>
      <c r="F90" s="12" t="s">
        <v>20</v>
      </c>
      <c r="G90" s="12" t="s">
        <v>24</v>
      </c>
      <c r="H90" s="12" t="s">
        <v>24</v>
      </c>
      <c r="I90" s="12" t="s">
        <v>24</v>
      </c>
      <c r="J90" s="12" t="s">
        <v>24</v>
      </c>
      <c r="K90" s="13" t="s">
        <v>24</v>
      </c>
      <c r="N90">
        <f t="shared" si="4"/>
        <v>6100082</v>
      </c>
      <c r="O90">
        <f>IF(AND(A90&gt;0,A90&lt;999),IFERROR(VLOOKUP(results0203[[#This Row],[Card]],FISM[],1,FALSE),0),0)</f>
        <v>0</v>
      </c>
      <c r="P90">
        <f t="shared" si="5"/>
        <v>999</v>
      </c>
    </row>
    <row r="91" spans="1:16" x14ac:dyDescent="0.3">
      <c r="A91" s="14">
        <v>999</v>
      </c>
      <c r="B91" s="15">
        <v>100</v>
      </c>
      <c r="C91" s="15">
        <v>6100138</v>
      </c>
      <c r="D91" s="15" t="s">
        <v>2195</v>
      </c>
      <c r="E91" s="15" t="s">
        <v>143</v>
      </c>
      <c r="F91" s="15" t="s">
        <v>20</v>
      </c>
      <c r="G91" s="15" t="s">
        <v>24</v>
      </c>
      <c r="H91" s="15" t="s">
        <v>24</v>
      </c>
      <c r="I91" s="15" t="s">
        <v>24</v>
      </c>
      <c r="J91" s="15" t="s">
        <v>24</v>
      </c>
      <c r="K91" s="16" t="s">
        <v>24</v>
      </c>
      <c r="N91">
        <f t="shared" si="4"/>
        <v>6100138</v>
      </c>
      <c r="O91">
        <f>IF(AND(A91&gt;0,A91&lt;999),IFERROR(VLOOKUP(results0203[[#This Row],[Card]],FISM[],1,FALSE),0),0)</f>
        <v>0</v>
      </c>
      <c r="P91">
        <f t="shared" si="5"/>
        <v>999</v>
      </c>
    </row>
    <row r="92" spans="1:16" x14ac:dyDescent="0.3">
      <c r="A92" s="14">
        <v>999</v>
      </c>
      <c r="B92" s="12">
        <v>93</v>
      </c>
      <c r="C92" s="12">
        <v>6100063</v>
      </c>
      <c r="D92" s="12" t="s">
        <v>1062</v>
      </c>
      <c r="E92" s="12" t="s">
        <v>143</v>
      </c>
      <c r="F92" s="12" t="s">
        <v>20</v>
      </c>
      <c r="G92" s="12" t="s">
        <v>24</v>
      </c>
      <c r="H92" s="12" t="s">
        <v>24</v>
      </c>
      <c r="I92" s="12" t="s">
        <v>24</v>
      </c>
      <c r="J92" s="12" t="s">
        <v>24</v>
      </c>
      <c r="K92" s="13" t="s">
        <v>24</v>
      </c>
      <c r="N92">
        <f t="shared" si="4"/>
        <v>6100063</v>
      </c>
      <c r="O92">
        <f>IF(AND(A92&gt;0,A92&lt;999),IFERROR(VLOOKUP(results0203[[#This Row],[Card]],FISM[],1,FALSE),0),0)</f>
        <v>0</v>
      </c>
      <c r="P92">
        <f t="shared" si="5"/>
        <v>999</v>
      </c>
    </row>
    <row r="93" spans="1:16" x14ac:dyDescent="0.3">
      <c r="A93" s="14">
        <v>999</v>
      </c>
      <c r="B93" s="15">
        <v>89</v>
      </c>
      <c r="C93" s="15">
        <v>104944</v>
      </c>
      <c r="D93" s="15" t="s">
        <v>2196</v>
      </c>
      <c r="E93" s="15" t="s">
        <v>43</v>
      </c>
      <c r="F93" s="15" t="s">
        <v>20</v>
      </c>
      <c r="G93" s="15" t="s">
        <v>24</v>
      </c>
      <c r="H93" s="15" t="s">
        <v>24</v>
      </c>
      <c r="I93" s="15" t="s">
        <v>24</v>
      </c>
      <c r="J93" s="15" t="s">
        <v>24</v>
      </c>
      <c r="K93" s="16" t="s">
        <v>24</v>
      </c>
      <c r="N93">
        <f t="shared" si="4"/>
        <v>104944</v>
      </c>
      <c r="O93">
        <f>IF(AND(A93&gt;0,A93&lt;999),IFERROR(VLOOKUP(results0203[[#This Row],[Card]],FISM[],1,FALSE),0),0)</f>
        <v>0</v>
      </c>
      <c r="P93">
        <f t="shared" si="5"/>
        <v>999</v>
      </c>
    </row>
    <row r="94" spans="1:16" x14ac:dyDescent="0.3">
      <c r="A94" s="14">
        <v>999</v>
      </c>
      <c r="B94" s="12">
        <v>87</v>
      </c>
      <c r="C94" s="12">
        <v>6100086</v>
      </c>
      <c r="D94" s="12" t="s">
        <v>600</v>
      </c>
      <c r="E94" s="12" t="s">
        <v>143</v>
      </c>
      <c r="F94" s="12" t="s">
        <v>20</v>
      </c>
      <c r="G94" s="12" t="s">
        <v>24</v>
      </c>
      <c r="H94" s="12" t="s">
        <v>24</v>
      </c>
      <c r="I94" s="12" t="s">
        <v>24</v>
      </c>
      <c r="J94" s="12" t="s">
        <v>24</v>
      </c>
      <c r="K94" s="13" t="s">
        <v>24</v>
      </c>
      <c r="N94">
        <f t="shared" si="4"/>
        <v>6100086</v>
      </c>
      <c r="O94">
        <f>IF(AND(A94&gt;0,A94&lt;999),IFERROR(VLOOKUP(results0203[[#This Row],[Card]],FISM[],1,FALSE),0),0)</f>
        <v>0</v>
      </c>
      <c r="P94">
        <f t="shared" si="5"/>
        <v>999</v>
      </c>
    </row>
    <row r="95" spans="1:16" x14ac:dyDescent="0.3">
      <c r="A95" s="14">
        <v>999</v>
      </c>
      <c r="B95" s="15">
        <v>84</v>
      </c>
      <c r="C95" s="15">
        <v>6100054</v>
      </c>
      <c r="D95" s="15" t="s">
        <v>413</v>
      </c>
      <c r="E95" s="15" t="s">
        <v>143</v>
      </c>
      <c r="F95" s="15" t="s">
        <v>20</v>
      </c>
      <c r="G95" s="15" t="s">
        <v>24</v>
      </c>
      <c r="H95" s="15" t="s">
        <v>24</v>
      </c>
      <c r="I95" s="15" t="s">
        <v>24</v>
      </c>
      <c r="J95" s="15" t="s">
        <v>24</v>
      </c>
      <c r="K95" s="16" t="s">
        <v>24</v>
      </c>
      <c r="N95">
        <f t="shared" si="4"/>
        <v>6100054</v>
      </c>
      <c r="O95">
        <f>IF(AND(A95&gt;0,A95&lt;999),IFERROR(VLOOKUP(results0203[[#This Row],[Card]],FISM[],1,FALSE),0),0)</f>
        <v>0</v>
      </c>
      <c r="P95">
        <f t="shared" si="5"/>
        <v>999</v>
      </c>
    </row>
    <row r="96" spans="1:16" x14ac:dyDescent="0.3">
      <c r="A96" s="14">
        <v>999</v>
      </c>
      <c r="B96" s="12">
        <v>83</v>
      </c>
      <c r="C96" s="12">
        <v>104913</v>
      </c>
      <c r="D96" s="12" t="s">
        <v>611</v>
      </c>
      <c r="E96" s="12" t="s">
        <v>43</v>
      </c>
      <c r="F96" s="12" t="s">
        <v>20</v>
      </c>
      <c r="G96" s="12" t="s">
        <v>24</v>
      </c>
      <c r="H96" s="12" t="s">
        <v>24</v>
      </c>
      <c r="I96" s="12" t="s">
        <v>24</v>
      </c>
      <c r="J96" s="12" t="s">
        <v>24</v>
      </c>
      <c r="K96" s="13" t="s">
        <v>24</v>
      </c>
      <c r="N96">
        <f t="shared" si="4"/>
        <v>104913</v>
      </c>
      <c r="O96">
        <f>IF(AND(A96&gt;0,A96&lt;999),IFERROR(VLOOKUP(results0203[[#This Row],[Card]],FISM[],1,FALSE),0),0)</f>
        <v>0</v>
      </c>
      <c r="P96">
        <f t="shared" si="5"/>
        <v>999</v>
      </c>
    </row>
    <row r="97" spans="1:16" x14ac:dyDescent="0.3">
      <c r="A97" s="14">
        <v>999</v>
      </c>
      <c r="B97" s="15">
        <v>82</v>
      </c>
      <c r="C97" s="15">
        <v>6100056</v>
      </c>
      <c r="D97" s="15" t="s">
        <v>311</v>
      </c>
      <c r="E97" s="15" t="s">
        <v>143</v>
      </c>
      <c r="F97" s="15" t="s">
        <v>20</v>
      </c>
      <c r="G97" s="15" t="s">
        <v>24</v>
      </c>
      <c r="H97" s="15" t="s">
        <v>24</v>
      </c>
      <c r="I97" s="15" t="s">
        <v>24</v>
      </c>
      <c r="J97" s="15" t="s">
        <v>24</v>
      </c>
      <c r="K97" s="16" t="s">
        <v>24</v>
      </c>
      <c r="N97">
        <f t="shared" si="4"/>
        <v>6100056</v>
      </c>
      <c r="O97">
        <f>IF(AND(A97&gt;0,A97&lt;999),IFERROR(VLOOKUP(results0203[[#This Row],[Card]],FISM[],1,FALSE),0),0)</f>
        <v>0</v>
      </c>
      <c r="P97">
        <f t="shared" si="5"/>
        <v>999</v>
      </c>
    </row>
    <row r="98" spans="1:16" x14ac:dyDescent="0.3">
      <c r="A98" s="14">
        <v>999</v>
      </c>
      <c r="B98" s="12">
        <v>80</v>
      </c>
      <c r="C98" s="12">
        <v>6532597</v>
      </c>
      <c r="D98" s="12" t="s">
        <v>2197</v>
      </c>
      <c r="E98" s="12" t="s">
        <v>43</v>
      </c>
      <c r="F98" s="12" t="s">
        <v>73</v>
      </c>
      <c r="G98" s="12" t="s">
        <v>24</v>
      </c>
      <c r="H98" s="12" t="s">
        <v>24</v>
      </c>
      <c r="I98" s="12" t="s">
        <v>24</v>
      </c>
      <c r="J98" s="12" t="s">
        <v>24</v>
      </c>
      <c r="K98" s="13" t="s">
        <v>24</v>
      </c>
      <c r="N98">
        <f t="shared" ref="N98:N119" si="6">C98</f>
        <v>6532597</v>
      </c>
      <c r="O98">
        <f>IF(AND(A98&gt;0,A98&lt;999),IFERROR(VLOOKUP(results0203[[#This Row],[Card]],FISM[],1,FALSE),0),0)</f>
        <v>0</v>
      </c>
      <c r="P98">
        <f t="shared" ref="P98:P119" si="7">A98</f>
        <v>999</v>
      </c>
    </row>
    <row r="99" spans="1:16" x14ac:dyDescent="0.3">
      <c r="A99" s="14">
        <v>999</v>
      </c>
      <c r="B99" s="15">
        <v>79</v>
      </c>
      <c r="C99" s="15">
        <v>104730</v>
      </c>
      <c r="D99" s="15" t="s">
        <v>2198</v>
      </c>
      <c r="E99" s="15" t="s">
        <v>19</v>
      </c>
      <c r="F99" s="15" t="s">
        <v>20</v>
      </c>
      <c r="G99" s="15" t="s">
        <v>24</v>
      </c>
      <c r="H99" s="15" t="s">
        <v>24</v>
      </c>
      <c r="I99" s="15" t="s">
        <v>24</v>
      </c>
      <c r="J99" s="15" t="s">
        <v>24</v>
      </c>
      <c r="K99" s="16" t="s">
        <v>24</v>
      </c>
      <c r="N99">
        <f t="shared" si="6"/>
        <v>104730</v>
      </c>
      <c r="O99">
        <f>IF(AND(A99&gt;0,A99&lt;999),IFERROR(VLOOKUP(results0203[[#This Row],[Card]],FISM[],1,FALSE),0),0)</f>
        <v>0</v>
      </c>
      <c r="P99">
        <f t="shared" si="7"/>
        <v>999</v>
      </c>
    </row>
    <row r="100" spans="1:16" x14ac:dyDescent="0.3">
      <c r="A100" s="14">
        <v>999</v>
      </c>
      <c r="B100" s="12">
        <v>77</v>
      </c>
      <c r="C100" s="12">
        <v>104910</v>
      </c>
      <c r="D100" s="12" t="s">
        <v>630</v>
      </c>
      <c r="E100" s="12" t="s">
        <v>43</v>
      </c>
      <c r="F100" s="12" t="s">
        <v>20</v>
      </c>
      <c r="G100" s="12" t="s">
        <v>24</v>
      </c>
      <c r="H100" s="12" t="s">
        <v>24</v>
      </c>
      <c r="I100" s="12" t="s">
        <v>24</v>
      </c>
      <c r="J100" s="12" t="s">
        <v>24</v>
      </c>
      <c r="K100" s="13" t="s">
        <v>24</v>
      </c>
      <c r="N100">
        <f t="shared" si="6"/>
        <v>104910</v>
      </c>
      <c r="O100">
        <f>IF(AND(A100&gt;0,A100&lt;999),IFERROR(VLOOKUP(results0203[[#This Row],[Card]],FISM[],1,FALSE),0),0)</f>
        <v>0</v>
      </c>
      <c r="P100">
        <f t="shared" si="7"/>
        <v>999</v>
      </c>
    </row>
    <row r="101" spans="1:16" x14ac:dyDescent="0.3">
      <c r="A101" s="14">
        <v>999</v>
      </c>
      <c r="B101" s="15">
        <v>76</v>
      </c>
      <c r="C101" s="15">
        <v>104714</v>
      </c>
      <c r="D101" s="15" t="s">
        <v>2181</v>
      </c>
      <c r="E101" s="15" t="s">
        <v>19</v>
      </c>
      <c r="F101" s="15" t="s">
        <v>20</v>
      </c>
      <c r="G101" s="15" t="s">
        <v>24</v>
      </c>
      <c r="H101" s="15" t="s">
        <v>24</v>
      </c>
      <c r="I101" s="15" t="s">
        <v>24</v>
      </c>
      <c r="J101" s="15" t="s">
        <v>24</v>
      </c>
      <c r="K101" s="16" t="s">
        <v>24</v>
      </c>
      <c r="N101">
        <f t="shared" si="6"/>
        <v>104714</v>
      </c>
      <c r="O101">
        <f>IF(AND(A101&gt;0,A101&lt;999),IFERROR(VLOOKUP(results0203[[#This Row],[Card]],FISM[],1,FALSE),0),0)</f>
        <v>0</v>
      </c>
      <c r="P101">
        <f t="shared" si="7"/>
        <v>999</v>
      </c>
    </row>
    <row r="102" spans="1:16" x14ac:dyDescent="0.3">
      <c r="A102" s="14">
        <v>999</v>
      </c>
      <c r="B102" s="12">
        <v>70</v>
      </c>
      <c r="C102" s="12">
        <v>6100081</v>
      </c>
      <c r="D102" s="12" t="s">
        <v>606</v>
      </c>
      <c r="E102" s="12" t="s">
        <v>143</v>
      </c>
      <c r="F102" s="12" t="s">
        <v>20</v>
      </c>
      <c r="G102" s="12" t="s">
        <v>24</v>
      </c>
      <c r="H102" s="12" t="s">
        <v>24</v>
      </c>
      <c r="I102" s="12" t="s">
        <v>24</v>
      </c>
      <c r="J102" s="12" t="s">
        <v>24</v>
      </c>
      <c r="K102" s="13" t="s">
        <v>24</v>
      </c>
      <c r="N102">
        <f t="shared" si="6"/>
        <v>6100081</v>
      </c>
      <c r="O102">
        <f>IF(AND(A102&gt;0,A102&lt;999),IFERROR(VLOOKUP(results0203[[#This Row],[Card]],FISM[],1,FALSE),0),0)</f>
        <v>0</v>
      </c>
      <c r="P102">
        <f t="shared" si="7"/>
        <v>999</v>
      </c>
    </row>
    <row r="103" spans="1:16" x14ac:dyDescent="0.3">
      <c r="A103" s="14">
        <v>999</v>
      </c>
      <c r="B103" s="15">
        <v>68</v>
      </c>
      <c r="C103" s="15">
        <v>6100035</v>
      </c>
      <c r="D103" s="15" t="s">
        <v>393</v>
      </c>
      <c r="E103" s="15" t="s">
        <v>143</v>
      </c>
      <c r="F103" s="15" t="s">
        <v>20</v>
      </c>
      <c r="G103" s="15" t="s">
        <v>24</v>
      </c>
      <c r="H103" s="15" t="s">
        <v>24</v>
      </c>
      <c r="I103" s="15" t="s">
        <v>24</v>
      </c>
      <c r="J103" s="15" t="s">
        <v>24</v>
      </c>
      <c r="K103" s="16" t="s">
        <v>24</v>
      </c>
      <c r="N103">
        <f t="shared" si="6"/>
        <v>6100035</v>
      </c>
      <c r="O103">
        <f>IF(AND(A103&gt;0,A103&lt;999),IFERROR(VLOOKUP(results0203[[#This Row],[Card]],FISM[],1,FALSE),0),0)</f>
        <v>0</v>
      </c>
      <c r="P103">
        <f t="shared" si="7"/>
        <v>999</v>
      </c>
    </row>
    <row r="104" spans="1:16" x14ac:dyDescent="0.3">
      <c r="A104" s="14">
        <v>999</v>
      </c>
      <c r="B104" s="12">
        <v>58</v>
      </c>
      <c r="C104" s="12">
        <v>104617</v>
      </c>
      <c r="D104" s="12" t="s">
        <v>2184</v>
      </c>
      <c r="E104" s="12" t="s">
        <v>28</v>
      </c>
      <c r="F104" s="12" t="s">
        <v>20</v>
      </c>
      <c r="G104" s="12" t="s">
        <v>24</v>
      </c>
      <c r="H104" s="12" t="s">
        <v>24</v>
      </c>
      <c r="I104" s="12" t="s">
        <v>24</v>
      </c>
      <c r="J104" s="12" t="s">
        <v>24</v>
      </c>
      <c r="K104" s="13" t="s">
        <v>24</v>
      </c>
      <c r="N104">
        <f t="shared" si="6"/>
        <v>104617</v>
      </c>
      <c r="O104">
        <f>IF(AND(A104&gt;0,A104&lt;999),IFERROR(VLOOKUP(results0203[[#This Row],[Card]],FISM[],1,FALSE),0),0)</f>
        <v>0</v>
      </c>
      <c r="P104">
        <f t="shared" si="7"/>
        <v>999</v>
      </c>
    </row>
    <row r="105" spans="1:16" x14ac:dyDescent="0.3">
      <c r="A105" s="14">
        <v>999</v>
      </c>
      <c r="B105" s="15">
        <v>57</v>
      </c>
      <c r="C105" s="15">
        <v>6532399</v>
      </c>
      <c r="D105" s="15" t="s">
        <v>318</v>
      </c>
      <c r="E105" s="15" t="s">
        <v>19</v>
      </c>
      <c r="F105" s="15" t="s">
        <v>73</v>
      </c>
      <c r="G105" s="15" t="s">
        <v>24</v>
      </c>
      <c r="H105" s="15" t="s">
        <v>24</v>
      </c>
      <c r="I105" s="15" t="s">
        <v>24</v>
      </c>
      <c r="J105" s="15" t="s">
        <v>24</v>
      </c>
      <c r="K105" s="16" t="s">
        <v>24</v>
      </c>
      <c r="N105">
        <f t="shared" si="6"/>
        <v>6532399</v>
      </c>
      <c r="O105">
        <f>IF(AND(A105&gt;0,A105&lt;999),IFERROR(VLOOKUP(results0203[[#This Row],[Card]],FISM[],1,FALSE),0),0)</f>
        <v>0</v>
      </c>
      <c r="P105">
        <f t="shared" si="7"/>
        <v>999</v>
      </c>
    </row>
    <row r="106" spans="1:16" x14ac:dyDescent="0.3">
      <c r="A106" s="14">
        <v>999</v>
      </c>
      <c r="B106" s="12">
        <v>53</v>
      </c>
      <c r="C106" s="12">
        <v>104726</v>
      </c>
      <c r="D106" s="12" t="s">
        <v>2449</v>
      </c>
      <c r="E106" s="12" t="s">
        <v>19</v>
      </c>
      <c r="F106" s="12" t="s">
        <v>20</v>
      </c>
      <c r="G106" s="12" t="s">
        <v>24</v>
      </c>
      <c r="H106" s="12" t="s">
        <v>24</v>
      </c>
      <c r="I106" s="12" t="s">
        <v>24</v>
      </c>
      <c r="J106" s="12" t="s">
        <v>24</v>
      </c>
      <c r="K106" s="13" t="s">
        <v>24</v>
      </c>
      <c r="N106">
        <f t="shared" si="6"/>
        <v>104726</v>
      </c>
      <c r="O106">
        <f>IF(AND(A106&gt;0,A106&lt;999),IFERROR(VLOOKUP(results0203[[#This Row],[Card]],FISM[],1,FALSE),0),0)</f>
        <v>0</v>
      </c>
      <c r="P106">
        <f t="shared" si="7"/>
        <v>999</v>
      </c>
    </row>
    <row r="107" spans="1:16" x14ac:dyDescent="0.3">
      <c r="A107" s="14">
        <v>999</v>
      </c>
      <c r="B107" s="15">
        <v>51</v>
      </c>
      <c r="C107" s="15">
        <v>6100083</v>
      </c>
      <c r="D107" s="15" t="s">
        <v>239</v>
      </c>
      <c r="E107" s="15" t="s">
        <v>143</v>
      </c>
      <c r="F107" s="15" t="s">
        <v>20</v>
      </c>
      <c r="G107" s="15" t="s">
        <v>24</v>
      </c>
      <c r="H107" s="15" t="s">
        <v>24</v>
      </c>
      <c r="I107" s="15" t="s">
        <v>24</v>
      </c>
      <c r="J107" s="15" t="s">
        <v>24</v>
      </c>
      <c r="K107" s="16" t="s">
        <v>24</v>
      </c>
      <c r="N107">
        <f t="shared" si="6"/>
        <v>6100083</v>
      </c>
      <c r="O107">
        <f>IF(AND(A107&gt;0,A107&lt;999),IFERROR(VLOOKUP(results0203[[#This Row],[Card]],FISM[],1,FALSE),0),0)</f>
        <v>0</v>
      </c>
      <c r="P107">
        <f t="shared" si="7"/>
        <v>999</v>
      </c>
    </row>
    <row r="108" spans="1:16" x14ac:dyDescent="0.3">
      <c r="A108" s="14">
        <v>999</v>
      </c>
      <c r="B108" s="12">
        <v>50</v>
      </c>
      <c r="C108" s="12">
        <v>104976</v>
      </c>
      <c r="D108" s="12" t="s">
        <v>1040</v>
      </c>
      <c r="E108" s="12" t="s">
        <v>43</v>
      </c>
      <c r="F108" s="12" t="s">
        <v>20</v>
      </c>
      <c r="G108" s="12" t="s">
        <v>24</v>
      </c>
      <c r="H108" s="12" t="s">
        <v>24</v>
      </c>
      <c r="I108" s="12" t="s">
        <v>24</v>
      </c>
      <c r="J108" s="12" t="s">
        <v>24</v>
      </c>
      <c r="K108" s="13" t="s">
        <v>24</v>
      </c>
      <c r="N108">
        <f t="shared" si="6"/>
        <v>104976</v>
      </c>
      <c r="O108">
        <f>IF(AND(A108&gt;0,A108&lt;999),IFERROR(VLOOKUP(results0203[[#This Row],[Card]],FISM[],1,FALSE),0),0)</f>
        <v>0</v>
      </c>
      <c r="P108">
        <f t="shared" si="7"/>
        <v>999</v>
      </c>
    </row>
    <row r="109" spans="1:16" x14ac:dyDescent="0.3">
      <c r="A109" s="14">
        <v>999</v>
      </c>
      <c r="B109" s="15">
        <v>49</v>
      </c>
      <c r="C109" s="15">
        <v>6532117</v>
      </c>
      <c r="D109" s="15" t="s">
        <v>2031</v>
      </c>
      <c r="E109" s="15" t="s">
        <v>28</v>
      </c>
      <c r="F109" s="15" t="s">
        <v>73</v>
      </c>
      <c r="G109" s="15" t="s">
        <v>24</v>
      </c>
      <c r="H109" s="15" t="s">
        <v>24</v>
      </c>
      <c r="I109" s="15" t="s">
        <v>24</v>
      </c>
      <c r="J109" s="15" t="s">
        <v>24</v>
      </c>
      <c r="K109" s="16" t="s">
        <v>24</v>
      </c>
      <c r="N109">
        <f t="shared" si="6"/>
        <v>6532117</v>
      </c>
      <c r="O109">
        <f>IF(AND(A109&gt;0,A109&lt;999),IFERROR(VLOOKUP(results0203[[#This Row],[Card]],FISM[],1,FALSE),0),0)</f>
        <v>0</v>
      </c>
      <c r="P109">
        <f t="shared" si="7"/>
        <v>999</v>
      </c>
    </row>
    <row r="110" spans="1:16" x14ac:dyDescent="0.3">
      <c r="A110" s="14">
        <v>999</v>
      </c>
      <c r="B110" s="12">
        <v>48</v>
      </c>
      <c r="C110" s="12">
        <v>6532590</v>
      </c>
      <c r="D110" s="12" t="s">
        <v>232</v>
      </c>
      <c r="E110" s="12" t="s">
        <v>43</v>
      </c>
      <c r="F110" s="12" t="s">
        <v>73</v>
      </c>
      <c r="G110" s="12" t="s">
        <v>24</v>
      </c>
      <c r="H110" s="12" t="s">
        <v>24</v>
      </c>
      <c r="I110" s="12" t="s">
        <v>24</v>
      </c>
      <c r="J110" s="12" t="s">
        <v>24</v>
      </c>
      <c r="K110" s="13" t="s">
        <v>24</v>
      </c>
      <c r="N110">
        <f t="shared" si="6"/>
        <v>6532590</v>
      </c>
      <c r="O110">
        <f>IF(AND(A110&gt;0,A110&lt;999),IFERROR(VLOOKUP(results0203[[#This Row],[Card]],FISM[],1,FALSE),0),0)</f>
        <v>0</v>
      </c>
      <c r="P110">
        <f t="shared" si="7"/>
        <v>999</v>
      </c>
    </row>
    <row r="111" spans="1:16" x14ac:dyDescent="0.3">
      <c r="A111" s="14">
        <v>999</v>
      </c>
      <c r="B111" s="15">
        <v>45</v>
      </c>
      <c r="C111" s="15">
        <v>6100036</v>
      </c>
      <c r="D111" s="15" t="s">
        <v>260</v>
      </c>
      <c r="E111" s="15" t="s">
        <v>143</v>
      </c>
      <c r="F111" s="15" t="s">
        <v>20</v>
      </c>
      <c r="G111" s="15" t="s">
        <v>24</v>
      </c>
      <c r="H111" s="15" t="s">
        <v>24</v>
      </c>
      <c r="I111" s="15" t="s">
        <v>24</v>
      </c>
      <c r="J111" s="15" t="s">
        <v>24</v>
      </c>
      <c r="K111" s="16" t="s">
        <v>24</v>
      </c>
      <c r="N111">
        <f t="shared" si="6"/>
        <v>6100036</v>
      </c>
      <c r="O111">
        <f>IF(AND(A111&gt;0,A111&lt;999),IFERROR(VLOOKUP(results0203[[#This Row],[Card]],FISM[],1,FALSE),0),0)</f>
        <v>0</v>
      </c>
      <c r="P111">
        <f t="shared" si="7"/>
        <v>999</v>
      </c>
    </row>
    <row r="112" spans="1:16" x14ac:dyDescent="0.3">
      <c r="A112" s="14">
        <v>999</v>
      </c>
      <c r="B112" s="12">
        <v>39</v>
      </c>
      <c r="C112" s="12">
        <v>6100151</v>
      </c>
      <c r="D112" s="12" t="s">
        <v>178</v>
      </c>
      <c r="E112" s="12" t="s">
        <v>143</v>
      </c>
      <c r="F112" s="12" t="s">
        <v>20</v>
      </c>
      <c r="G112" s="12" t="s">
        <v>24</v>
      </c>
      <c r="H112" s="12" t="s">
        <v>24</v>
      </c>
      <c r="I112" s="12" t="s">
        <v>24</v>
      </c>
      <c r="J112" s="12" t="s">
        <v>24</v>
      </c>
      <c r="K112" s="13" t="s">
        <v>24</v>
      </c>
      <c r="N112">
        <f t="shared" si="6"/>
        <v>6100151</v>
      </c>
      <c r="O112">
        <f>IF(AND(A112&gt;0,A112&lt;999),IFERROR(VLOOKUP(results0203[[#This Row],[Card]],FISM[],1,FALSE),0),0)</f>
        <v>0</v>
      </c>
      <c r="P112">
        <f t="shared" si="7"/>
        <v>999</v>
      </c>
    </row>
    <row r="113" spans="1:16" x14ac:dyDescent="0.3">
      <c r="A113" s="14">
        <v>999</v>
      </c>
      <c r="B113" s="15">
        <v>36</v>
      </c>
      <c r="C113" s="15">
        <v>104871</v>
      </c>
      <c r="D113" s="15" t="s">
        <v>1029</v>
      </c>
      <c r="E113" s="15" t="s">
        <v>43</v>
      </c>
      <c r="F113" s="15" t="s">
        <v>20</v>
      </c>
      <c r="G113" s="15" t="s">
        <v>24</v>
      </c>
      <c r="H113" s="15" t="s">
        <v>24</v>
      </c>
      <c r="I113" s="15" t="s">
        <v>24</v>
      </c>
      <c r="J113" s="15" t="s">
        <v>24</v>
      </c>
      <c r="K113" s="16" t="s">
        <v>24</v>
      </c>
      <c r="N113">
        <f t="shared" si="6"/>
        <v>104871</v>
      </c>
      <c r="O113">
        <f>IF(AND(A113&gt;0,A113&lt;999),IFERROR(VLOOKUP(results0203[[#This Row],[Card]],FISM[],1,FALSE),0),0)</f>
        <v>0</v>
      </c>
      <c r="P113">
        <f t="shared" si="7"/>
        <v>999</v>
      </c>
    </row>
    <row r="114" spans="1:16" x14ac:dyDescent="0.3">
      <c r="A114" s="14">
        <v>999</v>
      </c>
      <c r="B114" s="12">
        <v>23</v>
      </c>
      <c r="C114" s="12">
        <v>104624</v>
      </c>
      <c r="D114" s="12" t="s">
        <v>267</v>
      </c>
      <c r="E114" s="12" t="s">
        <v>28</v>
      </c>
      <c r="F114" s="12" t="s">
        <v>20</v>
      </c>
      <c r="G114" s="12" t="s">
        <v>24</v>
      </c>
      <c r="H114" s="12" t="s">
        <v>24</v>
      </c>
      <c r="I114" s="12" t="s">
        <v>24</v>
      </c>
      <c r="J114" s="12" t="s">
        <v>24</v>
      </c>
      <c r="K114" s="13" t="s">
        <v>24</v>
      </c>
      <c r="N114">
        <f t="shared" si="6"/>
        <v>104624</v>
      </c>
      <c r="O114">
        <f>IF(AND(A114&gt;0,A114&lt;999),IFERROR(VLOOKUP(results0203[[#This Row],[Card]],FISM[],1,FALSE),0),0)</f>
        <v>0</v>
      </c>
      <c r="P114">
        <f t="shared" si="7"/>
        <v>999</v>
      </c>
    </row>
    <row r="115" spans="1:16" x14ac:dyDescent="0.3">
      <c r="A115" s="14">
        <v>999</v>
      </c>
      <c r="B115" s="15">
        <v>22</v>
      </c>
      <c r="C115" s="15">
        <v>6532098</v>
      </c>
      <c r="D115" s="15" t="s">
        <v>2008</v>
      </c>
      <c r="E115" s="15" t="s">
        <v>28</v>
      </c>
      <c r="F115" s="15" t="s">
        <v>73</v>
      </c>
      <c r="G115" s="15" t="s">
        <v>24</v>
      </c>
      <c r="H115" s="15" t="s">
        <v>24</v>
      </c>
      <c r="I115" s="15" t="s">
        <v>24</v>
      </c>
      <c r="J115" s="15" t="s">
        <v>24</v>
      </c>
      <c r="K115" s="16" t="s">
        <v>24</v>
      </c>
      <c r="N115">
        <f t="shared" si="6"/>
        <v>6532098</v>
      </c>
      <c r="O115">
        <f>IF(AND(A115&gt;0,A115&lt;999),IFERROR(VLOOKUP(results0203[[#This Row],[Card]],FISM[],1,FALSE),0),0)</f>
        <v>0</v>
      </c>
      <c r="P115">
        <f t="shared" si="7"/>
        <v>999</v>
      </c>
    </row>
    <row r="116" spans="1:16" x14ac:dyDescent="0.3">
      <c r="A116" s="14">
        <v>999</v>
      </c>
      <c r="B116" s="12">
        <v>21</v>
      </c>
      <c r="C116" s="12">
        <v>104428</v>
      </c>
      <c r="D116" s="12" t="s">
        <v>2156</v>
      </c>
      <c r="E116" s="12" t="s">
        <v>997</v>
      </c>
      <c r="F116" s="12" t="s">
        <v>20</v>
      </c>
      <c r="G116" s="12" t="s">
        <v>24</v>
      </c>
      <c r="H116" s="12" t="s">
        <v>24</v>
      </c>
      <c r="I116" s="12" t="s">
        <v>24</v>
      </c>
      <c r="J116" s="12" t="s">
        <v>24</v>
      </c>
      <c r="K116" s="13" t="s">
        <v>24</v>
      </c>
      <c r="N116">
        <f t="shared" si="6"/>
        <v>104428</v>
      </c>
      <c r="O116">
        <f>IF(AND(A116&gt;0,A116&lt;999),IFERROR(VLOOKUP(results0203[[#This Row],[Card]],FISM[],1,FALSE),0),0)</f>
        <v>0</v>
      </c>
      <c r="P116">
        <f t="shared" si="7"/>
        <v>999</v>
      </c>
    </row>
    <row r="117" spans="1:16" x14ac:dyDescent="0.3">
      <c r="A117" s="14">
        <v>999</v>
      </c>
      <c r="B117" s="15">
        <v>16</v>
      </c>
      <c r="C117" s="15">
        <v>6531652</v>
      </c>
      <c r="D117" s="15" t="s">
        <v>2017</v>
      </c>
      <c r="E117" s="15" t="s">
        <v>997</v>
      </c>
      <c r="F117" s="15" t="s">
        <v>73</v>
      </c>
      <c r="G117" s="15" t="s">
        <v>24</v>
      </c>
      <c r="H117" s="15" t="s">
        <v>24</v>
      </c>
      <c r="I117" s="15" t="s">
        <v>24</v>
      </c>
      <c r="J117" s="15" t="s">
        <v>24</v>
      </c>
      <c r="K117" s="16" t="s">
        <v>24</v>
      </c>
      <c r="N117">
        <f t="shared" si="6"/>
        <v>6531652</v>
      </c>
      <c r="O117">
        <f>IF(AND(A117&gt;0,A117&lt;999),IFERROR(VLOOKUP(results0203[[#This Row],[Card]],FISM[],1,FALSE),0),0)</f>
        <v>0</v>
      </c>
      <c r="P117">
        <f t="shared" si="7"/>
        <v>999</v>
      </c>
    </row>
    <row r="118" spans="1:16" x14ac:dyDescent="0.3">
      <c r="A118" s="14">
        <v>999</v>
      </c>
      <c r="B118" s="12">
        <v>12</v>
      </c>
      <c r="C118" s="12">
        <v>104909</v>
      </c>
      <c r="D118" s="12" t="s">
        <v>42</v>
      </c>
      <c r="E118" s="12" t="s">
        <v>43</v>
      </c>
      <c r="F118" s="12" t="s">
        <v>20</v>
      </c>
      <c r="G118" s="12" t="s">
        <v>24</v>
      </c>
      <c r="H118" s="12" t="s">
        <v>24</v>
      </c>
      <c r="I118" s="12" t="s">
        <v>24</v>
      </c>
      <c r="J118" s="12" t="s">
        <v>24</v>
      </c>
      <c r="K118" s="13" t="s">
        <v>24</v>
      </c>
      <c r="N118">
        <f t="shared" si="6"/>
        <v>104909</v>
      </c>
      <c r="O118">
        <f>IF(AND(A118&gt;0,A118&lt;999),IFERROR(VLOOKUP(results0203[[#This Row],[Card]],FISM[],1,FALSE),0),0)</f>
        <v>0</v>
      </c>
      <c r="P118">
        <f t="shared" si="7"/>
        <v>999</v>
      </c>
    </row>
    <row r="119" spans="1:16" x14ac:dyDescent="0.3">
      <c r="A119" s="14">
        <v>999</v>
      </c>
      <c r="B119" s="4">
        <v>112</v>
      </c>
      <c r="C119" s="4">
        <v>6100087</v>
      </c>
      <c r="D119" s="4" t="s">
        <v>591</v>
      </c>
      <c r="E119" s="4" t="s">
        <v>143</v>
      </c>
      <c r="F119" s="4" t="s">
        <v>20</v>
      </c>
      <c r="G119" s="4" t="s">
        <v>24</v>
      </c>
      <c r="H119" s="4" t="s">
        <v>24</v>
      </c>
      <c r="I119" s="4" t="s">
        <v>24</v>
      </c>
      <c r="J119" s="4" t="s">
        <v>24</v>
      </c>
      <c r="K119" s="5" t="s">
        <v>24</v>
      </c>
      <c r="N119">
        <f t="shared" si="6"/>
        <v>6100087</v>
      </c>
      <c r="O119">
        <f>IF(AND(A119&gt;0,A119&lt;999),IFERROR(VLOOKUP(results0203[[#This Row],[Card]],FISM[],1,FALSE),0),0)</f>
        <v>0</v>
      </c>
      <c r="P119">
        <f t="shared" si="7"/>
        <v>999</v>
      </c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6F22A-FC44-42E6-AE1B-AC803F1B09E6}">
  <dimension ref="A1:P122"/>
  <sheetViews>
    <sheetView topLeftCell="A52" workbookViewId="0">
      <selection activeCell="C49" sqref="C49:F49"/>
    </sheetView>
  </sheetViews>
  <sheetFormatPr defaultRowHeight="14.4" x14ac:dyDescent="0.3"/>
  <cols>
    <col min="1" max="1" width="5.21875" bestFit="1" customWidth="1"/>
    <col min="2" max="2" width="4" bestFit="1" customWidth="1"/>
    <col min="3" max="3" width="8.21875" bestFit="1" customWidth="1"/>
    <col min="4" max="4" width="25.77734375" bestFit="1" customWidth="1"/>
    <col min="5" max="5" width="5" bestFit="1" customWidth="1"/>
    <col min="6" max="6" width="6.6640625" bestFit="1" customWidth="1"/>
    <col min="7" max="7" width="7.109375" bestFit="1" customWidth="1"/>
    <col min="8" max="8" width="5.77734375" bestFit="1" customWidth="1"/>
    <col min="9" max="9" width="9.77734375" bestFit="1" customWidth="1"/>
    <col min="10" max="10" width="6.5546875" bestFit="1" customWidth="1"/>
    <col min="11" max="11" width="9.109375" bestFit="1" customWidth="1"/>
  </cols>
  <sheetData>
    <row r="1" spans="1:16" x14ac:dyDescent="0.3">
      <c r="A1" s="8" t="s">
        <v>0</v>
      </c>
      <c r="B1" s="9" t="s">
        <v>1</v>
      </c>
      <c r="C1" s="9" t="s">
        <v>11</v>
      </c>
      <c r="D1" s="9" t="s">
        <v>3</v>
      </c>
      <c r="E1" s="9" t="s">
        <v>12</v>
      </c>
      <c r="F1" s="9" t="s">
        <v>4</v>
      </c>
      <c r="G1" s="9" t="s">
        <v>13</v>
      </c>
      <c r="H1" s="9" t="s">
        <v>14</v>
      </c>
      <c r="I1" s="9" t="s">
        <v>15</v>
      </c>
      <c r="J1" s="9" t="s">
        <v>16</v>
      </c>
      <c r="K1" s="10" t="s">
        <v>6</v>
      </c>
      <c r="N1" s="17" t="s">
        <v>2</v>
      </c>
      <c r="O1" s="17" t="s">
        <v>7</v>
      </c>
      <c r="P1" s="17" t="s">
        <v>0</v>
      </c>
    </row>
    <row r="2" spans="1:16" x14ac:dyDescent="0.3">
      <c r="A2" s="11">
        <v>1</v>
      </c>
      <c r="B2" s="12">
        <v>4</v>
      </c>
      <c r="C2" s="12">
        <v>103751</v>
      </c>
      <c r="D2" s="12" t="s">
        <v>2207</v>
      </c>
      <c r="E2" s="12" t="s">
        <v>2208</v>
      </c>
      <c r="F2" s="12" t="s">
        <v>20</v>
      </c>
      <c r="G2" s="12" t="s">
        <v>2453</v>
      </c>
      <c r="H2" s="12" t="s">
        <v>2454</v>
      </c>
      <c r="I2" s="12" t="s">
        <v>2455</v>
      </c>
      <c r="J2" s="12" t="s">
        <v>24</v>
      </c>
      <c r="K2" s="13" t="s">
        <v>2456</v>
      </c>
      <c r="N2">
        <f t="shared" ref="N2:N33" si="0">C2</f>
        <v>103751</v>
      </c>
      <c r="O2">
        <f>IF(AND(A2&gt;0,A2&lt;999),IFERROR(VLOOKUP(results1003[[#This Row],[Card]],FISM[],1,FALSE),0),0)</f>
        <v>103751</v>
      </c>
      <c r="P2">
        <f t="shared" ref="P2:P33" si="1">A2</f>
        <v>1</v>
      </c>
    </row>
    <row r="3" spans="1:16" x14ac:dyDescent="0.3">
      <c r="A3" s="14">
        <v>2</v>
      </c>
      <c r="B3" s="15">
        <v>5</v>
      </c>
      <c r="C3" s="15">
        <v>6532350</v>
      </c>
      <c r="D3" s="15" t="s">
        <v>2457</v>
      </c>
      <c r="E3" s="15" t="s">
        <v>19</v>
      </c>
      <c r="F3" s="15" t="s">
        <v>982</v>
      </c>
      <c r="G3" s="15" t="s">
        <v>2458</v>
      </c>
      <c r="H3" s="15" t="s">
        <v>449</v>
      </c>
      <c r="I3" s="15" t="s">
        <v>2459</v>
      </c>
      <c r="J3" s="15" t="s">
        <v>1800</v>
      </c>
      <c r="K3" s="16" t="s">
        <v>248</v>
      </c>
      <c r="N3">
        <f t="shared" si="0"/>
        <v>6532350</v>
      </c>
      <c r="O3">
        <f>IF(AND(A3&gt;0,A3&lt;999),IFERROR(VLOOKUP(results1003[[#This Row],[Card]],FISM[],1,FALSE),0),0)</f>
        <v>6532350</v>
      </c>
      <c r="P3">
        <f t="shared" si="1"/>
        <v>2</v>
      </c>
    </row>
    <row r="4" spans="1:16" x14ac:dyDescent="0.3">
      <c r="A4" s="11">
        <v>3</v>
      </c>
      <c r="B4" s="12">
        <v>23</v>
      </c>
      <c r="C4" s="12">
        <v>6532086</v>
      </c>
      <c r="D4" s="12" t="s">
        <v>2460</v>
      </c>
      <c r="E4" s="12" t="s">
        <v>28</v>
      </c>
      <c r="F4" s="12" t="s">
        <v>73</v>
      </c>
      <c r="G4" s="12" t="s">
        <v>2461</v>
      </c>
      <c r="H4" s="12" t="s">
        <v>675</v>
      </c>
      <c r="I4" s="12" t="s">
        <v>2462</v>
      </c>
      <c r="J4" s="12" t="s">
        <v>1810</v>
      </c>
      <c r="K4" s="13" t="s">
        <v>353</v>
      </c>
      <c r="N4">
        <f t="shared" si="0"/>
        <v>6532086</v>
      </c>
      <c r="O4">
        <f>IF(AND(A4&gt;0,A4&lt;999),IFERROR(VLOOKUP(results1003[[#This Row],[Card]],FISM[],1,FALSE),0),0)</f>
        <v>6532086</v>
      </c>
      <c r="P4">
        <f t="shared" si="1"/>
        <v>3</v>
      </c>
    </row>
    <row r="5" spans="1:16" x14ac:dyDescent="0.3">
      <c r="A5" s="14">
        <v>4</v>
      </c>
      <c r="B5" s="15">
        <v>11</v>
      </c>
      <c r="C5" s="15">
        <v>104577</v>
      </c>
      <c r="D5" s="15" t="s">
        <v>2463</v>
      </c>
      <c r="E5" s="15" t="s">
        <v>28</v>
      </c>
      <c r="F5" s="15" t="s">
        <v>20</v>
      </c>
      <c r="G5" s="15" t="s">
        <v>2464</v>
      </c>
      <c r="H5" s="15" t="s">
        <v>200</v>
      </c>
      <c r="I5" s="15" t="s">
        <v>2465</v>
      </c>
      <c r="J5" s="15" t="s">
        <v>2466</v>
      </c>
      <c r="K5" s="16" t="s">
        <v>2467</v>
      </c>
      <c r="N5">
        <f t="shared" si="0"/>
        <v>104577</v>
      </c>
      <c r="O5">
        <f>IF(AND(A5&gt;0,A5&lt;999),IFERROR(VLOOKUP(results1003[[#This Row],[Card]],FISM[],1,FALSE),0),0)</f>
        <v>104577</v>
      </c>
      <c r="P5">
        <f t="shared" si="1"/>
        <v>4</v>
      </c>
    </row>
    <row r="6" spans="1:16" x14ac:dyDescent="0.3">
      <c r="A6" s="11">
        <v>5</v>
      </c>
      <c r="B6" s="12">
        <v>37</v>
      </c>
      <c r="C6" s="12">
        <v>104126</v>
      </c>
      <c r="D6" s="12" t="s">
        <v>1704</v>
      </c>
      <c r="E6" s="12" t="s">
        <v>65</v>
      </c>
      <c r="F6" s="12" t="s">
        <v>20</v>
      </c>
      <c r="G6" s="12" t="s">
        <v>650</v>
      </c>
      <c r="H6" s="12" t="s">
        <v>654</v>
      </c>
      <c r="I6" s="12" t="s">
        <v>2468</v>
      </c>
      <c r="J6" s="12" t="s">
        <v>2469</v>
      </c>
      <c r="K6" s="13" t="s">
        <v>110</v>
      </c>
      <c r="N6">
        <f t="shared" si="0"/>
        <v>104126</v>
      </c>
      <c r="O6">
        <f>IF(AND(A6&gt;0,A6&lt;999),IFERROR(VLOOKUP(results1003[[#This Row],[Card]],FISM[],1,FALSE),0),0)</f>
        <v>104126</v>
      </c>
      <c r="P6">
        <f t="shared" si="1"/>
        <v>5</v>
      </c>
    </row>
    <row r="7" spans="1:16" x14ac:dyDescent="0.3">
      <c r="A7" s="14">
        <v>6</v>
      </c>
      <c r="B7" s="15">
        <v>13</v>
      </c>
      <c r="C7" s="15">
        <v>6531610</v>
      </c>
      <c r="D7" s="15" t="s">
        <v>2470</v>
      </c>
      <c r="E7" s="15" t="s">
        <v>997</v>
      </c>
      <c r="F7" s="15" t="s">
        <v>73</v>
      </c>
      <c r="G7" s="15" t="s">
        <v>435</v>
      </c>
      <c r="H7" s="15" t="s">
        <v>2471</v>
      </c>
      <c r="I7" s="15" t="s">
        <v>2472</v>
      </c>
      <c r="J7" s="15" t="s">
        <v>2473</v>
      </c>
      <c r="K7" s="16" t="s">
        <v>791</v>
      </c>
      <c r="N7">
        <f t="shared" si="0"/>
        <v>6531610</v>
      </c>
      <c r="O7">
        <f>IF(AND(A7&gt;0,A7&lt;999),IFERROR(VLOOKUP(results1003[[#This Row],[Card]],FISM[],1,FALSE),0),0)</f>
        <v>6531610</v>
      </c>
      <c r="P7">
        <f t="shared" si="1"/>
        <v>6</v>
      </c>
    </row>
    <row r="8" spans="1:16" x14ac:dyDescent="0.3">
      <c r="A8" s="11">
        <v>7</v>
      </c>
      <c r="B8" s="12">
        <v>25</v>
      </c>
      <c r="C8" s="12">
        <v>6532450</v>
      </c>
      <c r="D8" s="12" t="s">
        <v>2474</v>
      </c>
      <c r="E8" s="12" t="s">
        <v>19</v>
      </c>
      <c r="F8" s="12" t="s">
        <v>73</v>
      </c>
      <c r="G8" s="12" t="s">
        <v>2475</v>
      </c>
      <c r="H8" s="12" t="s">
        <v>2476</v>
      </c>
      <c r="I8" s="12" t="s">
        <v>2477</v>
      </c>
      <c r="J8" s="12" t="s">
        <v>2478</v>
      </c>
      <c r="K8" s="13" t="s">
        <v>2479</v>
      </c>
      <c r="N8">
        <f t="shared" si="0"/>
        <v>6532450</v>
      </c>
      <c r="O8">
        <f>IF(AND(A8&gt;0,A8&lt;999),IFERROR(VLOOKUP(results1003[[#This Row],[Card]],FISM[],1,FALSE),0),0)</f>
        <v>6532450</v>
      </c>
      <c r="P8">
        <f t="shared" si="1"/>
        <v>7</v>
      </c>
    </row>
    <row r="9" spans="1:16" x14ac:dyDescent="0.3">
      <c r="A9" s="14">
        <v>8</v>
      </c>
      <c r="B9" s="15">
        <v>19</v>
      </c>
      <c r="C9" s="15">
        <v>6532109</v>
      </c>
      <c r="D9" s="15" t="s">
        <v>990</v>
      </c>
      <c r="E9" s="15" t="s">
        <v>28</v>
      </c>
      <c r="F9" s="15" t="s">
        <v>73</v>
      </c>
      <c r="G9" s="15" t="s">
        <v>58</v>
      </c>
      <c r="H9" s="15" t="s">
        <v>724</v>
      </c>
      <c r="I9" s="15" t="s">
        <v>2480</v>
      </c>
      <c r="J9" s="15" t="s">
        <v>2481</v>
      </c>
      <c r="K9" s="16" t="s">
        <v>2482</v>
      </c>
      <c r="N9">
        <f t="shared" si="0"/>
        <v>6532109</v>
      </c>
      <c r="O9">
        <f>IF(AND(A9&gt;0,A9&lt;999),IFERROR(VLOOKUP(results1003[[#This Row],[Card]],FISM[],1,FALSE),0),0)</f>
        <v>6532109</v>
      </c>
      <c r="P9">
        <f t="shared" si="1"/>
        <v>8</v>
      </c>
    </row>
    <row r="10" spans="1:16" x14ac:dyDescent="0.3">
      <c r="A10" s="11">
        <v>8</v>
      </c>
      <c r="B10" s="12">
        <v>16</v>
      </c>
      <c r="C10" s="12">
        <v>6532491</v>
      </c>
      <c r="D10" s="12" t="s">
        <v>2483</v>
      </c>
      <c r="E10" s="12" t="s">
        <v>19</v>
      </c>
      <c r="F10" s="12" t="s">
        <v>73</v>
      </c>
      <c r="G10" s="12" t="s">
        <v>2484</v>
      </c>
      <c r="H10" s="12" t="s">
        <v>2485</v>
      </c>
      <c r="I10" s="12" t="s">
        <v>2480</v>
      </c>
      <c r="J10" s="12" t="s">
        <v>2481</v>
      </c>
      <c r="K10" s="13" t="s">
        <v>2482</v>
      </c>
      <c r="N10">
        <f t="shared" si="0"/>
        <v>6532491</v>
      </c>
      <c r="O10">
        <f>IF(AND(A10&gt;0,A10&lt;999),IFERROR(VLOOKUP(results1003[[#This Row],[Card]],FISM[],1,FALSE),0),0)</f>
        <v>6532491</v>
      </c>
      <c r="P10">
        <f t="shared" si="1"/>
        <v>8</v>
      </c>
    </row>
    <row r="11" spans="1:16" x14ac:dyDescent="0.3">
      <c r="A11" s="14">
        <v>10</v>
      </c>
      <c r="B11" s="15">
        <v>10</v>
      </c>
      <c r="C11" s="15">
        <v>6532479</v>
      </c>
      <c r="D11" s="15" t="s">
        <v>2486</v>
      </c>
      <c r="E11" s="15" t="s">
        <v>19</v>
      </c>
      <c r="F11" s="15" t="s">
        <v>73</v>
      </c>
      <c r="G11" s="15" t="s">
        <v>2487</v>
      </c>
      <c r="H11" s="15" t="s">
        <v>2488</v>
      </c>
      <c r="I11" s="15" t="s">
        <v>2489</v>
      </c>
      <c r="J11" s="15" t="s">
        <v>1814</v>
      </c>
      <c r="K11" s="16" t="s">
        <v>2490</v>
      </c>
      <c r="N11">
        <f t="shared" si="0"/>
        <v>6532479</v>
      </c>
      <c r="O11">
        <f>IF(AND(A11&gt;0,A11&lt;999),IFERROR(VLOOKUP(results1003[[#This Row],[Card]],FISM[],1,FALSE),0),0)</f>
        <v>6532479</v>
      </c>
      <c r="P11">
        <f t="shared" si="1"/>
        <v>10</v>
      </c>
    </row>
    <row r="12" spans="1:16" x14ac:dyDescent="0.3">
      <c r="A12" s="11">
        <v>11</v>
      </c>
      <c r="B12" s="12">
        <v>29</v>
      </c>
      <c r="C12" s="12">
        <v>6530925</v>
      </c>
      <c r="D12" s="12" t="s">
        <v>2025</v>
      </c>
      <c r="E12" s="12" t="s">
        <v>65</v>
      </c>
      <c r="F12" s="12" t="s">
        <v>73</v>
      </c>
      <c r="G12" s="12" t="s">
        <v>2491</v>
      </c>
      <c r="H12" s="12" t="s">
        <v>2492</v>
      </c>
      <c r="I12" s="12" t="s">
        <v>327</v>
      </c>
      <c r="J12" s="12" t="s">
        <v>2493</v>
      </c>
      <c r="K12" s="13" t="s">
        <v>427</v>
      </c>
      <c r="N12">
        <f t="shared" si="0"/>
        <v>6530925</v>
      </c>
      <c r="O12">
        <f>IF(AND(A12&gt;0,A12&lt;999),IFERROR(VLOOKUP(results1003[[#This Row],[Card]],FISM[],1,FALSE),0),0)</f>
        <v>6530925</v>
      </c>
      <c r="P12">
        <f t="shared" si="1"/>
        <v>11</v>
      </c>
    </row>
    <row r="13" spans="1:16" x14ac:dyDescent="0.3">
      <c r="A13" s="14">
        <v>12</v>
      </c>
      <c r="B13" s="15">
        <v>2</v>
      </c>
      <c r="C13" s="15">
        <v>104551</v>
      </c>
      <c r="D13" s="15" t="s">
        <v>80</v>
      </c>
      <c r="E13" s="15" t="s">
        <v>81</v>
      </c>
      <c r="F13" s="15" t="s">
        <v>20</v>
      </c>
      <c r="G13" s="15" t="s">
        <v>2494</v>
      </c>
      <c r="H13" s="15" t="s">
        <v>684</v>
      </c>
      <c r="I13" s="15" t="s">
        <v>2495</v>
      </c>
      <c r="J13" s="15" t="s">
        <v>1450</v>
      </c>
      <c r="K13" s="16" t="s">
        <v>2496</v>
      </c>
      <c r="N13">
        <f t="shared" si="0"/>
        <v>104551</v>
      </c>
      <c r="O13">
        <f>IF(AND(A13&gt;0,A13&lt;999),IFERROR(VLOOKUP(results1003[[#This Row],[Card]],FISM[],1,FALSE),0),0)</f>
        <v>104551</v>
      </c>
      <c r="P13">
        <f t="shared" si="1"/>
        <v>12</v>
      </c>
    </row>
    <row r="14" spans="1:16" x14ac:dyDescent="0.3">
      <c r="A14" s="11">
        <v>13</v>
      </c>
      <c r="B14" s="12">
        <v>1</v>
      </c>
      <c r="C14" s="12">
        <v>6532313</v>
      </c>
      <c r="D14" s="12" t="s">
        <v>1013</v>
      </c>
      <c r="E14" s="12" t="s">
        <v>19</v>
      </c>
      <c r="F14" s="12" t="s">
        <v>73</v>
      </c>
      <c r="G14" s="12" t="s">
        <v>2497</v>
      </c>
      <c r="H14" s="12" t="s">
        <v>233</v>
      </c>
      <c r="I14" s="12" t="s">
        <v>2498</v>
      </c>
      <c r="J14" s="12" t="s">
        <v>2499</v>
      </c>
      <c r="K14" s="13" t="s">
        <v>1453</v>
      </c>
      <c r="N14">
        <f t="shared" si="0"/>
        <v>6532313</v>
      </c>
      <c r="O14">
        <f>IF(AND(A14&gt;0,A14&lt;999),IFERROR(VLOOKUP(results1003[[#This Row],[Card]],FISM[],1,FALSE),0),0)</f>
        <v>6532313</v>
      </c>
      <c r="P14">
        <f t="shared" si="1"/>
        <v>13</v>
      </c>
    </row>
    <row r="15" spans="1:16" x14ac:dyDescent="0.3">
      <c r="A15" s="14">
        <v>14</v>
      </c>
      <c r="B15" s="15">
        <v>14</v>
      </c>
      <c r="C15" s="15">
        <v>6532332</v>
      </c>
      <c r="D15" s="15" t="s">
        <v>2500</v>
      </c>
      <c r="E15" s="15" t="s">
        <v>19</v>
      </c>
      <c r="F15" s="15" t="s">
        <v>73</v>
      </c>
      <c r="G15" s="15" t="s">
        <v>2501</v>
      </c>
      <c r="H15" s="15" t="s">
        <v>2502</v>
      </c>
      <c r="I15" s="15" t="s">
        <v>2503</v>
      </c>
      <c r="J15" s="15" t="s">
        <v>2504</v>
      </c>
      <c r="K15" s="16" t="s">
        <v>1896</v>
      </c>
      <c r="N15">
        <f t="shared" si="0"/>
        <v>6532332</v>
      </c>
      <c r="O15">
        <f>IF(AND(A15&gt;0,A15&lt;999),IFERROR(VLOOKUP(results1003[[#This Row],[Card]],FISM[],1,FALSE),0),0)</f>
        <v>6532332</v>
      </c>
      <c r="P15">
        <f t="shared" si="1"/>
        <v>14</v>
      </c>
    </row>
    <row r="16" spans="1:16" x14ac:dyDescent="0.3">
      <c r="A16" s="11">
        <v>15</v>
      </c>
      <c r="B16" s="12">
        <v>6</v>
      </c>
      <c r="C16" s="12">
        <v>194849</v>
      </c>
      <c r="D16" s="12" t="s">
        <v>2505</v>
      </c>
      <c r="E16" s="12" t="s">
        <v>65</v>
      </c>
      <c r="F16" s="12" t="s">
        <v>1285</v>
      </c>
      <c r="G16" s="12" t="s">
        <v>2506</v>
      </c>
      <c r="H16" s="12" t="s">
        <v>158</v>
      </c>
      <c r="I16" s="12" t="s">
        <v>2507</v>
      </c>
      <c r="J16" s="12" t="s">
        <v>969</v>
      </c>
      <c r="K16" s="13" t="s">
        <v>1448</v>
      </c>
      <c r="N16">
        <f t="shared" si="0"/>
        <v>194849</v>
      </c>
      <c r="O16">
        <f>IF(AND(A16&gt;0,A16&lt;999),IFERROR(VLOOKUP(results1003[[#This Row],[Card]],FISM[],1,FALSE),0),0)</f>
        <v>194849</v>
      </c>
      <c r="P16">
        <f t="shared" si="1"/>
        <v>15</v>
      </c>
    </row>
    <row r="17" spans="1:16" x14ac:dyDescent="0.3">
      <c r="A17" s="14">
        <v>16</v>
      </c>
      <c r="B17" s="15">
        <v>15</v>
      </c>
      <c r="C17" s="15">
        <v>104075</v>
      </c>
      <c r="D17" s="15" t="s">
        <v>2508</v>
      </c>
      <c r="E17" s="15" t="s">
        <v>65</v>
      </c>
      <c r="F17" s="15" t="s">
        <v>20</v>
      </c>
      <c r="G17" s="15" t="s">
        <v>680</v>
      </c>
      <c r="H17" s="15" t="s">
        <v>200</v>
      </c>
      <c r="I17" s="15" t="s">
        <v>2509</v>
      </c>
      <c r="J17" s="15" t="s">
        <v>2510</v>
      </c>
      <c r="K17" s="16" t="s">
        <v>2511</v>
      </c>
      <c r="N17">
        <f t="shared" si="0"/>
        <v>104075</v>
      </c>
      <c r="O17">
        <f>IF(AND(A17&gt;0,A17&lt;999),IFERROR(VLOOKUP(results1003[[#This Row],[Card]],FISM[],1,FALSE),0),0)</f>
        <v>104075</v>
      </c>
      <c r="P17">
        <f t="shared" si="1"/>
        <v>16</v>
      </c>
    </row>
    <row r="18" spans="1:16" x14ac:dyDescent="0.3">
      <c r="A18" s="11">
        <v>17</v>
      </c>
      <c r="B18" s="12">
        <v>8</v>
      </c>
      <c r="C18" s="12">
        <v>6531981</v>
      </c>
      <c r="D18" s="12" t="s">
        <v>2512</v>
      </c>
      <c r="E18" s="12" t="s">
        <v>81</v>
      </c>
      <c r="F18" s="12" t="s">
        <v>73</v>
      </c>
      <c r="G18" s="12" t="s">
        <v>124</v>
      </c>
      <c r="H18" s="12" t="s">
        <v>658</v>
      </c>
      <c r="I18" s="12" t="s">
        <v>2513</v>
      </c>
      <c r="J18" s="12" t="s">
        <v>973</v>
      </c>
      <c r="K18" s="13" t="s">
        <v>2514</v>
      </c>
      <c r="N18">
        <f t="shared" si="0"/>
        <v>6531981</v>
      </c>
      <c r="O18">
        <f>IF(AND(A18&gt;0,A18&lt;999),IFERROR(VLOOKUP(results1003[[#This Row],[Card]],FISM[],1,FALSE),0),0)</f>
        <v>6531981</v>
      </c>
      <c r="P18">
        <f t="shared" si="1"/>
        <v>17</v>
      </c>
    </row>
    <row r="19" spans="1:16" x14ac:dyDescent="0.3">
      <c r="A19" s="14">
        <v>18</v>
      </c>
      <c r="B19" s="15">
        <v>3</v>
      </c>
      <c r="C19" s="15">
        <v>104508</v>
      </c>
      <c r="D19" s="15" t="s">
        <v>2515</v>
      </c>
      <c r="E19" s="15" t="s">
        <v>81</v>
      </c>
      <c r="F19" s="15" t="s">
        <v>20</v>
      </c>
      <c r="G19" s="15" t="s">
        <v>2516</v>
      </c>
      <c r="H19" s="15" t="s">
        <v>2517</v>
      </c>
      <c r="I19" s="15" t="s">
        <v>2518</v>
      </c>
      <c r="J19" s="15" t="s">
        <v>2519</v>
      </c>
      <c r="K19" s="16" t="s">
        <v>2520</v>
      </c>
      <c r="N19">
        <f t="shared" si="0"/>
        <v>104508</v>
      </c>
      <c r="O19">
        <f>IF(AND(A19&gt;0,A19&lt;999),IFERROR(VLOOKUP(results1003[[#This Row],[Card]],FISM[],1,FALSE),0),0)</f>
        <v>104508</v>
      </c>
      <c r="P19">
        <f t="shared" si="1"/>
        <v>18</v>
      </c>
    </row>
    <row r="20" spans="1:16" x14ac:dyDescent="0.3">
      <c r="A20" s="11">
        <v>19</v>
      </c>
      <c r="B20" s="12">
        <v>32</v>
      </c>
      <c r="C20" s="12">
        <v>104868</v>
      </c>
      <c r="D20" s="12" t="s">
        <v>185</v>
      </c>
      <c r="E20" s="12" t="s">
        <v>43</v>
      </c>
      <c r="F20" s="12" t="s">
        <v>20</v>
      </c>
      <c r="G20" s="12" t="s">
        <v>2521</v>
      </c>
      <c r="H20" s="12" t="s">
        <v>294</v>
      </c>
      <c r="I20" s="12" t="s">
        <v>2522</v>
      </c>
      <c r="J20" s="12" t="s">
        <v>2523</v>
      </c>
      <c r="K20" s="13" t="s">
        <v>2524</v>
      </c>
      <c r="N20">
        <f t="shared" si="0"/>
        <v>104868</v>
      </c>
      <c r="O20">
        <f>IF(AND(A20&gt;0,A20&lt;999),IFERROR(VLOOKUP(results1003[[#This Row],[Card]],FISM[],1,FALSE),0),0)</f>
        <v>104868</v>
      </c>
      <c r="P20">
        <f t="shared" si="1"/>
        <v>19</v>
      </c>
    </row>
    <row r="21" spans="1:16" x14ac:dyDescent="0.3">
      <c r="A21" s="14">
        <v>20</v>
      </c>
      <c r="B21" s="15">
        <v>26</v>
      </c>
      <c r="C21" s="15">
        <v>221323</v>
      </c>
      <c r="D21" s="15" t="s">
        <v>981</v>
      </c>
      <c r="E21" s="15" t="s">
        <v>28</v>
      </c>
      <c r="F21" s="15" t="s">
        <v>982</v>
      </c>
      <c r="G21" s="15" t="s">
        <v>2525</v>
      </c>
      <c r="H21" s="15" t="s">
        <v>456</v>
      </c>
      <c r="I21" s="15" t="s">
        <v>2526</v>
      </c>
      <c r="J21" s="15" t="s">
        <v>2527</v>
      </c>
      <c r="K21" s="16" t="s">
        <v>1111</v>
      </c>
      <c r="N21">
        <f t="shared" si="0"/>
        <v>221323</v>
      </c>
      <c r="O21">
        <f>IF(AND(A21&gt;0,A21&lt;999),IFERROR(VLOOKUP(results1003[[#This Row],[Card]],FISM[],1,FALSE),0),0)</f>
        <v>221323</v>
      </c>
      <c r="P21">
        <f t="shared" si="1"/>
        <v>20</v>
      </c>
    </row>
    <row r="22" spans="1:16" x14ac:dyDescent="0.3">
      <c r="A22" s="11">
        <v>21</v>
      </c>
      <c r="B22" s="12">
        <v>31</v>
      </c>
      <c r="C22" s="12">
        <v>6532092</v>
      </c>
      <c r="D22" s="12" t="s">
        <v>2205</v>
      </c>
      <c r="E22" s="12" t="s">
        <v>28</v>
      </c>
      <c r="F22" s="12" t="s">
        <v>73</v>
      </c>
      <c r="G22" s="12" t="s">
        <v>214</v>
      </c>
      <c r="H22" s="12" t="s">
        <v>711</v>
      </c>
      <c r="I22" s="12" t="s">
        <v>2528</v>
      </c>
      <c r="J22" s="12" t="s">
        <v>2226</v>
      </c>
      <c r="K22" s="13" t="s">
        <v>2529</v>
      </c>
      <c r="N22">
        <f t="shared" si="0"/>
        <v>6532092</v>
      </c>
      <c r="O22">
        <f>IF(AND(A22&gt;0,A22&lt;999),IFERROR(VLOOKUP(results1003[[#This Row],[Card]],FISM[],1,FALSE),0),0)</f>
        <v>6532092</v>
      </c>
      <c r="P22">
        <f t="shared" si="1"/>
        <v>21</v>
      </c>
    </row>
    <row r="23" spans="1:16" x14ac:dyDescent="0.3">
      <c r="A23" s="14">
        <v>22</v>
      </c>
      <c r="B23" s="15">
        <v>22</v>
      </c>
      <c r="C23" s="15">
        <v>104801</v>
      </c>
      <c r="D23" s="15" t="s">
        <v>157</v>
      </c>
      <c r="E23" s="15" t="s">
        <v>19</v>
      </c>
      <c r="F23" s="15" t="s">
        <v>20</v>
      </c>
      <c r="G23" s="15" t="s">
        <v>2530</v>
      </c>
      <c r="H23" s="15" t="s">
        <v>2531</v>
      </c>
      <c r="I23" s="15" t="s">
        <v>2532</v>
      </c>
      <c r="J23" s="15" t="s">
        <v>2533</v>
      </c>
      <c r="K23" s="16" t="s">
        <v>2448</v>
      </c>
      <c r="N23">
        <f t="shared" si="0"/>
        <v>104801</v>
      </c>
      <c r="O23">
        <f>IF(AND(A23&gt;0,A23&lt;999),IFERROR(VLOOKUP(results1003[[#This Row],[Card]],FISM[],1,FALSE),0),0)</f>
        <v>104801</v>
      </c>
      <c r="P23">
        <f t="shared" si="1"/>
        <v>22</v>
      </c>
    </row>
    <row r="24" spans="1:16" x14ac:dyDescent="0.3">
      <c r="A24" s="11">
        <v>23</v>
      </c>
      <c r="B24" s="12">
        <v>18</v>
      </c>
      <c r="C24" s="12">
        <v>104826</v>
      </c>
      <c r="D24" s="12" t="s">
        <v>635</v>
      </c>
      <c r="E24" s="12" t="s">
        <v>19</v>
      </c>
      <c r="F24" s="12" t="s">
        <v>20</v>
      </c>
      <c r="G24" s="12" t="s">
        <v>132</v>
      </c>
      <c r="H24" s="12" t="s">
        <v>2534</v>
      </c>
      <c r="I24" s="12" t="s">
        <v>2535</v>
      </c>
      <c r="J24" s="12" t="s">
        <v>120</v>
      </c>
      <c r="K24" s="13" t="s">
        <v>1572</v>
      </c>
      <c r="N24">
        <f t="shared" si="0"/>
        <v>104826</v>
      </c>
      <c r="O24">
        <f>IF(AND(A24&gt;0,A24&lt;999),IFERROR(VLOOKUP(results1003[[#This Row],[Card]],FISM[],1,FALSE),0),0)</f>
        <v>104826</v>
      </c>
      <c r="P24">
        <f t="shared" si="1"/>
        <v>23</v>
      </c>
    </row>
    <row r="25" spans="1:16" x14ac:dyDescent="0.3">
      <c r="A25" s="14">
        <v>24</v>
      </c>
      <c r="B25" s="15">
        <v>62</v>
      </c>
      <c r="C25" s="15">
        <v>104976</v>
      </c>
      <c r="D25" s="15" t="s">
        <v>1040</v>
      </c>
      <c r="E25" s="15" t="s">
        <v>43</v>
      </c>
      <c r="F25" s="15" t="s">
        <v>20</v>
      </c>
      <c r="G25" s="15" t="s">
        <v>2536</v>
      </c>
      <c r="H25" s="15" t="s">
        <v>2537</v>
      </c>
      <c r="I25" s="15" t="s">
        <v>2538</v>
      </c>
      <c r="J25" s="15" t="s">
        <v>2539</v>
      </c>
      <c r="K25" s="16" t="s">
        <v>2540</v>
      </c>
      <c r="N25">
        <f t="shared" si="0"/>
        <v>104976</v>
      </c>
      <c r="O25">
        <f>IF(AND(A25&gt;0,A25&lt;999),IFERROR(VLOOKUP(results1003[[#This Row],[Card]],FISM[],1,FALSE),0),0)</f>
        <v>104976</v>
      </c>
      <c r="P25">
        <f t="shared" si="1"/>
        <v>24</v>
      </c>
    </row>
    <row r="26" spans="1:16" x14ac:dyDescent="0.3">
      <c r="A26" s="11">
        <v>25</v>
      </c>
      <c r="B26" s="12">
        <v>34</v>
      </c>
      <c r="C26" s="12">
        <v>104724</v>
      </c>
      <c r="D26" s="12" t="s">
        <v>273</v>
      </c>
      <c r="E26" s="12" t="s">
        <v>19</v>
      </c>
      <c r="F26" s="12" t="s">
        <v>20</v>
      </c>
      <c r="G26" s="12" t="s">
        <v>2541</v>
      </c>
      <c r="H26" s="12" t="s">
        <v>720</v>
      </c>
      <c r="I26" s="12" t="s">
        <v>2542</v>
      </c>
      <c r="J26" s="12" t="s">
        <v>1873</v>
      </c>
      <c r="K26" s="13" t="s">
        <v>2543</v>
      </c>
      <c r="N26">
        <f t="shared" si="0"/>
        <v>104724</v>
      </c>
      <c r="O26">
        <f>IF(AND(A26&gt;0,A26&lt;999),IFERROR(VLOOKUP(results1003[[#This Row],[Card]],FISM[],1,FALSE),0),0)</f>
        <v>104724</v>
      </c>
      <c r="P26">
        <f t="shared" si="1"/>
        <v>25</v>
      </c>
    </row>
    <row r="27" spans="1:16" x14ac:dyDescent="0.3">
      <c r="A27" s="14">
        <v>26</v>
      </c>
      <c r="B27" s="15">
        <v>38</v>
      </c>
      <c r="C27" s="15">
        <v>6531852</v>
      </c>
      <c r="D27" s="15" t="s">
        <v>2544</v>
      </c>
      <c r="E27" s="15" t="s">
        <v>81</v>
      </c>
      <c r="F27" s="15" t="s">
        <v>73</v>
      </c>
      <c r="G27" s="15" t="s">
        <v>2545</v>
      </c>
      <c r="H27" s="15" t="s">
        <v>2247</v>
      </c>
      <c r="I27" s="15" t="s">
        <v>2546</v>
      </c>
      <c r="J27" s="15" t="s">
        <v>2007</v>
      </c>
      <c r="K27" s="16" t="s">
        <v>2547</v>
      </c>
      <c r="N27">
        <f t="shared" si="0"/>
        <v>6531852</v>
      </c>
      <c r="O27">
        <f>IF(AND(A27&gt;0,A27&lt;999),IFERROR(VLOOKUP(results1003[[#This Row],[Card]],FISM[],1,FALSE),0),0)</f>
        <v>6531852</v>
      </c>
      <c r="P27">
        <f t="shared" si="1"/>
        <v>26</v>
      </c>
    </row>
    <row r="28" spans="1:16" x14ac:dyDescent="0.3">
      <c r="A28" s="11">
        <v>27</v>
      </c>
      <c r="B28" s="12">
        <v>59</v>
      </c>
      <c r="C28" s="12">
        <v>6532604</v>
      </c>
      <c r="D28" s="12" t="s">
        <v>331</v>
      </c>
      <c r="E28" s="12" t="s">
        <v>43</v>
      </c>
      <c r="F28" s="12" t="s">
        <v>73</v>
      </c>
      <c r="G28" s="12" t="s">
        <v>254</v>
      </c>
      <c r="H28" s="12" t="s">
        <v>738</v>
      </c>
      <c r="I28" s="12" t="s">
        <v>2548</v>
      </c>
      <c r="J28" s="12" t="s">
        <v>2549</v>
      </c>
      <c r="K28" s="13" t="s">
        <v>2550</v>
      </c>
      <c r="N28">
        <f t="shared" si="0"/>
        <v>6532604</v>
      </c>
      <c r="O28">
        <f>IF(AND(A28&gt;0,A28&lt;999),IFERROR(VLOOKUP(results1003[[#This Row],[Card]],FISM[],1,FALSE),0),0)</f>
        <v>6532604</v>
      </c>
      <c r="P28">
        <f t="shared" si="1"/>
        <v>27</v>
      </c>
    </row>
    <row r="29" spans="1:16" x14ac:dyDescent="0.3">
      <c r="A29" s="14">
        <v>28</v>
      </c>
      <c r="B29" s="15">
        <v>54</v>
      </c>
      <c r="C29" s="15">
        <v>6190808</v>
      </c>
      <c r="D29" s="15" t="s">
        <v>1284</v>
      </c>
      <c r="E29" s="15" t="s">
        <v>19</v>
      </c>
      <c r="F29" s="15" t="s">
        <v>1285</v>
      </c>
      <c r="G29" s="15" t="s">
        <v>2551</v>
      </c>
      <c r="H29" s="15" t="s">
        <v>2552</v>
      </c>
      <c r="I29" s="15" t="s">
        <v>2553</v>
      </c>
      <c r="J29" s="15" t="s">
        <v>2554</v>
      </c>
      <c r="K29" s="16" t="s">
        <v>2555</v>
      </c>
      <c r="N29">
        <f t="shared" si="0"/>
        <v>6190808</v>
      </c>
      <c r="O29">
        <f>IF(AND(A29&gt;0,A29&lt;999),IFERROR(VLOOKUP(results1003[[#This Row],[Card]],FISM[],1,FALSE),0),0)</f>
        <v>6190808</v>
      </c>
      <c r="P29">
        <f t="shared" si="1"/>
        <v>28</v>
      </c>
    </row>
    <row r="30" spans="1:16" x14ac:dyDescent="0.3">
      <c r="A30" s="11">
        <v>29</v>
      </c>
      <c r="B30" s="12">
        <v>48</v>
      </c>
      <c r="C30" s="12">
        <v>6100151</v>
      </c>
      <c r="D30" s="12" t="s">
        <v>178</v>
      </c>
      <c r="E30" s="12" t="s">
        <v>143</v>
      </c>
      <c r="F30" s="12" t="s">
        <v>20</v>
      </c>
      <c r="G30" s="12" t="s">
        <v>325</v>
      </c>
      <c r="H30" s="12" t="s">
        <v>325</v>
      </c>
      <c r="I30" s="12" t="s">
        <v>2556</v>
      </c>
      <c r="J30" s="12" t="s">
        <v>2557</v>
      </c>
      <c r="K30" s="13" t="s">
        <v>2558</v>
      </c>
      <c r="N30">
        <f t="shared" si="0"/>
        <v>6100151</v>
      </c>
      <c r="O30">
        <f>IF(AND(A30&gt;0,A30&lt;999),IFERROR(VLOOKUP(results1003[[#This Row],[Card]],FISM[],1,FALSE),0),0)</f>
        <v>6100151</v>
      </c>
      <c r="P30">
        <f t="shared" si="1"/>
        <v>29</v>
      </c>
    </row>
    <row r="31" spans="1:16" x14ac:dyDescent="0.3">
      <c r="A31" s="14">
        <v>30</v>
      </c>
      <c r="B31" s="15">
        <v>53</v>
      </c>
      <c r="C31" s="15">
        <v>6100057</v>
      </c>
      <c r="D31" s="15" t="s">
        <v>1093</v>
      </c>
      <c r="E31" s="15" t="s">
        <v>143</v>
      </c>
      <c r="F31" s="15" t="s">
        <v>20</v>
      </c>
      <c r="G31" s="15" t="s">
        <v>325</v>
      </c>
      <c r="H31" s="15" t="s">
        <v>2559</v>
      </c>
      <c r="I31" s="15" t="s">
        <v>409</v>
      </c>
      <c r="J31" s="15" t="s">
        <v>2560</v>
      </c>
      <c r="K31" s="16" t="s">
        <v>2561</v>
      </c>
      <c r="N31">
        <f t="shared" si="0"/>
        <v>6100057</v>
      </c>
      <c r="O31">
        <f>IF(AND(A31&gt;0,A31&lt;999),IFERROR(VLOOKUP(results1003[[#This Row],[Card]],FISM[],1,FALSE),0),0)</f>
        <v>6100057</v>
      </c>
      <c r="P31">
        <f t="shared" si="1"/>
        <v>30</v>
      </c>
    </row>
    <row r="32" spans="1:16" x14ac:dyDescent="0.3">
      <c r="A32" s="11">
        <v>31</v>
      </c>
      <c r="B32" s="12">
        <v>50</v>
      </c>
      <c r="C32" s="12">
        <v>6532107</v>
      </c>
      <c r="D32" s="12" t="s">
        <v>2562</v>
      </c>
      <c r="E32" s="12" t="s">
        <v>28</v>
      </c>
      <c r="F32" s="12" t="s">
        <v>73</v>
      </c>
      <c r="G32" s="12" t="s">
        <v>332</v>
      </c>
      <c r="H32" s="12" t="s">
        <v>948</v>
      </c>
      <c r="I32" s="12" t="s">
        <v>2563</v>
      </c>
      <c r="J32" s="12" t="s">
        <v>2564</v>
      </c>
      <c r="K32" s="13" t="s">
        <v>2565</v>
      </c>
      <c r="N32">
        <f t="shared" si="0"/>
        <v>6532107</v>
      </c>
      <c r="O32">
        <f>IF(AND(A32&gt;0,A32&lt;999),IFERROR(VLOOKUP(results1003[[#This Row],[Card]],FISM[],1,FALSE),0),0)</f>
        <v>6532107</v>
      </c>
      <c r="P32">
        <f t="shared" si="1"/>
        <v>31</v>
      </c>
    </row>
    <row r="33" spans="1:16" x14ac:dyDescent="0.3">
      <c r="A33" s="14">
        <v>32</v>
      </c>
      <c r="B33" s="15">
        <v>65</v>
      </c>
      <c r="C33" s="15">
        <v>6100027</v>
      </c>
      <c r="D33" s="15" t="s">
        <v>2566</v>
      </c>
      <c r="E33" s="15" t="s">
        <v>143</v>
      </c>
      <c r="F33" s="15" t="s">
        <v>20</v>
      </c>
      <c r="G33" s="15" t="s">
        <v>2567</v>
      </c>
      <c r="H33" s="15" t="s">
        <v>2568</v>
      </c>
      <c r="I33" s="15" t="s">
        <v>2569</v>
      </c>
      <c r="J33" s="15" t="s">
        <v>2570</v>
      </c>
      <c r="K33" s="16" t="s">
        <v>2571</v>
      </c>
      <c r="N33">
        <f t="shared" si="0"/>
        <v>6100027</v>
      </c>
      <c r="O33">
        <f>IF(AND(A33&gt;0,A33&lt;999),IFERROR(VLOOKUP(results1003[[#This Row],[Card]],FISM[],1,FALSE),0),0)</f>
        <v>6100027</v>
      </c>
      <c r="P33">
        <f t="shared" si="1"/>
        <v>32</v>
      </c>
    </row>
    <row r="34" spans="1:16" x14ac:dyDescent="0.3">
      <c r="A34" s="11">
        <v>33</v>
      </c>
      <c r="B34" s="12">
        <v>43</v>
      </c>
      <c r="C34" s="12">
        <v>104871</v>
      </c>
      <c r="D34" s="12" t="s">
        <v>1029</v>
      </c>
      <c r="E34" s="12" t="s">
        <v>43</v>
      </c>
      <c r="F34" s="12" t="s">
        <v>20</v>
      </c>
      <c r="G34" s="12" t="s">
        <v>456</v>
      </c>
      <c r="H34" s="12" t="s">
        <v>2572</v>
      </c>
      <c r="I34" s="12" t="s">
        <v>2573</v>
      </c>
      <c r="J34" s="12" t="s">
        <v>2574</v>
      </c>
      <c r="K34" s="13" t="s">
        <v>2575</v>
      </c>
      <c r="N34">
        <f t="shared" ref="N34:N65" si="2">C34</f>
        <v>104871</v>
      </c>
      <c r="O34">
        <f>IF(AND(A34&gt;0,A34&lt;999),IFERROR(VLOOKUP(results1003[[#This Row],[Card]],FISM[],1,FALSE),0),0)</f>
        <v>104871</v>
      </c>
      <c r="P34">
        <f t="shared" ref="P34:P65" si="3">A34</f>
        <v>33</v>
      </c>
    </row>
    <row r="35" spans="1:16" x14ac:dyDescent="0.3">
      <c r="A35" s="14">
        <v>34</v>
      </c>
      <c r="B35" s="15">
        <v>21</v>
      </c>
      <c r="C35" s="15">
        <v>104920</v>
      </c>
      <c r="D35" s="15" t="s">
        <v>116</v>
      </c>
      <c r="E35" s="15" t="s">
        <v>43</v>
      </c>
      <c r="F35" s="15" t="s">
        <v>20</v>
      </c>
      <c r="G35" s="15" t="s">
        <v>2576</v>
      </c>
      <c r="H35" s="15" t="s">
        <v>2577</v>
      </c>
      <c r="I35" s="15" t="s">
        <v>2578</v>
      </c>
      <c r="J35" s="15" t="s">
        <v>2579</v>
      </c>
      <c r="K35" s="16" t="s">
        <v>2580</v>
      </c>
      <c r="N35">
        <f t="shared" si="2"/>
        <v>104920</v>
      </c>
      <c r="O35">
        <f>IF(AND(A35&gt;0,A35&lt;999),IFERROR(VLOOKUP(results1003[[#This Row],[Card]],FISM[],1,FALSE),0),0)</f>
        <v>104920</v>
      </c>
      <c r="P35">
        <f t="shared" si="3"/>
        <v>34</v>
      </c>
    </row>
    <row r="36" spans="1:16" x14ac:dyDescent="0.3">
      <c r="A36" s="11">
        <v>35</v>
      </c>
      <c r="B36" s="12">
        <v>56</v>
      </c>
      <c r="C36" s="12">
        <v>6100028</v>
      </c>
      <c r="D36" s="12" t="s">
        <v>2581</v>
      </c>
      <c r="E36" s="12" t="s">
        <v>143</v>
      </c>
      <c r="F36" s="12" t="s">
        <v>20</v>
      </c>
      <c r="G36" s="12" t="s">
        <v>308</v>
      </c>
      <c r="H36" s="12" t="s">
        <v>822</v>
      </c>
      <c r="I36" s="12" t="s">
        <v>2582</v>
      </c>
      <c r="J36" s="12" t="s">
        <v>2583</v>
      </c>
      <c r="K36" s="13" t="s">
        <v>2584</v>
      </c>
      <c r="N36">
        <f t="shared" si="2"/>
        <v>6100028</v>
      </c>
      <c r="O36">
        <f>IF(AND(A36&gt;0,A36&lt;999),IFERROR(VLOOKUP(results1003[[#This Row],[Card]],FISM[],1,FALSE),0),0)</f>
        <v>6100028</v>
      </c>
      <c r="P36">
        <f t="shared" si="3"/>
        <v>35</v>
      </c>
    </row>
    <row r="37" spans="1:16" x14ac:dyDescent="0.3">
      <c r="A37" s="14">
        <v>36</v>
      </c>
      <c r="B37" s="15">
        <v>68</v>
      </c>
      <c r="C37" s="15">
        <v>6100085</v>
      </c>
      <c r="D37" s="15" t="s">
        <v>226</v>
      </c>
      <c r="E37" s="15" t="s">
        <v>143</v>
      </c>
      <c r="F37" s="15" t="s">
        <v>20</v>
      </c>
      <c r="G37" s="15" t="s">
        <v>2585</v>
      </c>
      <c r="H37" s="15" t="s">
        <v>2586</v>
      </c>
      <c r="I37" s="15" t="s">
        <v>767</v>
      </c>
      <c r="J37" s="15" t="s">
        <v>2587</v>
      </c>
      <c r="K37" s="16" t="s">
        <v>2588</v>
      </c>
      <c r="N37">
        <f t="shared" si="2"/>
        <v>6100085</v>
      </c>
      <c r="O37">
        <f>IF(AND(A37&gt;0,A37&lt;999),IFERROR(VLOOKUP(results1003[[#This Row],[Card]],FISM[],1,FALSE),0),0)</f>
        <v>6100085</v>
      </c>
      <c r="P37">
        <f t="shared" si="3"/>
        <v>36</v>
      </c>
    </row>
    <row r="38" spans="1:16" x14ac:dyDescent="0.3">
      <c r="A38" s="11">
        <v>37</v>
      </c>
      <c r="B38" s="12">
        <v>24</v>
      </c>
      <c r="C38" s="12">
        <v>104624</v>
      </c>
      <c r="D38" s="12" t="s">
        <v>267</v>
      </c>
      <c r="E38" s="12" t="s">
        <v>28</v>
      </c>
      <c r="F38" s="12" t="s">
        <v>20</v>
      </c>
      <c r="G38" s="12" t="s">
        <v>2589</v>
      </c>
      <c r="H38" s="12" t="s">
        <v>380</v>
      </c>
      <c r="I38" s="12" t="s">
        <v>457</v>
      </c>
      <c r="J38" s="12" t="s">
        <v>2590</v>
      </c>
      <c r="K38" s="13" t="s">
        <v>2591</v>
      </c>
      <c r="N38">
        <f t="shared" si="2"/>
        <v>104624</v>
      </c>
      <c r="O38">
        <f>IF(AND(A38&gt;0,A38&lt;999),IFERROR(VLOOKUP(results1003[[#This Row],[Card]],FISM[],1,FALSE),0),0)</f>
        <v>104624</v>
      </c>
      <c r="P38">
        <f t="shared" si="3"/>
        <v>37</v>
      </c>
    </row>
    <row r="39" spans="1:16" x14ac:dyDescent="0.3">
      <c r="A39" s="14">
        <v>38</v>
      </c>
      <c r="B39" s="15">
        <v>75</v>
      </c>
      <c r="C39" s="15">
        <v>104874</v>
      </c>
      <c r="D39" s="15" t="s">
        <v>399</v>
      </c>
      <c r="E39" s="15" t="s">
        <v>43</v>
      </c>
      <c r="F39" s="15" t="s">
        <v>20</v>
      </c>
      <c r="G39" s="15" t="s">
        <v>2592</v>
      </c>
      <c r="H39" s="15" t="s">
        <v>801</v>
      </c>
      <c r="I39" s="15" t="s">
        <v>2593</v>
      </c>
      <c r="J39" s="15" t="s">
        <v>1609</v>
      </c>
      <c r="K39" s="16" t="s">
        <v>2594</v>
      </c>
      <c r="N39">
        <f t="shared" si="2"/>
        <v>104874</v>
      </c>
      <c r="O39">
        <f>IF(AND(A39&gt;0,A39&lt;999),IFERROR(VLOOKUP(results1003[[#This Row],[Card]],FISM[],1,FALSE),0),0)</f>
        <v>104874</v>
      </c>
      <c r="P39">
        <f t="shared" si="3"/>
        <v>38</v>
      </c>
    </row>
    <row r="40" spans="1:16" x14ac:dyDescent="0.3">
      <c r="A40" s="11">
        <v>39</v>
      </c>
      <c r="B40" s="12">
        <v>73</v>
      </c>
      <c r="C40" s="12">
        <v>6100035</v>
      </c>
      <c r="D40" s="12" t="s">
        <v>393</v>
      </c>
      <c r="E40" s="12" t="s">
        <v>143</v>
      </c>
      <c r="F40" s="12" t="s">
        <v>20</v>
      </c>
      <c r="G40" s="12" t="s">
        <v>2592</v>
      </c>
      <c r="H40" s="12" t="s">
        <v>598</v>
      </c>
      <c r="I40" s="12" t="s">
        <v>2595</v>
      </c>
      <c r="J40" s="12" t="s">
        <v>2596</v>
      </c>
      <c r="K40" s="13" t="s">
        <v>2597</v>
      </c>
      <c r="N40">
        <f t="shared" si="2"/>
        <v>6100035</v>
      </c>
      <c r="O40">
        <f>IF(AND(A40&gt;0,A40&lt;999),IFERROR(VLOOKUP(results1003[[#This Row],[Card]],FISM[],1,FALSE),0),0)</f>
        <v>6100035</v>
      </c>
      <c r="P40">
        <f t="shared" si="3"/>
        <v>39</v>
      </c>
    </row>
    <row r="41" spans="1:16" x14ac:dyDescent="0.3">
      <c r="A41" s="14">
        <v>40</v>
      </c>
      <c r="B41" s="15">
        <v>60</v>
      </c>
      <c r="C41" s="15">
        <v>6532590</v>
      </c>
      <c r="D41" s="15" t="s">
        <v>232</v>
      </c>
      <c r="E41" s="15" t="s">
        <v>43</v>
      </c>
      <c r="F41" s="15" t="s">
        <v>73</v>
      </c>
      <c r="G41" s="15" t="s">
        <v>2598</v>
      </c>
      <c r="H41" s="15" t="s">
        <v>2599</v>
      </c>
      <c r="I41" s="15" t="s">
        <v>2600</v>
      </c>
      <c r="J41" s="15" t="s">
        <v>2601</v>
      </c>
      <c r="K41" s="16" t="s">
        <v>2602</v>
      </c>
      <c r="N41">
        <f t="shared" si="2"/>
        <v>6532590</v>
      </c>
      <c r="O41">
        <f>IF(AND(A41&gt;0,A41&lt;999),IFERROR(VLOOKUP(results1003[[#This Row],[Card]],FISM[],1,FALSE),0),0)</f>
        <v>6532590</v>
      </c>
      <c r="P41">
        <f t="shared" si="3"/>
        <v>40</v>
      </c>
    </row>
    <row r="42" spans="1:16" x14ac:dyDescent="0.3">
      <c r="A42" s="11">
        <v>41</v>
      </c>
      <c r="B42" s="12">
        <v>74</v>
      </c>
      <c r="C42" s="12">
        <v>6100081</v>
      </c>
      <c r="D42" s="12" t="s">
        <v>606</v>
      </c>
      <c r="E42" s="12" t="s">
        <v>143</v>
      </c>
      <c r="F42" s="12" t="s">
        <v>20</v>
      </c>
      <c r="G42" s="12" t="s">
        <v>2603</v>
      </c>
      <c r="H42" s="12" t="s">
        <v>2604</v>
      </c>
      <c r="I42" s="12" t="s">
        <v>2605</v>
      </c>
      <c r="J42" s="12" t="s">
        <v>2606</v>
      </c>
      <c r="K42" s="13" t="s">
        <v>2607</v>
      </c>
      <c r="N42">
        <f t="shared" si="2"/>
        <v>6100081</v>
      </c>
      <c r="O42">
        <f>IF(AND(A42&gt;0,A42&lt;999),IFERROR(VLOOKUP(results1003[[#This Row],[Card]],FISM[],1,FALSE),0),0)</f>
        <v>6100081</v>
      </c>
      <c r="P42">
        <f t="shared" si="3"/>
        <v>41</v>
      </c>
    </row>
    <row r="43" spans="1:16" x14ac:dyDescent="0.3">
      <c r="A43" s="14">
        <v>42</v>
      </c>
      <c r="B43" s="15">
        <v>76</v>
      </c>
      <c r="C43" s="15">
        <v>6100163</v>
      </c>
      <c r="D43" s="15" t="s">
        <v>440</v>
      </c>
      <c r="E43" s="15" t="s">
        <v>143</v>
      </c>
      <c r="F43" s="15" t="s">
        <v>20</v>
      </c>
      <c r="G43" s="15" t="s">
        <v>1789</v>
      </c>
      <c r="H43" s="15" t="s">
        <v>2608</v>
      </c>
      <c r="I43" s="15" t="s">
        <v>2609</v>
      </c>
      <c r="J43" s="15" t="s">
        <v>2610</v>
      </c>
      <c r="K43" s="16" t="s">
        <v>2334</v>
      </c>
      <c r="N43">
        <f t="shared" si="2"/>
        <v>6100163</v>
      </c>
      <c r="O43">
        <f>IF(AND(A43&gt;0,A43&lt;999),IFERROR(VLOOKUP(results1003[[#This Row],[Card]],FISM[],1,FALSE),0),0)</f>
        <v>6100163</v>
      </c>
      <c r="P43">
        <f t="shared" si="3"/>
        <v>42</v>
      </c>
    </row>
    <row r="44" spans="1:16" x14ac:dyDescent="0.3">
      <c r="A44" s="11">
        <v>43</v>
      </c>
      <c r="B44" s="12">
        <v>67</v>
      </c>
      <c r="C44" s="12">
        <v>104900</v>
      </c>
      <c r="D44" s="12" t="s">
        <v>280</v>
      </c>
      <c r="E44" s="12" t="s">
        <v>43</v>
      </c>
      <c r="F44" s="12" t="s">
        <v>20</v>
      </c>
      <c r="G44" s="12" t="s">
        <v>2611</v>
      </c>
      <c r="H44" s="12" t="s">
        <v>2612</v>
      </c>
      <c r="I44" s="12" t="s">
        <v>2613</v>
      </c>
      <c r="J44" s="12" t="s">
        <v>2614</v>
      </c>
      <c r="K44" s="13" t="s">
        <v>2615</v>
      </c>
      <c r="N44">
        <f t="shared" si="2"/>
        <v>104900</v>
      </c>
      <c r="O44">
        <f>IF(AND(A44&gt;0,A44&lt;999),IFERROR(VLOOKUP(results1003[[#This Row],[Card]],FISM[],1,FALSE),0),0)</f>
        <v>104900</v>
      </c>
      <c r="P44">
        <f t="shared" si="3"/>
        <v>43</v>
      </c>
    </row>
    <row r="45" spans="1:16" x14ac:dyDescent="0.3">
      <c r="A45" s="14">
        <v>44</v>
      </c>
      <c r="B45" s="15">
        <v>66</v>
      </c>
      <c r="C45" s="15">
        <v>104879</v>
      </c>
      <c r="D45" s="15" t="s">
        <v>2123</v>
      </c>
      <c r="E45" s="15" t="s">
        <v>43</v>
      </c>
      <c r="F45" s="15" t="s">
        <v>20</v>
      </c>
      <c r="G45" s="15" t="s">
        <v>2616</v>
      </c>
      <c r="H45" s="15" t="s">
        <v>93</v>
      </c>
      <c r="I45" s="15" t="s">
        <v>2617</v>
      </c>
      <c r="J45" s="15" t="s">
        <v>2618</v>
      </c>
      <c r="K45" s="16" t="s">
        <v>2619</v>
      </c>
      <c r="N45">
        <f t="shared" si="2"/>
        <v>104879</v>
      </c>
      <c r="O45">
        <f>IF(AND(A45&gt;0,A45&lt;999),IFERROR(VLOOKUP(results1003[[#This Row],[Card]],FISM[],1,FALSE),0),0)</f>
        <v>104879</v>
      </c>
      <c r="P45">
        <f t="shared" si="3"/>
        <v>44</v>
      </c>
    </row>
    <row r="46" spans="1:16" x14ac:dyDescent="0.3">
      <c r="A46" s="11">
        <v>45</v>
      </c>
      <c r="B46" s="12">
        <v>91</v>
      </c>
      <c r="C46" s="12">
        <v>6100165</v>
      </c>
      <c r="D46" s="12" t="s">
        <v>585</v>
      </c>
      <c r="E46" s="12" t="s">
        <v>143</v>
      </c>
      <c r="F46" s="12" t="s">
        <v>20</v>
      </c>
      <c r="G46" s="12" t="s">
        <v>796</v>
      </c>
      <c r="H46" s="12" t="s">
        <v>2620</v>
      </c>
      <c r="I46" s="12" t="s">
        <v>2621</v>
      </c>
      <c r="J46" s="12" t="s">
        <v>2622</v>
      </c>
      <c r="K46" s="13" t="s">
        <v>2623</v>
      </c>
      <c r="N46">
        <f t="shared" si="2"/>
        <v>6100165</v>
      </c>
      <c r="O46">
        <f>IF(AND(A46&gt;0,A46&lt;999),IFERROR(VLOOKUP(results1003[[#This Row],[Card]],FISM[],1,FALSE),0),0)</f>
        <v>6100165</v>
      </c>
      <c r="P46">
        <f t="shared" si="3"/>
        <v>45</v>
      </c>
    </row>
    <row r="47" spans="1:16" x14ac:dyDescent="0.3">
      <c r="A47" s="14">
        <v>46</v>
      </c>
      <c r="B47" s="15">
        <v>85</v>
      </c>
      <c r="C47" s="15">
        <v>104815</v>
      </c>
      <c r="D47" s="15" t="s">
        <v>634</v>
      </c>
      <c r="E47" s="15" t="s">
        <v>19</v>
      </c>
      <c r="F47" s="15" t="s">
        <v>20</v>
      </c>
      <c r="G47" s="15" t="s">
        <v>2624</v>
      </c>
      <c r="H47" s="15" t="s">
        <v>421</v>
      </c>
      <c r="I47" s="15" t="s">
        <v>2625</v>
      </c>
      <c r="J47" s="15" t="s">
        <v>2626</v>
      </c>
      <c r="K47" s="16" t="s">
        <v>2627</v>
      </c>
      <c r="N47">
        <f t="shared" si="2"/>
        <v>104815</v>
      </c>
      <c r="O47">
        <f>IF(AND(A47&gt;0,A47&lt;999),IFERROR(VLOOKUP(results1003[[#This Row],[Card]],FISM[],1,FALSE),0),0)</f>
        <v>104815</v>
      </c>
      <c r="P47">
        <f t="shared" si="3"/>
        <v>46</v>
      </c>
    </row>
    <row r="48" spans="1:16" x14ac:dyDescent="0.3">
      <c r="A48" s="11">
        <v>47</v>
      </c>
      <c r="B48" s="12">
        <v>78</v>
      </c>
      <c r="C48" s="12">
        <v>104910</v>
      </c>
      <c r="D48" s="12" t="s">
        <v>630</v>
      </c>
      <c r="E48" s="12" t="s">
        <v>43</v>
      </c>
      <c r="F48" s="12" t="s">
        <v>20</v>
      </c>
      <c r="G48" s="12" t="s">
        <v>2612</v>
      </c>
      <c r="H48" s="12" t="s">
        <v>2628</v>
      </c>
      <c r="I48" s="12" t="s">
        <v>2629</v>
      </c>
      <c r="J48" s="12" t="s">
        <v>2630</v>
      </c>
      <c r="K48" s="13" t="s">
        <v>2631</v>
      </c>
      <c r="N48">
        <f t="shared" si="2"/>
        <v>104910</v>
      </c>
      <c r="O48">
        <f>IF(AND(A48&gt;0,A48&lt;999),IFERROR(VLOOKUP(results1003[[#This Row],[Card]],FISM[],1,FALSE),0),0)</f>
        <v>104910</v>
      </c>
      <c r="P48">
        <f t="shared" si="3"/>
        <v>47</v>
      </c>
    </row>
    <row r="49" spans="1:16" x14ac:dyDescent="0.3">
      <c r="A49" s="14">
        <v>48</v>
      </c>
      <c r="B49" s="15">
        <v>118</v>
      </c>
      <c r="C49" s="15">
        <v>6100203</v>
      </c>
      <c r="D49" s="15" t="s">
        <v>2632</v>
      </c>
      <c r="E49" s="15" t="s">
        <v>143</v>
      </c>
      <c r="F49" s="15" t="s">
        <v>20</v>
      </c>
      <c r="G49" s="15" t="s">
        <v>2633</v>
      </c>
      <c r="H49" s="15" t="s">
        <v>2634</v>
      </c>
      <c r="I49" s="15" t="s">
        <v>2635</v>
      </c>
      <c r="J49" s="15" t="s">
        <v>2636</v>
      </c>
      <c r="K49" s="16" t="s">
        <v>2637</v>
      </c>
      <c r="N49">
        <f t="shared" si="2"/>
        <v>6100203</v>
      </c>
      <c r="O49">
        <f>IF(AND(A49&gt;0,A49&lt;999),IFERROR(VLOOKUP(results1003[[#This Row],[Card]],FISM[],1,FALSE),0),0)</f>
        <v>6100203</v>
      </c>
      <c r="P49">
        <f t="shared" si="3"/>
        <v>48</v>
      </c>
    </row>
    <row r="50" spans="1:16" x14ac:dyDescent="0.3">
      <c r="A50" s="11">
        <v>49</v>
      </c>
      <c r="B50" s="12">
        <v>106</v>
      </c>
      <c r="C50" s="12">
        <v>6100087</v>
      </c>
      <c r="D50" s="12" t="s">
        <v>591</v>
      </c>
      <c r="E50" s="12" t="s">
        <v>143</v>
      </c>
      <c r="F50" s="12" t="s">
        <v>20</v>
      </c>
      <c r="G50" s="12" t="s">
        <v>2638</v>
      </c>
      <c r="H50" s="12" t="s">
        <v>2639</v>
      </c>
      <c r="I50" s="12" t="s">
        <v>2640</v>
      </c>
      <c r="J50" s="12" t="s">
        <v>2641</v>
      </c>
      <c r="K50" s="13" t="s">
        <v>2642</v>
      </c>
      <c r="N50">
        <f t="shared" si="2"/>
        <v>6100087</v>
      </c>
      <c r="O50">
        <f>IF(AND(A50&gt;0,A50&lt;999),IFERROR(VLOOKUP(results1003[[#This Row],[Card]],FISM[],1,FALSE),0),0)</f>
        <v>6100087</v>
      </c>
      <c r="P50">
        <f t="shared" si="3"/>
        <v>49</v>
      </c>
    </row>
    <row r="51" spans="1:16" x14ac:dyDescent="0.3">
      <c r="A51" s="14">
        <v>50</v>
      </c>
      <c r="B51" s="15">
        <v>92</v>
      </c>
      <c r="C51" s="15">
        <v>6100160</v>
      </c>
      <c r="D51" s="15" t="s">
        <v>1173</v>
      </c>
      <c r="E51" s="15" t="s">
        <v>143</v>
      </c>
      <c r="F51" s="15" t="s">
        <v>20</v>
      </c>
      <c r="G51" s="15" t="s">
        <v>2624</v>
      </c>
      <c r="H51" s="15" t="s">
        <v>2643</v>
      </c>
      <c r="I51" s="15" t="s">
        <v>2644</v>
      </c>
      <c r="J51" s="15" t="s">
        <v>2645</v>
      </c>
      <c r="K51" s="16" t="s">
        <v>2646</v>
      </c>
      <c r="N51">
        <f t="shared" si="2"/>
        <v>6100160</v>
      </c>
      <c r="O51">
        <f>IF(AND(A51&gt;0,A51&lt;999),IFERROR(VLOOKUP(results1003[[#This Row],[Card]],FISM[],1,FALSE),0),0)</f>
        <v>6100160</v>
      </c>
      <c r="P51">
        <f t="shared" si="3"/>
        <v>50</v>
      </c>
    </row>
    <row r="52" spans="1:16" x14ac:dyDescent="0.3">
      <c r="A52" s="11">
        <v>51</v>
      </c>
      <c r="B52" s="12">
        <v>115</v>
      </c>
      <c r="C52" s="12">
        <v>104991</v>
      </c>
      <c r="D52" s="12" t="s">
        <v>1199</v>
      </c>
      <c r="E52" s="12" t="s">
        <v>43</v>
      </c>
      <c r="F52" s="12" t="s">
        <v>20</v>
      </c>
      <c r="G52" s="12" t="s">
        <v>2647</v>
      </c>
      <c r="H52" s="12" t="s">
        <v>847</v>
      </c>
      <c r="I52" s="12" t="s">
        <v>2648</v>
      </c>
      <c r="J52" s="12" t="s">
        <v>2649</v>
      </c>
      <c r="K52" s="13" t="s">
        <v>2650</v>
      </c>
      <c r="N52">
        <f t="shared" si="2"/>
        <v>104991</v>
      </c>
      <c r="O52">
        <f>IF(AND(A52&gt;0,A52&lt;999),IFERROR(VLOOKUP(results1003[[#This Row],[Card]],FISM[],1,FALSE),0),0)</f>
        <v>104991</v>
      </c>
      <c r="P52">
        <f t="shared" si="3"/>
        <v>51</v>
      </c>
    </row>
    <row r="53" spans="1:16" x14ac:dyDescent="0.3">
      <c r="A53" s="14">
        <v>52</v>
      </c>
      <c r="B53" s="15">
        <v>71</v>
      </c>
      <c r="C53" s="15">
        <v>6100089</v>
      </c>
      <c r="D53" s="15" t="s">
        <v>358</v>
      </c>
      <c r="E53" s="15" t="s">
        <v>143</v>
      </c>
      <c r="F53" s="15" t="s">
        <v>20</v>
      </c>
      <c r="G53" s="15" t="s">
        <v>2651</v>
      </c>
      <c r="H53" s="15" t="s">
        <v>795</v>
      </c>
      <c r="I53" s="15" t="s">
        <v>2652</v>
      </c>
      <c r="J53" s="15" t="s">
        <v>2653</v>
      </c>
      <c r="K53" s="16" t="s">
        <v>2654</v>
      </c>
      <c r="N53">
        <f t="shared" si="2"/>
        <v>6100089</v>
      </c>
      <c r="O53">
        <f>IF(AND(A53&gt;0,A53&lt;999),IFERROR(VLOOKUP(results1003[[#This Row],[Card]],FISM[],1,FALSE),0),0)</f>
        <v>6100089</v>
      </c>
      <c r="P53">
        <f t="shared" si="3"/>
        <v>52</v>
      </c>
    </row>
    <row r="54" spans="1:16" x14ac:dyDescent="0.3">
      <c r="A54" s="11">
        <v>53</v>
      </c>
      <c r="B54" s="12">
        <v>86</v>
      </c>
      <c r="C54" s="12">
        <v>6100077</v>
      </c>
      <c r="D54" s="12" t="s">
        <v>420</v>
      </c>
      <c r="E54" s="12" t="s">
        <v>143</v>
      </c>
      <c r="F54" s="12" t="s">
        <v>20</v>
      </c>
      <c r="G54" s="12" t="s">
        <v>2655</v>
      </c>
      <c r="H54" s="12" t="s">
        <v>2656</v>
      </c>
      <c r="I54" s="12" t="s">
        <v>2657</v>
      </c>
      <c r="J54" s="12" t="s">
        <v>2658</v>
      </c>
      <c r="K54" s="13" t="s">
        <v>2659</v>
      </c>
      <c r="N54">
        <f t="shared" si="2"/>
        <v>6100077</v>
      </c>
      <c r="O54">
        <f>IF(AND(A54&gt;0,A54&lt;999),IFERROR(VLOOKUP(results1003[[#This Row],[Card]],FISM[],1,FALSE),0),0)</f>
        <v>6100077</v>
      </c>
      <c r="P54">
        <f t="shared" si="3"/>
        <v>53</v>
      </c>
    </row>
    <row r="55" spans="1:16" x14ac:dyDescent="0.3">
      <c r="A55" s="14">
        <v>54</v>
      </c>
      <c r="B55" s="15">
        <v>89</v>
      </c>
      <c r="C55" s="15">
        <v>6100073</v>
      </c>
      <c r="D55" s="15" t="s">
        <v>433</v>
      </c>
      <c r="E55" s="15" t="s">
        <v>143</v>
      </c>
      <c r="F55" s="15" t="s">
        <v>20</v>
      </c>
      <c r="G55" s="15" t="s">
        <v>2660</v>
      </c>
      <c r="H55" s="15" t="s">
        <v>455</v>
      </c>
      <c r="I55" s="15" t="s">
        <v>2661</v>
      </c>
      <c r="J55" s="15" t="s">
        <v>2662</v>
      </c>
      <c r="K55" s="16" t="s">
        <v>2663</v>
      </c>
      <c r="N55">
        <f t="shared" si="2"/>
        <v>6100073</v>
      </c>
      <c r="O55">
        <f>IF(AND(A55&gt;0,A55&lt;999),IFERROR(VLOOKUP(results1003[[#This Row],[Card]],FISM[],1,FALSE),0),0)</f>
        <v>6100073</v>
      </c>
      <c r="P55">
        <f t="shared" si="3"/>
        <v>54</v>
      </c>
    </row>
    <row r="56" spans="1:16" x14ac:dyDescent="0.3">
      <c r="A56" s="11">
        <v>55</v>
      </c>
      <c r="B56" s="12">
        <v>96</v>
      </c>
      <c r="C56" s="12">
        <v>6100082</v>
      </c>
      <c r="D56" s="12" t="s">
        <v>475</v>
      </c>
      <c r="E56" s="12" t="s">
        <v>143</v>
      </c>
      <c r="F56" s="12" t="s">
        <v>20</v>
      </c>
      <c r="G56" s="12" t="s">
        <v>2664</v>
      </c>
      <c r="H56" s="12" t="s">
        <v>1876</v>
      </c>
      <c r="I56" s="12" t="s">
        <v>2665</v>
      </c>
      <c r="J56" s="12" t="s">
        <v>2666</v>
      </c>
      <c r="K56" s="13" t="s">
        <v>2667</v>
      </c>
      <c r="N56">
        <f t="shared" si="2"/>
        <v>6100082</v>
      </c>
      <c r="O56">
        <f>IF(AND(A56&gt;0,A56&lt;999),IFERROR(VLOOKUP(results1003[[#This Row],[Card]],FISM[],1,FALSE),0),0)</f>
        <v>6100082</v>
      </c>
      <c r="P56">
        <f t="shared" si="3"/>
        <v>55</v>
      </c>
    </row>
    <row r="57" spans="1:16" x14ac:dyDescent="0.3">
      <c r="A57" s="14">
        <v>56</v>
      </c>
      <c r="B57" s="15">
        <v>87</v>
      </c>
      <c r="C57" s="15">
        <v>104907</v>
      </c>
      <c r="D57" s="15" t="s">
        <v>379</v>
      </c>
      <c r="E57" s="15" t="s">
        <v>43</v>
      </c>
      <c r="F57" s="15" t="s">
        <v>20</v>
      </c>
      <c r="G57" s="15" t="s">
        <v>2668</v>
      </c>
      <c r="H57" s="15" t="s">
        <v>2669</v>
      </c>
      <c r="I57" s="15" t="s">
        <v>2670</v>
      </c>
      <c r="J57" s="15" t="s">
        <v>2671</v>
      </c>
      <c r="K57" s="16" t="s">
        <v>2672</v>
      </c>
      <c r="N57">
        <f t="shared" si="2"/>
        <v>104907</v>
      </c>
      <c r="O57">
        <f>IF(AND(A57&gt;0,A57&lt;999),IFERROR(VLOOKUP(results1003[[#This Row],[Card]],FISM[],1,FALSE),0),0)</f>
        <v>104907</v>
      </c>
      <c r="P57">
        <f t="shared" si="3"/>
        <v>56</v>
      </c>
    </row>
    <row r="58" spans="1:16" x14ac:dyDescent="0.3">
      <c r="A58" s="11">
        <v>57</v>
      </c>
      <c r="B58" s="12">
        <v>79</v>
      </c>
      <c r="C58" s="12">
        <v>6100068</v>
      </c>
      <c r="D58" s="12" t="s">
        <v>365</v>
      </c>
      <c r="E58" s="12" t="s">
        <v>143</v>
      </c>
      <c r="F58" s="12" t="s">
        <v>20</v>
      </c>
      <c r="G58" s="12" t="s">
        <v>2673</v>
      </c>
      <c r="H58" s="12" t="s">
        <v>888</v>
      </c>
      <c r="I58" s="12" t="s">
        <v>2674</v>
      </c>
      <c r="J58" s="12" t="s">
        <v>2675</v>
      </c>
      <c r="K58" s="13" t="s">
        <v>2676</v>
      </c>
      <c r="N58">
        <f t="shared" si="2"/>
        <v>6100068</v>
      </c>
      <c r="O58">
        <f>IF(AND(A58&gt;0,A58&lt;999),IFERROR(VLOOKUP(results1003[[#This Row],[Card]],FISM[],1,FALSE),0),0)</f>
        <v>6100068</v>
      </c>
      <c r="P58">
        <f t="shared" si="3"/>
        <v>57</v>
      </c>
    </row>
    <row r="59" spans="1:16" x14ac:dyDescent="0.3">
      <c r="A59" s="14">
        <v>58</v>
      </c>
      <c r="B59" s="15">
        <v>82</v>
      </c>
      <c r="C59" s="15">
        <v>6100054</v>
      </c>
      <c r="D59" s="15" t="s">
        <v>413</v>
      </c>
      <c r="E59" s="15" t="s">
        <v>143</v>
      </c>
      <c r="F59" s="15" t="s">
        <v>20</v>
      </c>
      <c r="G59" s="15" t="s">
        <v>843</v>
      </c>
      <c r="H59" s="15" t="s">
        <v>1836</v>
      </c>
      <c r="I59" s="15" t="s">
        <v>2677</v>
      </c>
      <c r="J59" s="15" t="s">
        <v>2678</v>
      </c>
      <c r="K59" s="16" t="s">
        <v>2679</v>
      </c>
      <c r="N59">
        <f t="shared" si="2"/>
        <v>6100054</v>
      </c>
      <c r="O59">
        <f>IF(AND(A59&gt;0,A59&lt;999),IFERROR(VLOOKUP(results1003[[#This Row],[Card]],FISM[],1,FALSE),0),0)</f>
        <v>6100054</v>
      </c>
      <c r="P59">
        <f t="shared" si="3"/>
        <v>58</v>
      </c>
    </row>
    <row r="60" spans="1:16" x14ac:dyDescent="0.3">
      <c r="A60" s="11">
        <v>59</v>
      </c>
      <c r="B60" s="12">
        <v>61</v>
      </c>
      <c r="C60" s="12">
        <v>6532117</v>
      </c>
      <c r="D60" s="12" t="s">
        <v>2031</v>
      </c>
      <c r="E60" s="12" t="s">
        <v>28</v>
      </c>
      <c r="F60" s="12" t="s">
        <v>73</v>
      </c>
      <c r="G60" s="12" t="s">
        <v>710</v>
      </c>
      <c r="H60" s="12" t="s">
        <v>2680</v>
      </c>
      <c r="I60" s="12" t="s">
        <v>2681</v>
      </c>
      <c r="J60" s="12" t="s">
        <v>2682</v>
      </c>
      <c r="K60" s="13" t="s">
        <v>2683</v>
      </c>
      <c r="N60">
        <f t="shared" si="2"/>
        <v>6532117</v>
      </c>
      <c r="O60">
        <f>IF(AND(A60&gt;0,A60&lt;999),IFERROR(VLOOKUP(results1003[[#This Row],[Card]],FISM[],1,FALSE),0),0)</f>
        <v>6532117</v>
      </c>
      <c r="P60">
        <f t="shared" si="3"/>
        <v>59</v>
      </c>
    </row>
    <row r="61" spans="1:16" x14ac:dyDescent="0.3">
      <c r="A61" s="14">
        <v>60</v>
      </c>
      <c r="B61" s="15">
        <v>110</v>
      </c>
      <c r="C61" s="15">
        <v>104623</v>
      </c>
      <c r="D61" s="15" t="s">
        <v>618</v>
      </c>
      <c r="E61" s="15" t="s">
        <v>28</v>
      </c>
      <c r="F61" s="15" t="s">
        <v>20</v>
      </c>
      <c r="G61" s="15" t="s">
        <v>2684</v>
      </c>
      <c r="H61" s="15" t="s">
        <v>2685</v>
      </c>
      <c r="I61" s="15" t="s">
        <v>2686</v>
      </c>
      <c r="J61" s="15" t="s">
        <v>2687</v>
      </c>
      <c r="K61" s="16" t="s">
        <v>2688</v>
      </c>
      <c r="N61">
        <f t="shared" si="2"/>
        <v>104623</v>
      </c>
      <c r="O61">
        <f>IF(AND(A61&gt;0,A61&lt;999),IFERROR(VLOOKUP(results1003[[#This Row],[Card]],FISM[],1,FALSE),0),0)</f>
        <v>104623</v>
      </c>
      <c r="P61">
        <f t="shared" si="3"/>
        <v>60</v>
      </c>
    </row>
    <row r="62" spans="1:16" x14ac:dyDescent="0.3">
      <c r="A62" s="11">
        <v>61</v>
      </c>
      <c r="B62" s="12">
        <v>98</v>
      </c>
      <c r="C62" s="12">
        <v>6100125</v>
      </c>
      <c r="D62" s="12" t="s">
        <v>626</v>
      </c>
      <c r="E62" s="12" t="s">
        <v>143</v>
      </c>
      <c r="F62" s="12" t="s">
        <v>20</v>
      </c>
      <c r="G62" s="12" t="s">
        <v>1812</v>
      </c>
      <c r="H62" s="12" t="s">
        <v>2689</v>
      </c>
      <c r="I62" s="12" t="s">
        <v>2690</v>
      </c>
      <c r="J62" s="12" t="s">
        <v>2691</v>
      </c>
      <c r="K62" s="13" t="s">
        <v>2692</v>
      </c>
      <c r="N62">
        <f t="shared" si="2"/>
        <v>6100125</v>
      </c>
      <c r="O62">
        <f>IF(AND(A62&gt;0,A62&lt;999),IFERROR(VLOOKUP(results1003[[#This Row],[Card]],FISM[],1,FALSE),0),0)</f>
        <v>6100125</v>
      </c>
      <c r="P62">
        <f t="shared" si="3"/>
        <v>61</v>
      </c>
    </row>
    <row r="63" spans="1:16" x14ac:dyDescent="0.3">
      <c r="A63" s="14">
        <v>62</v>
      </c>
      <c r="B63" s="15">
        <v>46</v>
      </c>
      <c r="C63" s="15">
        <v>104905</v>
      </c>
      <c r="D63" s="15" t="s">
        <v>213</v>
      </c>
      <c r="E63" s="15" t="s">
        <v>43</v>
      </c>
      <c r="F63" s="15" t="s">
        <v>20</v>
      </c>
      <c r="G63" s="15" t="s">
        <v>2693</v>
      </c>
      <c r="H63" s="15" t="s">
        <v>2694</v>
      </c>
      <c r="I63" s="15" t="s">
        <v>2695</v>
      </c>
      <c r="J63" s="15" t="s">
        <v>2696</v>
      </c>
      <c r="K63" s="16" t="s">
        <v>2697</v>
      </c>
      <c r="N63">
        <f t="shared" si="2"/>
        <v>104905</v>
      </c>
      <c r="O63">
        <f>IF(AND(A63&gt;0,A63&lt;999),IFERROR(VLOOKUP(results1003[[#This Row],[Card]],FISM[],1,FALSE),0),0)</f>
        <v>104905</v>
      </c>
      <c r="P63">
        <f t="shared" si="3"/>
        <v>62</v>
      </c>
    </row>
    <row r="64" spans="1:16" x14ac:dyDescent="0.3">
      <c r="A64" s="11">
        <v>63</v>
      </c>
      <c r="B64" s="12">
        <v>99</v>
      </c>
      <c r="C64" s="12">
        <v>104861</v>
      </c>
      <c r="D64" s="12" t="s">
        <v>560</v>
      </c>
      <c r="E64" s="12" t="s">
        <v>19</v>
      </c>
      <c r="F64" s="12" t="s">
        <v>20</v>
      </c>
      <c r="G64" s="12" t="s">
        <v>2698</v>
      </c>
      <c r="H64" s="12" t="s">
        <v>2699</v>
      </c>
      <c r="I64" s="12" t="s">
        <v>2700</v>
      </c>
      <c r="J64" s="12" t="s">
        <v>2701</v>
      </c>
      <c r="K64" s="13" t="s">
        <v>2702</v>
      </c>
      <c r="N64">
        <f t="shared" si="2"/>
        <v>104861</v>
      </c>
      <c r="O64">
        <f>IF(AND(A64&gt;0,A64&lt;999),IFERROR(VLOOKUP(results1003[[#This Row],[Card]],FISM[],1,FALSE),0),0)</f>
        <v>104861</v>
      </c>
      <c r="P64">
        <f t="shared" si="3"/>
        <v>63</v>
      </c>
    </row>
    <row r="65" spans="1:16" x14ac:dyDescent="0.3">
      <c r="A65" s="14">
        <v>64</v>
      </c>
      <c r="B65" s="15">
        <v>103</v>
      </c>
      <c r="C65" s="15">
        <v>6100131</v>
      </c>
      <c r="D65" s="15" t="s">
        <v>1229</v>
      </c>
      <c r="E65" s="15" t="s">
        <v>143</v>
      </c>
      <c r="F65" s="15" t="s">
        <v>20</v>
      </c>
      <c r="G65" s="15" t="s">
        <v>2703</v>
      </c>
      <c r="H65" s="15" t="s">
        <v>2704</v>
      </c>
      <c r="I65" s="15" t="s">
        <v>2705</v>
      </c>
      <c r="J65" s="15" t="s">
        <v>2706</v>
      </c>
      <c r="K65" s="16" t="s">
        <v>2707</v>
      </c>
      <c r="N65">
        <f t="shared" si="2"/>
        <v>6100131</v>
      </c>
      <c r="O65">
        <f>IF(AND(A65&gt;0,A65&lt;999),IFERROR(VLOOKUP(results1003[[#This Row],[Card]],FISM[],1,FALSE),0),0)</f>
        <v>6100131</v>
      </c>
      <c r="P65">
        <f t="shared" si="3"/>
        <v>64</v>
      </c>
    </row>
    <row r="66" spans="1:16" x14ac:dyDescent="0.3">
      <c r="A66" s="11">
        <v>65</v>
      </c>
      <c r="B66" s="12">
        <v>101</v>
      </c>
      <c r="C66" s="12">
        <v>6100003</v>
      </c>
      <c r="D66" s="12" t="s">
        <v>498</v>
      </c>
      <c r="E66" s="12" t="s">
        <v>43</v>
      </c>
      <c r="F66" s="12" t="s">
        <v>20</v>
      </c>
      <c r="G66" s="12" t="s">
        <v>2703</v>
      </c>
      <c r="H66" s="12" t="s">
        <v>1461</v>
      </c>
      <c r="I66" s="12" t="s">
        <v>2708</v>
      </c>
      <c r="J66" s="12" t="s">
        <v>2709</v>
      </c>
      <c r="K66" s="13" t="s">
        <v>2710</v>
      </c>
      <c r="N66">
        <f t="shared" ref="N66:N97" si="4">C66</f>
        <v>6100003</v>
      </c>
      <c r="O66">
        <f>IF(AND(A66&gt;0,A66&lt;999),IFERROR(VLOOKUP(results1003[[#This Row],[Card]],FISM[],1,FALSE),0),0)</f>
        <v>6100003</v>
      </c>
      <c r="P66">
        <f t="shared" ref="P66:P97" si="5">A66</f>
        <v>65</v>
      </c>
    </row>
    <row r="67" spans="1:16" x14ac:dyDescent="0.3">
      <c r="A67" s="14">
        <v>66</v>
      </c>
      <c r="B67" s="15">
        <v>97</v>
      </c>
      <c r="C67" s="15">
        <v>6100090</v>
      </c>
      <c r="D67" s="15" t="s">
        <v>482</v>
      </c>
      <c r="E67" s="15" t="s">
        <v>143</v>
      </c>
      <c r="F67" s="15" t="s">
        <v>20</v>
      </c>
      <c r="G67" s="15" t="s">
        <v>2711</v>
      </c>
      <c r="H67" s="15" t="s">
        <v>2712</v>
      </c>
      <c r="I67" s="15" t="s">
        <v>2713</v>
      </c>
      <c r="J67" s="15" t="s">
        <v>2714</v>
      </c>
      <c r="K67" s="16" t="s">
        <v>2715</v>
      </c>
      <c r="N67">
        <f t="shared" si="4"/>
        <v>6100090</v>
      </c>
      <c r="O67">
        <f>IF(AND(A67&gt;0,A67&lt;999),IFERROR(VLOOKUP(results1003[[#This Row],[Card]],FISM[],1,FALSE),0),0)</f>
        <v>6100090</v>
      </c>
      <c r="P67">
        <f t="shared" si="5"/>
        <v>66</v>
      </c>
    </row>
    <row r="68" spans="1:16" x14ac:dyDescent="0.3">
      <c r="A68" s="11">
        <v>67</v>
      </c>
      <c r="B68" s="12">
        <v>95</v>
      </c>
      <c r="C68" s="12">
        <v>6100126</v>
      </c>
      <c r="D68" s="12" t="s">
        <v>1195</v>
      </c>
      <c r="E68" s="12" t="s">
        <v>143</v>
      </c>
      <c r="F68" s="12" t="s">
        <v>20</v>
      </c>
      <c r="G68" s="12" t="s">
        <v>2716</v>
      </c>
      <c r="H68" s="12" t="s">
        <v>1482</v>
      </c>
      <c r="I68" s="12" t="s">
        <v>2717</v>
      </c>
      <c r="J68" s="12" t="s">
        <v>2718</v>
      </c>
      <c r="K68" s="13" t="s">
        <v>2719</v>
      </c>
      <c r="N68">
        <f t="shared" si="4"/>
        <v>6100126</v>
      </c>
      <c r="O68">
        <f>IF(AND(A68&gt;0,A68&lt;999),IFERROR(VLOOKUP(results1003[[#This Row],[Card]],FISM[],1,FALSE),0),0)</f>
        <v>6100126</v>
      </c>
      <c r="P68">
        <f t="shared" si="5"/>
        <v>67</v>
      </c>
    </row>
    <row r="69" spans="1:16" x14ac:dyDescent="0.3">
      <c r="A69" s="14">
        <v>68</v>
      </c>
      <c r="B69" s="15">
        <v>64</v>
      </c>
      <c r="C69" s="15">
        <v>6100083</v>
      </c>
      <c r="D69" s="15" t="s">
        <v>239</v>
      </c>
      <c r="E69" s="15" t="s">
        <v>143</v>
      </c>
      <c r="F69" s="15" t="s">
        <v>20</v>
      </c>
      <c r="G69" s="15" t="s">
        <v>1789</v>
      </c>
      <c r="H69" s="15" t="s">
        <v>1225</v>
      </c>
      <c r="I69" s="15" t="s">
        <v>2720</v>
      </c>
      <c r="J69" s="15" t="s">
        <v>2721</v>
      </c>
      <c r="K69" s="16" t="s">
        <v>2722</v>
      </c>
      <c r="N69">
        <f t="shared" si="4"/>
        <v>6100083</v>
      </c>
      <c r="O69">
        <f>IF(AND(A69&gt;0,A69&lt;999),IFERROR(VLOOKUP(results1003[[#This Row],[Card]],FISM[],1,FALSE),0),0)</f>
        <v>6100083</v>
      </c>
      <c r="P69">
        <f t="shared" si="5"/>
        <v>68</v>
      </c>
    </row>
    <row r="70" spans="1:16" x14ac:dyDescent="0.3">
      <c r="A70" s="11">
        <v>69</v>
      </c>
      <c r="B70" s="12">
        <v>105</v>
      </c>
      <c r="C70" s="12">
        <v>6100091</v>
      </c>
      <c r="D70" s="12" t="s">
        <v>539</v>
      </c>
      <c r="E70" s="12" t="s">
        <v>143</v>
      </c>
      <c r="F70" s="12" t="s">
        <v>20</v>
      </c>
      <c r="G70" s="12" t="s">
        <v>1505</v>
      </c>
      <c r="H70" s="12" t="s">
        <v>1063</v>
      </c>
      <c r="I70" s="12" t="s">
        <v>2723</v>
      </c>
      <c r="J70" s="12" t="s">
        <v>2724</v>
      </c>
      <c r="K70" s="13" t="s">
        <v>2725</v>
      </c>
      <c r="N70">
        <f t="shared" si="4"/>
        <v>6100091</v>
      </c>
      <c r="O70">
        <f>IF(AND(A70&gt;0,A70&lt;999),IFERROR(VLOOKUP(results1003[[#This Row],[Card]],FISM[],1,FALSE),0),0)</f>
        <v>6100091</v>
      </c>
      <c r="P70">
        <f t="shared" si="5"/>
        <v>69</v>
      </c>
    </row>
    <row r="71" spans="1:16" x14ac:dyDescent="0.3">
      <c r="A71" s="14">
        <v>70</v>
      </c>
      <c r="B71" s="15">
        <v>116</v>
      </c>
      <c r="C71" s="15">
        <v>6100170</v>
      </c>
      <c r="D71" s="15" t="s">
        <v>620</v>
      </c>
      <c r="E71" s="15" t="s">
        <v>143</v>
      </c>
      <c r="F71" s="15" t="s">
        <v>20</v>
      </c>
      <c r="G71" s="15" t="s">
        <v>2726</v>
      </c>
      <c r="H71" s="15" t="s">
        <v>2727</v>
      </c>
      <c r="I71" s="15" t="s">
        <v>2728</v>
      </c>
      <c r="J71" s="15" t="s">
        <v>2729</v>
      </c>
      <c r="K71" s="16" t="s">
        <v>2730</v>
      </c>
      <c r="N71">
        <f t="shared" si="4"/>
        <v>6100170</v>
      </c>
      <c r="O71">
        <f>IF(AND(A71&gt;0,A71&lt;999),IFERROR(VLOOKUP(results1003[[#This Row],[Card]],FISM[],1,FALSE),0),0)</f>
        <v>6100170</v>
      </c>
      <c r="P71">
        <f t="shared" si="5"/>
        <v>70</v>
      </c>
    </row>
    <row r="72" spans="1:16" x14ac:dyDescent="0.3">
      <c r="A72" s="11">
        <v>71</v>
      </c>
      <c r="B72" s="12">
        <v>112</v>
      </c>
      <c r="C72" s="12">
        <v>6100186</v>
      </c>
      <c r="D72" s="12" t="s">
        <v>546</v>
      </c>
      <c r="E72" s="12" t="s">
        <v>143</v>
      </c>
      <c r="F72" s="12" t="s">
        <v>20</v>
      </c>
      <c r="G72" s="12" t="s">
        <v>2731</v>
      </c>
      <c r="H72" s="12" t="s">
        <v>1127</v>
      </c>
      <c r="I72" s="12" t="s">
        <v>1208</v>
      </c>
      <c r="J72" s="12" t="s">
        <v>2732</v>
      </c>
      <c r="K72" s="13" t="s">
        <v>2733</v>
      </c>
      <c r="N72">
        <f t="shared" si="4"/>
        <v>6100186</v>
      </c>
      <c r="O72">
        <f>IF(AND(A72&gt;0,A72&lt;999),IFERROR(VLOOKUP(results1003[[#This Row],[Card]],FISM[],1,FALSE),0),0)</f>
        <v>6100186</v>
      </c>
      <c r="P72">
        <f t="shared" si="5"/>
        <v>71</v>
      </c>
    </row>
    <row r="73" spans="1:16" x14ac:dyDescent="0.3">
      <c r="A73" s="14">
        <v>72</v>
      </c>
      <c r="B73" s="15">
        <v>109</v>
      </c>
      <c r="C73" s="15">
        <v>6100074</v>
      </c>
      <c r="D73" s="15" t="s">
        <v>624</v>
      </c>
      <c r="E73" s="15" t="s">
        <v>143</v>
      </c>
      <c r="F73" s="15" t="s">
        <v>20</v>
      </c>
      <c r="G73" s="15" t="s">
        <v>2355</v>
      </c>
      <c r="H73" s="15" t="s">
        <v>1977</v>
      </c>
      <c r="I73" s="15" t="s">
        <v>2734</v>
      </c>
      <c r="J73" s="15" t="s">
        <v>2735</v>
      </c>
      <c r="K73" s="16" t="s">
        <v>2736</v>
      </c>
      <c r="N73">
        <f t="shared" si="4"/>
        <v>6100074</v>
      </c>
      <c r="O73">
        <f>IF(AND(A73&gt;0,A73&lt;999),IFERROR(VLOOKUP(results1003[[#This Row],[Card]],FISM[],1,FALSE),0),0)</f>
        <v>6100074</v>
      </c>
      <c r="P73">
        <f t="shared" si="5"/>
        <v>72</v>
      </c>
    </row>
    <row r="74" spans="1:16" x14ac:dyDescent="0.3">
      <c r="A74" s="14">
        <v>999</v>
      </c>
      <c r="B74" s="15">
        <v>113</v>
      </c>
      <c r="C74" s="15">
        <v>104919</v>
      </c>
      <c r="D74" s="15" t="s">
        <v>567</v>
      </c>
      <c r="E74" s="15" t="s">
        <v>43</v>
      </c>
      <c r="F74" s="15" t="s">
        <v>20</v>
      </c>
      <c r="G74" s="15" t="s">
        <v>2737</v>
      </c>
      <c r="H74" s="15" t="s">
        <v>24</v>
      </c>
      <c r="I74" s="15" t="s">
        <v>24</v>
      </c>
      <c r="J74" s="15" t="s">
        <v>24</v>
      </c>
      <c r="K74" s="16" t="s">
        <v>24</v>
      </c>
      <c r="N74">
        <f t="shared" si="4"/>
        <v>104919</v>
      </c>
      <c r="O74">
        <f>IF(AND(A74&gt;0,A74&lt;999),IFERROR(VLOOKUP(results1003[[#This Row],[Card]],FISM[],1,FALSE),0),0)</f>
        <v>0</v>
      </c>
      <c r="P74">
        <f t="shared" si="5"/>
        <v>999</v>
      </c>
    </row>
    <row r="75" spans="1:16" x14ac:dyDescent="0.3">
      <c r="A75" s="14">
        <v>999</v>
      </c>
      <c r="B75" s="12">
        <v>90</v>
      </c>
      <c r="C75" s="12">
        <v>6100164</v>
      </c>
      <c r="D75" s="12" t="s">
        <v>468</v>
      </c>
      <c r="E75" s="12" t="s">
        <v>143</v>
      </c>
      <c r="F75" s="12" t="s">
        <v>20</v>
      </c>
      <c r="G75" s="12" t="s">
        <v>2738</v>
      </c>
      <c r="H75" s="12" t="s">
        <v>24</v>
      </c>
      <c r="I75" s="12" t="s">
        <v>24</v>
      </c>
      <c r="J75" s="12" t="s">
        <v>24</v>
      </c>
      <c r="K75" s="13" t="s">
        <v>24</v>
      </c>
      <c r="N75">
        <f t="shared" si="4"/>
        <v>6100164</v>
      </c>
      <c r="O75">
        <f>IF(AND(A75&gt;0,A75&lt;999),IFERROR(VLOOKUP(results1003[[#This Row],[Card]],FISM[],1,FALSE),0),0)</f>
        <v>0</v>
      </c>
      <c r="P75">
        <f t="shared" si="5"/>
        <v>999</v>
      </c>
    </row>
    <row r="76" spans="1:16" x14ac:dyDescent="0.3">
      <c r="A76" s="14">
        <v>999</v>
      </c>
      <c r="B76" s="15">
        <v>81</v>
      </c>
      <c r="C76" s="15">
        <v>104913</v>
      </c>
      <c r="D76" s="15" t="s">
        <v>611</v>
      </c>
      <c r="E76" s="15" t="s">
        <v>43</v>
      </c>
      <c r="F76" s="15" t="s">
        <v>20</v>
      </c>
      <c r="G76" s="15" t="s">
        <v>2739</v>
      </c>
      <c r="H76" s="15" t="s">
        <v>24</v>
      </c>
      <c r="I76" s="15" t="s">
        <v>24</v>
      </c>
      <c r="J76" s="15" t="s">
        <v>24</v>
      </c>
      <c r="K76" s="16" t="s">
        <v>24</v>
      </c>
      <c r="N76">
        <f t="shared" si="4"/>
        <v>104913</v>
      </c>
      <c r="O76">
        <f>IF(AND(A76&gt;0,A76&lt;999),IFERROR(VLOOKUP(results1003[[#This Row],[Card]],FISM[],1,FALSE),0),0)</f>
        <v>0</v>
      </c>
      <c r="P76">
        <f t="shared" si="5"/>
        <v>999</v>
      </c>
    </row>
    <row r="77" spans="1:16" x14ac:dyDescent="0.3">
      <c r="A77" s="14">
        <v>999</v>
      </c>
      <c r="B77" s="12">
        <v>63</v>
      </c>
      <c r="C77" s="12">
        <v>6532171</v>
      </c>
      <c r="D77" s="12" t="s">
        <v>2740</v>
      </c>
      <c r="E77" s="12" t="s">
        <v>28</v>
      </c>
      <c r="F77" s="12" t="s">
        <v>73</v>
      </c>
      <c r="G77" s="12" t="s">
        <v>2741</v>
      </c>
      <c r="H77" s="12" t="s">
        <v>24</v>
      </c>
      <c r="I77" s="12" t="s">
        <v>24</v>
      </c>
      <c r="J77" s="12" t="s">
        <v>24</v>
      </c>
      <c r="K77" s="13" t="s">
        <v>24</v>
      </c>
      <c r="N77">
        <f t="shared" si="4"/>
        <v>6532171</v>
      </c>
      <c r="O77">
        <f>IF(AND(A77&gt;0,A77&lt;999),IFERROR(VLOOKUP(results1003[[#This Row],[Card]],FISM[],1,FALSE),0),0)</f>
        <v>0</v>
      </c>
      <c r="P77">
        <f t="shared" si="5"/>
        <v>999</v>
      </c>
    </row>
    <row r="78" spans="1:16" x14ac:dyDescent="0.3">
      <c r="A78" s="14">
        <v>999</v>
      </c>
      <c r="B78" s="15">
        <v>58</v>
      </c>
      <c r="C78" s="15">
        <v>6100088</v>
      </c>
      <c r="D78" s="15" t="s">
        <v>253</v>
      </c>
      <c r="E78" s="15" t="s">
        <v>143</v>
      </c>
      <c r="F78" s="15" t="s">
        <v>20</v>
      </c>
      <c r="G78" s="15" t="s">
        <v>2742</v>
      </c>
      <c r="H78" s="15" t="s">
        <v>24</v>
      </c>
      <c r="I78" s="15" t="s">
        <v>24</v>
      </c>
      <c r="J78" s="15" t="s">
        <v>24</v>
      </c>
      <c r="K78" s="16" t="s">
        <v>24</v>
      </c>
      <c r="N78">
        <f t="shared" si="4"/>
        <v>6100088</v>
      </c>
      <c r="O78">
        <f>IF(AND(A78&gt;0,A78&lt;999),IFERROR(VLOOKUP(results1003[[#This Row],[Card]],FISM[],1,FALSE),0),0)</f>
        <v>0</v>
      </c>
      <c r="P78">
        <f t="shared" si="5"/>
        <v>999</v>
      </c>
    </row>
    <row r="79" spans="1:16" x14ac:dyDescent="0.3">
      <c r="A79" s="14">
        <v>999</v>
      </c>
      <c r="B79" s="12">
        <v>57</v>
      </c>
      <c r="C79" s="12">
        <v>6532319</v>
      </c>
      <c r="D79" s="12" t="s">
        <v>2743</v>
      </c>
      <c r="E79" s="12" t="s">
        <v>19</v>
      </c>
      <c r="F79" s="12" t="s">
        <v>73</v>
      </c>
      <c r="G79" s="12" t="s">
        <v>2744</v>
      </c>
      <c r="H79" s="12" t="s">
        <v>24</v>
      </c>
      <c r="I79" s="12" t="s">
        <v>24</v>
      </c>
      <c r="J79" s="12" t="s">
        <v>24</v>
      </c>
      <c r="K79" s="13" t="s">
        <v>24</v>
      </c>
      <c r="N79">
        <f t="shared" si="4"/>
        <v>6532319</v>
      </c>
      <c r="O79">
        <f>IF(AND(A79&gt;0,A79&lt;999),IFERROR(VLOOKUP(results1003[[#This Row],[Card]],FISM[],1,FALSE),0),0)</f>
        <v>0</v>
      </c>
      <c r="P79">
        <f t="shared" si="5"/>
        <v>999</v>
      </c>
    </row>
    <row r="80" spans="1:16" x14ac:dyDescent="0.3">
      <c r="A80" s="14">
        <v>999</v>
      </c>
      <c r="B80" s="15">
        <v>55</v>
      </c>
      <c r="C80" s="15">
        <v>6100076</v>
      </c>
      <c r="D80" s="15" t="s">
        <v>219</v>
      </c>
      <c r="E80" s="15" t="s">
        <v>143</v>
      </c>
      <c r="F80" s="15" t="s">
        <v>20</v>
      </c>
      <c r="G80" s="15" t="s">
        <v>2745</v>
      </c>
      <c r="H80" s="15" t="s">
        <v>24</v>
      </c>
      <c r="I80" s="15" t="s">
        <v>24</v>
      </c>
      <c r="J80" s="15" t="s">
        <v>24</v>
      </c>
      <c r="K80" s="16" t="s">
        <v>24</v>
      </c>
      <c r="N80">
        <f t="shared" si="4"/>
        <v>6100076</v>
      </c>
      <c r="O80">
        <f>IF(AND(A80&gt;0,A80&lt;999),IFERROR(VLOOKUP(results1003[[#This Row],[Card]],FISM[],1,FALSE),0),0)</f>
        <v>0</v>
      </c>
      <c r="P80">
        <f t="shared" si="5"/>
        <v>999</v>
      </c>
    </row>
    <row r="81" spans="1:16" x14ac:dyDescent="0.3">
      <c r="A81" s="14">
        <v>999</v>
      </c>
      <c r="B81" s="12">
        <v>52</v>
      </c>
      <c r="C81" s="12">
        <v>6532382</v>
      </c>
      <c r="D81" s="12" t="s">
        <v>171</v>
      </c>
      <c r="E81" s="12" t="s">
        <v>19</v>
      </c>
      <c r="F81" s="12" t="s">
        <v>73</v>
      </c>
      <c r="G81" s="12" t="s">
        <v>2492</v>
      </c>
      <c r="H81" s="12" t="s">
        <v>24</v>
      </c>
      <c r="I81" s="12" t="s">
        <v>24</v>
      </c>
      <c r="J81" s="12" t="s">
        <v>24</v>
      </c>
      <c r="K81" s="13" t="s">
        <v>24</v>
      </c>
      <c r="N81">
        <f t="shared" si="4"/>
        <v>6532382</v>
      </c>
      <c r="O81">
        <f>IF(AND(A81&gt;0,A81&lt;999),IFERROR(VLOOKUP(results1003[[#This Row],[Card]],FISM[],1,FALSE),0),0)</f>
        <v>0</v>
      </c>
      <c r="P81">
        <f t="shared" si="5"/>
        <v>999</v>
      </c>
    </row>
    <row r="82" spans="1:16" x14ac:dyDescent="0.3">
      <c r="A82" s="14">
        <v>999</v>
      </c>
      <c r="B82" s="15">
        <v>47</v>
      </c>
      <c r="C82" s="15">
        <v>104869</v>
      </c>
      <c r="D82" s="15" t="s">
        <v>960</v>
      </c>
      <c r="E82" s="15" t="s">
        <v>43</v>
      </c>
      <c r="F82" s="15" t="s">
        <v>20</v>
      </c>
      <c r="G82" s="15" t="s">
        <v>675</v>
      </c>
      <c r="H82" s="15" t="s">
        <v>24</v>
      </c>
      <c r="I82" s="15" t="s">
        <v>24</v>
      </c>
      <c r="J82" s="15" t="s">
        <v>24</v>
      </c>
      <c r="K82" s="16" t="s">
        <v>24</v>
      </c>
      <c r="N82">
        <f t="shared" si="4"/>
        <v>104869</v>
      </c>
      <c r="O82">
        <f>IF(AND(A82&gt;0,A82&lt;999),IFERROR(VLOOKUP(results1003[[#This Row],[Card]],FISM[],1,FALSE),0),0)</f>
        <v>0</v>
      </c>
      <c r="P82">
        <f t="shared" si="5"/>
        <v>999</v>
      </c>
    </row>
    <row r="83" spans="1:16" x14ac:dyDescent="0.3">
      <c r="A83" s="14">
        <v>999</v>
      </c>
      <c r="B83" s="12">
        <v>45</v>
      </c>
      <c r="C83" s="12">
        <v>6532356</v>
      </c>
      <c r="D83" s="12" t="s">
        <v>1184</v>
      </c>
      <c r="E83" s="12" t="s">
        <v>19</v>
      </c>
      <c r="F83" s="12" t="s">
        <v>73</v>
      </c>
      <c r="G83" s="12" t="s">
        <v>2746</v>
      </c>
      <c r="H83" s="12" t="s">
        <v>24</v>
      </c>
      <c r="I83" s="12" t="s">
        <v>24</v>
      </c>
      <c r="J83" s="12" t="s">
        <v>24</v>
      </c>
      <c r="K83" s="13" t="s">
        <v>24</v>
      </c>
      <c r="N83">
        <f t="shared" si="4"/>
        <v>6532356</v>
      </c>
      <c r="O83">
        <f>IF(AND(A83&gt;0,A83&lt;999),IFERROR(VLOOKUP(results1003[[#This Row],[Card]],FISM[],1,FALSE),0),0)</f>
        <v>0</v>
      </c>
      <c r="P83">
        <f t="shared" si="5"/>
        <v>999</v>
      </c>
    </row>
    <row r="84" spans="1:16" x14ac:dyDescent="0.3">
      <c r="A84" s="14">
        <v>999</v>
      </c>
      <c r="B84" s="15">
        <v>44</v>
      </c>
      <c r="C84" s="15">
        <v>6531513</v>
      </c>
      <c r="D84" s="15" t="s">
        <v>2747</v>
      </c>
      <c r="E84" s="15" t="s">
        <v>997</v>
      </c>
      <c r="F84" s="15" t="s">
        <v>73</v>
      </c>
      <c r="G84" s="15" t="s">
        <v>507</v>
      </c>
      <c r="H84" s="15" t="s">
        <v>24</v>
      </c>
      <c r="I84" s="15" t="s">
        <v>24</v>
      </c>
      <c r="J84" s="15" t="s">
        <v>24</v>
      </c>
      <c r="K84" s="16" t="s">
        <v>24</v>
      </c>
      <c r="N84">
        <f t="shared" si="4"/>
        <v>6531513</v>
      </c>
      <c r="O84">
        <f>IF(AND(A84&gt;0,A84&lt;999),IFERROR(VLOOKUP(results1003[[#This Row],[Card]],FISM[],1,FALSE),0),0)</f>
        <v>0</v>
      </c>
      <c r="P84">
        <f t="shared" si="5"/>
        <v>999</v>
      </c>
    </row>
    <row r="85" spans="1:16" x14ac:dyDescent="0.3">
      <c r="A85" s="14">
        <v>999</v>
      </c>
      <c r="B85" s="12">
        <v>42</v>
      </c>
      <c r="C85" s="12">
        <v>104873</v>
      </c>
      <c r="D85" s="12" t="s">
        <v>109</v>
      </c>
      <c r="E85" s="12" t="s">
        <v>43</v>
      </c>
      <c r="F85" s="12" t="s">
        <v>20</v>
      </c>
      <c r="G85" s="12" t="s">
        <v>720</v>
      </c>
      <c r="H85" s="12" t="s">
        <v>24</v>
      </c>
      <c r="I85" s="12" t="s">
        <v>24</v>
      </c>
      <c r="J85" s="12" t="s">
        <v>24</v>
      </c>
      <c r="K85" s="13" t="s">
        <v>24</v>
      </c>
      <c r="N85">
        <f t="shared" si="4"/>
        <v>104873</v>
      </c>
      <c r="O85">
        <f>IF(AND(A85&gt;0,A85&lt;999),IFERROR(VLOOKUP(results1003[[#This Row],[Card]],FISM[],1,FALSE),0),0)</f>
        <v>0</v>
      </c>
      <c r="P85">
        <f t="shared" si="5"/>
        <v>999</v>
      </c>
    </row>
    <row r="86" spans="1:16" x14ac:dyDescent="0.3">
      <c r="A86" s="14">
        <v>999</v>
      </c>
      <c r="B86" s="15">
        <v>40</v>
      </c>
      <c r="C86" s="15">
        <v>104609</v>
      </c>
      <c r="D86" s="15" t="s">
        <v>206</v>
      </c>
      <c r="E86" s="15" t="s">
        <v>28</v>
      </c>
      <c r="F86" s="15" t="s">
        <v>20</v>
      </c>
      <c r="G86" s="15" t="s">
        <v>373</v>
      </c>
      <c r="H86" s="15" t="s">
        <v>24</v>
      </c>
      <c r="I86" s="15" t="s">
        <v>24</v>
      </c>
      <c r="J86" s="15" t="s">
        <v>24</v>
      </c>
      <c r="K86" s="16" t="s">
        <v>24</v>
      </c>
      <c r="N86">
        <f t="shared" si="4"/>
        <v>104609</v>
      </c>
      <c r="O86">
        <f>IF(AND(A86&gt;0,A86&lt;999),IFERROR(VLOOKUP(results1003[[#This Row],[Card]],FISM[],1,FALSE),0),0)</f>
        <v>0</v>
      </c>
      <c r="P86">
        <f t="shared" si="5"/>
        <v>999</v>
      </c>
    </row>
    <row r="87" spans="1:16" x14ac:dyDescent="0.3">
      <c r="A87" s="14">
        <v>999</v>
      </c>
      <c r="B87" s="12">
        <v>39</v>
      </c>
      <c r="C87" s="12">
        <v>6532159</v>
      </c>
      <c r="D87" s="12" t="s">
        <v>164</v>
      </c>
      <c r="E87" s="12" t="s">
        <v>28</v>
      </c>
      <c r="F87" s="12" t="s">
        <v>73</v>
      </c>
      <c r="G87" s="12" t="s">
        <v>724</v>
      </c>
      <c r="H87" s="12" t="s">
        <v>24</v>
      </c>
      <c r="I87" s="12" t="s">
        <v>24</v>
      </c>
      <c r="J87" s="12" t="s">
        <v>24</v>
      </c>
      <c r="K87" s="13" t="s">
        <v>24</v>
      </c>
      <c r="N87">
        <f t="shared" si="4"/>
        <v>6532159</v>
      </c>
      <c r="O87">
        <f>IF(AND(A87&gt;0,A87&lt;999),IFERROR(VLOOKUP(results1003[[#This Row],[Card]],FISM[],1,FALSE),0),0)</f>
        <v>0</v>
      </c>
      <c r="P87">
        <f t="shared" si="5"/>
        <v>999</v>
      </c>
    </row>
    <row r="88" spans="1:16" x14ac:dyDescent="0.3">
      <c r="A88" s="14">
        <v>999</v>
      </c>
      <c r="B88" s="15">
        <v>36</v>
      </c>
      <c r="C88" s="15">
        <v>104908</v>
      </c>
      <c r="D88" s="15" t="s">
        <v>95</v>
      </c>
      <c r="E88" s="15" t="s">
        <v>43</v>
      </c>
      <c r="F88" s="15" t="s">
        <v>20</v>
      </c>
      <c r="G88" s="15" t="s">
        <v>2748</v>
      </c>
      <c r="H88" s="15" t="s">
        <v>24</v>
      </c>
      <c r="I88" s="15" t="s">
        <v>24</v>
      </c>
      <c r="J88" s="15" t="s">
        <v>24</v>
      </c>
      <c r="K88" s="16" t="s">
        <v>24</v>
      </c>
      <c r="N88">
        <f t="shared" si="4"/>
        <v>104908</v>
      </c>
      <c r="O88">
        <f>IF(AND(A88&gt;0,A88&lt;999),IFERROR(VLOOKUP(results1003[[#This Row],[Card]],FISM[],1,FALSE),0),0)</f>
        <v>0</v>
      </c>
      <c r="P88">
        <f t="shared" si="5"/>
        <v>999</v>
      </c>
    </row>
    <row r="89" spans="1:16" x14ac:dyDescent="0.3">
      <c r="A89" s="14">
        <v>999</v>
      </c>
      <c r="B89" s="15">
        <v>119</v>
      </c>
      <c r="C89" s="15">
        <v>103968</v>
      </c>
      <c r="D89" s="15" t="s">
        <v>2749</v>
      </c>
      <c r="E89" s="15" t="s">
        <v>1996</v>
      </c>
      <c r="F89" s="15" t="s">
        <v>20</v>
      </c>
      <c r="G89" s="15" t="s">
        <v>950</v>
      </c>
      <c r="H89" s="15" t="s">
        <v>24</v>
      </c>
      <c r="I89" s="15" t="s">
        <v>24</v>
      </c>
      <c r="J89" s="15" t="s">
        <v>24</v>
      </c>
      <c r="K89" s="16" t="s">
        <v>24</v>
      </c>
      <c r="N89">
        <f t="shared" si="4"/>
        <v>103968</v>
      </c>
      <c r="O89">
        <f>IF(AND(A89&gt;0,A89&lt;999),IFERROR(VLOOKUP(results1003[[#This Row],[Card]],FISM[],1,FALSE),0),0)</f>
        <v>0</v>
      </c>
      <c r="P89">
        <f t="shared" si="5"/>
        <v>999</v>
      </c>
    </row>
    <row r="90" spans="1:16" x14ac:dyDescent="0.3">
      <c r="A90" s="14">
        <v>999</v>
      </c>
      <c r="B90" s="15">
        <v>120</v>
      </c>
      <c r="C90" s="15">
        <v>6100158</v>
      </c>
      <c r="D90" s="15" t="s">
        <v>1205</v>
      </c>
      <c r="E90" s="15" t="s">
        <v>28</v>
      </c>
      <c r="F90" s="15" t="s">
        <v>20</v>
      </c>
      <c r="G90" s="15" t="s">
        <v>24</v>
      </c>
      <c r="H90" s="15" t="s">
        <v>24</v>
      </c>
      <c r="I90" s="15" t="s">
        <v>24</v>
      </c>
      <c r="J90" s="15" t="s">
        <v>24</v>
      </c>
      <c r="K90" s="16" t="s">
        <v>24</v>
      </c>
      <c r="N90">
        <f t="shared" si="4"/>
        <v>6100158</v>
      </c>
      <c r="O90">
        <f>IF(AND(A90&gt;0,A90&lt;999),IFERROR(VLOOKUP(results1003[[#This Row],[Card]],FISM[],1,FALSE),0),0)</f>
        <v>0</v>
      </c>
      <c r="P90">
        <f t="shared" si="5"/>
        <v>999</v>
      </c>
    </row>
    <row r="91" spans="1:16" x14ac:dyDescent="0.3">
      <c r="A91" s="14">
        <v>999</v>
      </c>
      <c r="B91" s="12">
        <v>117</v>
      </c>
      <c r="C91" s="12">
        <v>6100188</v>
      </c>
      <c r="D91" s="12" t="s">
        <v>582</v>
      </c>
      <c r="E91" s="12" t="s">
        <v>143</v>
      </c>
      <c r="F91" s="12" t="s">
        <v>20</v>
      </c>
      <c r="G91" s="12" t="s">
        <v>24</v>
      </c>
      <c r="H91" s="12" t="s">
        <v>24</v>
      </c>
      <c r="I91" s="12" t="s">
        <v>24</v>
      </c>
      <c r="J91" s="12" t="s">
        <v>24</v>
      </c>
      <c r="K91" s="13" t="s">
        <v>24</v>
      </c>
      <c r="N91">
        <f t="shared" si="4"/>
        <v>6100188</v>
      </c>
      <c r="O91">
        <f>IF(AND(A91&gt;0,A91&lt;999),IFERROR(VLOOKUP(results1003[[#This Row],[Card]],FISM[],1,FALSE),0),0)</f>
        <v>0</v>
      </c>
      <c r="P91">
        <f t="shared" si="5"/>
        <v>999</v>
      </c>
    </row>
    <row r="92" spans="1:16" x14ac:dyDescent="0.3">
      <c r="A92" s="14">
        <v>999</v>
      </c>
      <c r="B92" s="15">
        <v>114</v>
      </c>
      <c r="C92" s="15">
        <v>492309</v>
      </c>
      <c r="D92" s="15" t="s">
        <v>1235</v>
      </c>
      <c r="E92" s="15" t="s">
        <v>43</v>
      </c>
      <c r="F92" s="15" t="s">
        <v>638</v>
      </c>
      <c r="G92" s="15" t="s">
        <v>24</v>
      </c>
      <c r="H92" s="15" t="s">
        <v>24</v>
      </c>
      <c r="I92" s="15" t="s">
        <v>24</v>
      </c>
      <c r="J92" s="15" t="s">
        <v>24</v>
      </c>
      <c r="K92" s="16" t="s">
        <v>24</v>
      </c>
      <c r="N92">
        <f t="shared" si="4"/>
        <v>492309</v>
      </c>
      <c r="O92">
        <f>IF(AND(A92&gt;0,A92&lt;999),IFERROR(VLOOKUP(results1003[[#This Row],[Card]],FISM[],1,FALSE),0),0)</f>
        <v>0</v>
      </c>
      <c r="P92">
        <f t="shared" si="5"/>
        <v>999</v>
      </c>
    </row>
    <row r="93" spans="1:16" x14ac:dyDescent="0.3">
      <c r="A93" s="14">
        <v>999</v>
      </c>
      <c r="B93" s="12">
        <v>111</v>
      </c>
      <c r="C93" s="12">
        <v>492282</v>
      </c>
      <c r="D93" s="12" t="s">
        <v>637</v>
      </c>
      <c r="E93" s="12" t="s">
        <v>43</v>
      </c>
      <c r="F93" s="12" t="s">
        <v>638</v>
      </c>
      <c r="G93" s="12" t="s">
        <v>24</v>
      </c>
      <c r="H93" s="12" t="s">
        <v>24</v>
      </c>
      <c r="I93" s="12" t="s">
        <v>24</v>
      </c>
      <c r="J93" s="12" t="s">
        <v>24</v>
      </c>
      <c r="K93" s="13" t="s">
        <v>24</v>
      </c>
      <c r="N93">
        <f t="shared" si="4"/>
        <v>492282</v>
      </c>
      <c r="O93">
        <f>IF(AND(A93&gt;0,A93&lt;999),IFERROR(VLOOKUP(results1003[[#This Row],[Card]],FISM[],1,FALSE),0),0)</f>
        <v>0</v>
      </c>
      <c r="P93">
        <f t="shared" si="5"/>
        <v>999</v>
      </c>
    </row>
    <row r="94" spans="1:16" x14ac:dyDescent="0.3">
      <c r="A94" s="14">
        <v>999</v>
      </c>
      <c r="B94" s="15">
        <v>108</v>
      </c>
      <c r="C94" s="15">
        <v>6100113</v>
      </c>
      <c r="D94" s="15" t="s">
        <v>2750</v>
      </c>
      <c r="E94" s="15" t="s">
        <v>143</v>
      </c>
      <c r="F94" s="15" t="s">
        <v>20</v>
      </c>
      <c r="G94" s="15" t="s">
        <v>24</v>
      </c>
      <c r="H94" s="15" t="s">
        <v>24</v>
      </c>
      <c r="I94" s="15" t="s">
        <v>24</v>
      </c>
      <c r="J94" s="15" t="s">
        <v>24</v>
      </c>
      <c r="K94" s="16" t="s">
        <v>24</v>
      </c>
      <c r="N94">
        <f t="shared" si="4"/>
        <v>6100113</v>
      </c>
      <c r="O94">
        <f>IF(AND(A94&gt;0,A94&lt;999),IFERROR(VLOOKUP(results1003[[#This Row],[Card]],FISM[],1,FALSE),0),0)</f>
        <v>0</v>
      </c>
      <c r="P94">
        <f t="shared" si="5"/>
        <v>999</v>
      </c>
    </row>
    <row r="95" spans="1:16" x14ac:dyDescent="0.3">
      <c r="A95" s="14">
        <v>999</v>
      </c>
      <c r="B95" s="12">
        <v>107</v>
      </c>
      <c r="C95" s="12">
        <v>6100130</v>
      </c>
      <c r="D95" s="12" t="s">
        <v>2751</v>
      </c>
      <c r="E95" s="12" t="s">
        <v>143</v>
      </c>
      <c r="F95" s="12" t="s">
        <v>20</v>
      </c>
      <c r="G95" s="12" t="s">
        <v>24</v>
      </c>
      <c r="H95" s="12" t="s">
        <v>24</v>
      </c>
      <c r="I95" s="12" t="s">
        <v>24</v>
      </c>
      <c r="J95" s="12" t="s">
        <v>24</v>
      </c>
      <c r="K95" s="13" t="s">
        <v>24</v>
      </c>
      <c r="N95">
        <f t="shared" si="4"/>
        <v>6100130</v>
      </c>
      <c r="O95">
        <f>IF(AND(A95&gt;0,A95&lt;999),IFERROR(VLOOKUP(results1003[[#This Row],[Card]],FISM[],1,FALSE),0),0)</f>
        <v>0</v>
      </c>
      <c r="P95">
        <f t="shared" si="5"/>
        <v>999</v>
      </c>
    </row>
    <row r="96" spans="1:16" x14ac:dyDescent="0.3">
      <c r="A96" s="14">
        <v>999</v>
      </c>
      <c r="B96" s="15">
        <v>104</v>
      </c>
      <c r="C96" s="15">
        <v>6100122</v>
      </c>
      <c r="D96" s="15" t="s">
        <v>594</v>
      </c>
      <c r="E96" s="15" t="s">
        <v>143</v>
      </c>
      <c r="F96" s="15" t="s">
        <v>20</v>
      </c>
      <c r="G96" s="15" t="s">
        <v>24</v>
      </c>
      <c r="H96" s="15" t="s">
        <v>24</v>
      </c>
      <c r="I96" s="15" t="s">
        <v>24</v>
      </c>
      <c r="J96" s="15" t="s">
        <v>24</v>
      </c>
      <c r="K96" s="16" t="s">
        <v>24</v>
      </c>
      <c r="N96">
        <f t="shared" si="4"/>
        <v>6100122</v>
      </c>
      <c r="O96">
        <f>IF(AND(A96&gt;0,A96&lt;999),IFERROR(VLOOKUP(results1003[[#This Row],[Card]],FISM[],1,FALSE),0),0)</f>
        <v>0</v>
      </c>
      <c r="P96">
        <f t="shared" si="5"/>
        <v>999</v>
      </c>
    </row>
    <row r="97" spans="1:16" x14ac:dyDescent="0.3">
      <c r="A97" s="14">
        <v>999</v>
      </c>
      <c r="B97" s="12">
        <v>102</v>
      </c>
      <c r="C97" s="12">
        <v>6100154</v>
      </c>
      <c r="D97" s="12" t="s">
        <v>512</v>
      </c>
      <c r="E97" s="12" t="s">
        <v>143</v>
      </c>
      <c r="F97" s="12" t="s">
        <v>20</v>
      </c>
      <c r="G97" s="12" t="s">
        <v>24</v>
      </c>
      <c r="H97" s="12" t="s">
        <v>24</v>
      </c>
      <c r="I97" s="12" t="s">
        <v>24</v>
      </c>
      <c r="J97" s="12" t="s">
        <v>24</v>
      </c>
      <c r="K97" s="13" t="s">
        <v>24</v>
      </c>
      <c r="N97">
        <f t="shared" si="4"/>
        <v>6100154</v>
      </c>
      <c r="O97">
        <f>IF(AND(A97&gt;0,A97&lt;999),IFERROR(VLOOKUP(results1003[[#This Row],[Card]],FISM[],1,FALSE),0),0)</f>
        <v>0</v>
      </c>
      <c r="P97">
        <f t="shared" si="5"/>
        <v>999</v>
      </c>
    </row>
    <row r="98" spans="1:16" x14ac:dyDescent="0.3">
      <c r="A98" s="14">
        <v>999</v>
      </c>
      <c r="B98" s="15">
        <v>100</v>
      </c>
      <c r="C98" s="15">
        <v>6100118</v>
      </c>
      <c r="D98" s="15" t="s">
        <v>2752</v>
      </c>
      <c r="E98" s="15" t="s">
        <v>143</v>
      </c>
      <c r="F98" s="15" t="s">
        <v>20</v>
      </c>
      <c r="G98" s="15" t="s">
        <v>24</v>
      </c>
      <c r="H98" s="15" t="s">
        <v>24</v>
      </c>
      <c r="I98" s="15" t="s">
        <v>24</v>
      </c>
      <c r="J98" s="15" t="s">
        <v>24</v>
      </c>
      <c r="K98" s="16" t="s">
        <v>24</v>
      </c>
      <c r="N98">
        <f t="shared" ref="N98:N122" si="6">C98</f>
        <v>6100118</v>
      </c>
      <c r="O98">
        <f>IF(AND(A98&gt;0,A98&lt;999),IFERROR(VLOOKUP(results1003[[#This Row],[Card]],FISM[],1,FALSE),0),0)</f>
        <v>0</v>
      </c>
      <c r="P98">
        <f t="shared" ref="P98:P122" si="7">A98</f>
        <v>999</v>
      </c>
    </row>
    <row r="99" spans="1:16" x14ac:dyDescent="0.3">
      <c r="A99" s="14">
        <v>999</v>
      </c>
      <c r="B99" s="12">
        <v>94</v>
      </c>
      <c r="C99" s="12">
        <v>6100136</v>
      </c>
      <c r="D99" s="12" t="s">
        <v>1282</v>
      </c>
      <c r="E99" s="12" t="s">
        <v>143</v>
      </c>
      <c r="F99" s="12" t="s">
        <v>20</v>
      </c>
      <c r="G99" s="12" t="s">
        <v>24</v>
      </c>
      <c r="H99" s="12" t="s">
        <v>24</v>
      </c>
      <c r="I99" s="12" t="s">
        <v>24</v>
      </c>
      <c r="J99" s="12" t="s">
        <v>24</v>
      </c>
      <c r="K99" s="13" t="s">
        <v>24</v>
      </c>
      <c r="N99">
        <f t="shared" si="6"/>
        <v>6100136</v>
      </c>
      <c r="O99">
        <f>IF(AND(A99&gt;0,A99&lt;999),IFERROR(VLOOKUP(results1003[[#This Row],[Card]],FISM[],1,FALSE),0),0)</f>
        <v>0</v>
      </c>
      <c r="P99">
        <f t="shared" si="7"/>
        <v>999</v>
      </c>
    </row>
    <row r="100" spans="1:16" x14ac:dyDescent="0.3">
      <c r="A100" s="14">
        <v>999</v>
      </c>
      <c r="B100" s="15">
        <v>93</v>
      </c>
      <c r="C100" s="15">
        <v>104903</v>
      </c>
      <c r="D100" s="15" t="s">
        <v>461</v>
      </c>
      <c r="E100" s="15" t="s">
        <v>43</v>
      </c>
      <c r="F100" s="15" t="s">
        <v>20</v>
      </c>
      <c r="G100" s="15" t="s">
        <v>24</v>
      </c>
      <c r="H100" s="15" t="s">
        <v>24</v>
      </c>
      <c r="I100" s="15" t="s">
        <v>24</v>
      </c>
      <c r="J100" s="15" t="s">
        <v>24</v>
      </c>
      <c r="K100" s="16" t="s">
        <v>24</v>
      </c>
      <c r="N100">
        <f t="shared" si="6"/>
        <v>104903</v>
      </c>
      <c r="O100">
        <f>IF(AND(A100&gt;0,A100&lt;999),IFERROR(VLOOKUP(results1003[[#This Row],[Card]],FISM[],1,FALSE),0),0)</f>
        <v>0</v>
      </c>
      <c r="P100">
        <f t="shared" si="7"/>
        <v>999</v>
      </c>
    </row>
    <row r="101" spans="1:16" x14ac:dyDescent="0.3">
      <c r="A101" s="14">
        <v>999</v>
      </c>
      <c r="B101" s="12">
        <v>88</v>
      </c>
      <c r="C101" s="12">
        <v>6100075</v>
      </c>
      <c r="D101" s="12" t="s">
        <v>628</v>
      </c>
      <c r="E101" s="12" t="s">
        <v>143</v>
      </c>
      <c r="F101" s="12" t="s">
        <v>20</v>
      </c>
      <c r="G101" s="12" t="s">
        <v>24</v>
      </c>
      <c r="H101" s="12" t="s">
        <v>24</v>
      </c>
      <c r="I101" s="12" t="s">
        <v>24</v>
      </c>
      <c r="J101" s="12" t="s">
        <v>24</v>
      </c>
      <c r="K101" s="13" t="s">
        <v>24</v>
      </c>
      <c r="N101">
        <f t="shared" si="6"/>
        <v>6100075</v>
      </c>
      <c r="O101">
        <f>IF(AND(A101&gt;0,A101&lt;999),IFERROR(VLOOKUP(results1003[[#This Row],[Card]],FISM[],1,FALSE),0),0)</f>
        <v>0</v>
      </c>
      <c r="P101">
        <f t="shared" si="7"/>
        <v>999</v>
      </c>
    </row>
    <row r="102" spans="1:16" x14ac:dyDescent="0.3">
      <c r="A102" s="14">
        <v>999</v>
      </c>
      <c r="B102" s="15">
        <v>84</v>
      </c>
      <c r="C102" s="15">
        <v>6100084</v>
      </c>
      <c r="D102" s="15" t="s">
        <v>386</v>
      </c>
      <c r="E102" s="15" t="s">
        <v>143</v>
      </c>
      <c r="F102" s="15" t="s">
        <v>20</v>
      </c>
      <c r="G102" s="15" t="s">
        <v>24</v>
      </c>
      <c r="H102" s="15" t="s">
        <v>24</v>
      </c>
      <c r="I102" s="15" t="s">
        <v>24</v>
      </c>
      <c r="J102" s="15" t="s">
        <v>24</v>
      </c>
      <c r="K102" s="16" t="s">
        <v>24</v>
      </c>
      <c r="N102">
        <f t="shared" si="6"/>
        <v>6100084</v>
      </c>
      <c r="O102">
        <f>IF(AND(A102&gt;0,A102&lt;999),IFERROR(VLOOKUP(results1003[[#This Row],[Card]],FISM[],1,FALSE),0),0)</f>
        <v>0</v>
      </c>
      <c r="P102">
        <f t="shared" si="7"/>
        <v>999</v>
      </c>
    </row>
    <row r="103" spans="1:16" x14ac:dyDescent="0.3">
      <c r="A103" s="14">
        <v>999</v>
      </c>
      <c r="B103" s="12">
        <v>83</v>
      </c>
      <c r="C103" s="12">
        <v>104921</v>
      </c>
      <c r="D103" s="12" t="s">
        <v>372</v>
      </c>
      <c r="E103" s="12" t="s">
        <v>43</v>
      </c>
      <c r="F103" s="12" t="s">
        <v>20</v>
      </c>
      <c r="G103" s="12" t="s">
        <v>24</v>
      </c>
      <c r="H103" s="12" t="s">
        <v>24</v>
      </c>
      <c r="I103" s="12" t="s">
        <v>24</v>
      </c>
      <c r="J103" s="12" t="s">
        <v>24</v>
      </c>
      <c r="K103" s="13" t="s">
        <v>24</v>
      </c>
      <c r="N103">
        <f t="shared" si="6"/>
        <v>104921</v>
      </c>
      <c r="O103">
        <f>IF(AND(A103&gt;0,A103&lt;999),IFERROR(VLOOKUP(results1003[[#This Row],[Card]],FISM[],1,FALSE),0),0)</f>
        <v>0</v>
      </c>
      <c r="P103">
        <f t="shared" si="7"/>
        <v>999</v>
      </c>
    </row>
    <row r="104" spans="1:16" x14ac:dyDescent="0.3">
      <c r="A104" s="14">
        <v>999</v>
      </c>
      <c r="B104" s="15">
        <v>80</v>
      </c>
      <c r="C104" s="15">
        <v>6100056</v>
      </c>
      <c r="D104" s="15" t="s">
        <v>311</v>
      </c>
      <c r="E104" s="15" t="s">
        <v>143</v>
      </c>
      <c r="F104" s="15" t="s">
        <v>20</v>
      </c>
      <c r="G104" s="15" t="s">
        <v>24</v>
      </c>
      <c r="H104" s="15" t="s">
        <v>24</v>
      </c>
      <c r="I104" s="15" t="s">
        <v>24</v>
      </c>
      <c r="J104" s="15" t="s">
        <v>24</v>
      </c>
      <c r="K104" s="16" t="s">
        <v>24</v>
      </c>
      <c r="N104">
        <f t="shared" si="6"/>
        <v>6100056</v>
      </c>
      <c r="O104">
        <f>IF(AND(A104&gt;0,A104&lt;999),IFERROR(VLOOKUP(results1003[[#This Row],[Card]],FISM[],1,FALSE),0),0)</f>
        <v>0</v>
      </c>
      <c r="P104">
        <f t="shared" si="7"/>
        <v>999</v>
      </c>
    </row>
    <row r="105" spans="1:16" x14ac:dyDescent="0.3">
      <c r="A105" s="14">
        <v>999</v>
      </c>
      <c r="B105" s="12">
        <v>77</v>
      </c>
      <c r="C105" s="12">
        <v>6100033</v>
      </c>
      <c r="D105" s="12" t="s">
        <v>307</v>
      </c>
      <c r="E105" s="12" t="s">
        <v>143</v>
      </c>
      <c r="F105" s="12" t="s">
        <v>20</v>
      </c>
      <c r="G105" s="12" t="s">
        <v>24</v>
      </c>
      <c r="H105" s="12" t="s">
        <v>24</v>
      </c>
      <c r="I105" s="12" t="s">
        <v>24</v>
      </c>
      <c r="J105" s="12" t="s">
        <v>24</v>
      </c>
      <c r="K105" s="13" t="s">
        <v>24</v>
      </c>
      <c r="N105">
        <f t="shared" si="6"/>
        <v>6100033</v>
      </c>
      <c r="O105">
        <f>IF(AND(A105&gt;0,A105&lt;999),IFERROR(VLOOKUP(results1003[[#This Row],[Card]],FISM[],1,FALSE),0),0)</f>
        <v>0</v>
      </c>
      <c r="P105">
        <f t="shared" si="7"/>
        <v>999</v>
      </c>
    </row>
    <row r="106" spans="1:16" x14ac:dyDescent="0.3">
      <c r="A106" s="14">
        <v>999</v>
      </c>
      <c r="B106" s="15">
        <v>72</v>
      </c>
      <c r="C106" s="15">
        <v>6100059</v>
      </c>
      <c r="D106" s="15" t="s">
        <v>1283</v>
      </c>
      <c r="E106" s="15" t="s">
        <v>143</v>
      </c>
      <c r="F106" s="15" t="s">
        <v>20</v>
      </c>
      <c r="G106" s="15" t="s">
        <v>24</v>
      </c>
      <c r="H106" s="15" t="s">
        <v>24</v>
      </c>
      <c r="I106" s="15" t="s">
        <v>24</v>
      </c>
      <c r="J106" s="15" t="s">
        <v>24</v>
      </c>
      <c r="K106" s="16" t="s">
        <v>24</v>
      </c>
      <c r="N106">
        <f t="shared" si="6"/>
        <v>6100059</v>
      </c>
      <c r="O106">
        <f>IF(AND(A106&gt;0,A106&lt;999),IFERROR(VLOOKUP(results1003[[#This Row],[Card]],FISM[],1,FALSE),0),0)</f>
        <v>0</v>
      </c>
      <c r="P106">
        <f t="shared" si="7"/>
        <v>999</v>
      </c>
    </row>
    <row r="107" spans="1:16" x14ac:dyDescent="0.3">
      <c r="A107" s="14">
        <v>999</v>
      </c>
      <c r="B107" s="12">
        <v>70</v>
      </c>
      <c r="C107" s="12">
        <v>6100069</v>
      </c>
      <c r="D107" s="12" t="s">
        <v>632</v>
      </c>
      <c r="E107" s="12" t="s">
        <v>143</v>
      </c>
      <c r="F107" s="12" t="s">
        <v>20</v>
      </c>
      <c r="G107" s="12" t="s">
        <v>24</v>
      </c>
      <c r="H107" s="12" t="s">
        <v>24</v>
      </c>
      <c r="I107" s="12" t="s">
        <v>24</v>
      </c>
      <c r="J107" s="12" t="s">
        <v>24</v>
      </c>
      <c r="K107" s="13" t="s">
        <v>24</v>
      </c>
      <c r="N107">
        <f t="shared" si="6"/>
        <v>6100069</v>
      </c>
      <c r="O107">
        <f>IF(AND(A107&gt;0,A107&lt;999),IFERROR(VLOOKUP(results1003[[#This Row],[Card]],FISM[],1,FALSE),0),0)</f>
        <v>0</v>
      </c>
      <c r="P107">
        <f t="shared" si="7"/>
        <v>999</v>
      </c>
    </row>
    <row r="108" spans="1:16" x14ac:dyDescent="0.3">
      <c r="A108" s="14">
        <v>999</v>
      </c>
      <c r="B108" s="15">
        <v>69</v>
      </c>
      <c r="C108" s="15">
        <v>6100058</v>
      </c>
      <c r="D108" s="15" t="s">
        <v>1054</v>
      </c>
      <c r="E108" s="15" t="s">
        <v>143</v>
      </c>
      <c r="F108" s="15" t="s">
        <v>20</v>
      </c>
      <c r="G108" s="15" t="s">
        <v>24</v>
      </c>
      <c r="H108" s="15" t="s">
        <v>24</v>
      </c>
      <c r="I108" s="15" t="s">
        <v>24</v>
      </c>
      <c r="J108" s="15" t="s">
        <v>24</v>
      </c>
      <c r="K108" s="16" t="s">
        <v>24</v>
      </c>
      <c r="N108">
        <f t="shared" si="6"/>
        <v>6100058</v>
      </c>
      <c r="O108">
        <f>IF(AND(A108&gt;0,A108&lt;999),IFERROR(VLOOKUP(results1003[[#This Row],[Card]],FISM[],1,FALSE),0),0)</f>
        <v>0</v>
      </c>
      <c r="P108">
        <f t="shared" si="7"/>
        <v>999</v>
      </c>
    </row>
    <row r="109" spans="1:16" x14ac:dyDescent="0.3">
      <c r="A109" s="14">
        <v>999</v>
      </c>
      <c r="B109" s="12">
        <v>51</v>
      </c>
      <c r="C109" s="12">
        <v>104720</v>
      </c>
      <c r="D109" s="12" t="s">
        <v>2202</v>
      </c>
      <c r="E109" s="12" t="s">
        <v>19</v>
      </c>
      <c r="F109" s="12" t="s">
        <v>20</v>
      </c>
      <c r="G109" s="12" t="s">
        <v>24</v>
      </c>
      <c r="H109" s="12" t="s">
        <v>24</v>
      </c>
      <c r="I109" s="12" t="s">
        <v>24</v>
      </c>
      <c r="J109" s="12" t="s">
        <v>24</v>
      </c>
      <c r="K109" s="13" t="s">
        <v>24</v>
      </c>
      <c r="N109">
        <f t="shared" si="6"/>
        <v>104720</v>
      </c>
      <c r="O109">
        <f>IF(AND(A109&gt;0,A109&lt;999),IFERROR(VLOOKUP(results1003[[#This Row],[Card]],FISM[],1,FALSE),0),0)</f>
        <v>0</v>
      </c>
      <c r="P109">
        <f t="shared" si="7"/>
        <v>999</v>
      </c>
    </row>
    <row r="110" spans="1:16" x14ac:dyDescent="0.3">
      <c r="A110" s="14">
        <v>999</v>
      </c>
      <c r="B110" s="15">
        <v>49</v>
      </c>
      <c r="C110" s="15">
        <v>430785</v>
      </c>
      <c r="D110" s="15" t="s">
        <v>2753</v>
      </c>
      <c r="E110" s="15" t="s">
        <v>28</v>
      </c>
      <c r="F110" s="15" t="s">
        <v>2754</v>
      </c>
      <c r="G110" s="15" t="s">
        <v>24</v>
      </c>
      <c r="H110" s="15" t="s">
        <v>24</v>
      </c>
      <c r="I110" s="15" t="s">
        <v>24</v>
      </c>
      <c r="J110" s="15" t="s">
        <v>24</v>
      </c>
      <c r="K110" s="16" t="s">
        <v>24</v>
      </c>
      <c r="N110">
        <f t="shared" si="6"/>
        <v>430785</v>
      </c>
      <c r="O110">
        <f>IF(AND(A110&gt;0,A110&lt;999),IFERROR(VLOOKUP(results1003[[#This Row],[Card]],FISM[],1,FALSE),0),0)</f>
        <v>0</v>
      </c>
      <c r="P110">
        <f t="shared" si="7"/>
        <v>999</v>
      </c>
    </row>
    <row r="111" spans="1:16" x14ac:dyDescent="0.3">
      <c r="A111" s="14">
        <v>999</v>
      </c>
      <c r="B111" s="12">
        <v>41</v>
      </c>
      <c r="C111" s="12">
        <v>104689</v>
      </c>
      <c r="D111" s="12" t="s">
        <v>2204</v>
      </c>
      <c r="E111" s="12" t="s">
        <v>19</v>
      </c>
      <c r="F111" s="12" t="s">
        <v>20</v>
      </c>
      <c r="G111" s="12" t="s">
        <v>24</v>
      </c>
      <c r="H111" s="12" t="s">
        <v>24</v>
      </c>
      <c r="I111" s="12" t="s">
        <v>24</v>
      </c>
      <c r="J111" s="12" t="s">
        <v>24</v>
      </c>
      <c r="K111" s="13" t="s">
        <v>24</v>
      </c>
      <c r="N111">
        <f t="shared" si="6"/>
        <v>104689</v>
      </c>
      <c r="O111">
        <f>IF(AND(A111&gt;0,A111&lt;999),IFERROR(VLOOKUP(results1003[[#This Row],[Card]],FISM[],1,FALSE),0),0)</f>
        <v>0</v>
      </c>
      <c r="P111">
        <f t="shared" si="7"/>
        <v>999</v>
      </c>
    </row>
    <row r="112" spans="1:16" x14ac:dyDescent="0.3">
      <c r="A112" s="14">
        <v>999</v>
      </c>
      <c r="B112" s="15">
        <v>35</v>
      </c>
      <c r="C112" s="15">
        <v>104301</v>
      </c>
      <c r="D112" s="15" t="s">
        <v>2755</v>
      </c>
      <c r="E112" s="15" t="s">
        <v>640</v>
      </c>
      <c r="F112" s="15" t="s">
        <v>20</v>
      </c>
      <c r="G112" s="15" t="s">
        <v>24</v>
      </c>
      <c r="H112" s="15" t="s">
        <v>24</v>
      </c>
      <c r="I112" s="15" t="s">
        <v>24</v>
      </c>
      <c r="J112" s="15" t="s">
        <v>24</v>
      </c>
      <c r="K112" s="16" t="s">
        <v>24</v>
      </c>
      <c r="N112">
        <f t="shared" si="6"/>
        <v>104301</v>
      </c>
      <c r="O112">
        <f>IF(AND(A112&gt;0,A112&lt;999),IFERROR(VLOOKUP(results1003[[#This Row],[Card]],FISM[],1,FALSE),0),0)</f>
        <v>0</v>
      </c>
      <c r="P112">
        <f t="shared" si="7"/>
        <v>999</v>
      </c>
    </row>
    <row r="113" spans="1:16" x14ac:dyDescent="0.3">
      <c r="A113" s="14">
        <v>999</v>
      </c>
      <c r="B113" s="12">
        <v>33</v>
      </c>
      <c r="C113" s="12">
        <v>6292597</v>
      </c>
      <c r="D113" s="12" t="s">
        <v>2756</v>
      </c>
      <c r="E113" s="12" t="s">
        <v>81</v>
      </c>
      <c r="F113" s="12" t="s">
        <v>2757</v>
      </c>
      <c r="G113" s="12" t="s">
        <v>24</v>
      </c>
      <c r="H113" s="12" t="s">
        <v>24</v>
      </c>
      <c r="I113" s="12" t="s">
        <v>24</v>
      </c>
      <c r="J113" s="12" t="s">
        <v>24</v>
      </c>
      <c r="K113" s="13" t="s">
        <v>24</v>
      </c>
      <c r="N113">
        <f t="shared" si="6"/>
        <v>6292597</v>
      </c>
      <c r="O113">
        <f>IF(AND(A113&gt;0,A113&lt;999),IFERROR(VLOOKUP(results1003[[#This Row],[Card]],FISM[],1,FALSE),0),0)</f>
        <v>0</v>
      </c>
      <c r="P113">
        <f t="shared" si="7"/>
        <v>999</v>
      </c>
    </row>
    <row r="114" spans="1:16" x14ac:dyDescent="0.3">
      <c r="A114" s="14">
        <v>999</v>
      </c>
      <c r="B114" s="15">
        <v>28</v>
      </c>
      <c r="C114" s="15">
        <v>6532100</v>
      </c>
      <c r="D114" s="15" t="s">
        <v>2758</v>
      </c>
      <c r="E114" s="15" t="s">
        <v>28</v>
      </c>
      <c r="F114" s="15" t="s">
        <v>73</v>
      </c>
      <c r="G114" s="15" t="s">
        <v>24</v>
      </c>
      <c r="H114" s="15" t="s">
        <v>24</v>
      </c>
      <c r="I114" s="15" t="s">
        <v>24</v>
      </c>
      <c r="J114" s="15" t="s">
        <v>24</v>
      </c>
      <c r="K114" s="16" t="s">
        <v>24</v>
      </c>
      <c r="N114">
        <f t="shared" si="6"/>
        <v>6532100</v>
      </c>
      <c r="O114">
        <f>IF(AND(A114&gt;0,A114&lt;999),IFERROR(VLOOKUP(results1003[[#This Row],[Card]],FISM[],1,FALSE),0),0)</f>
        <v>0</v>
      </c>
      <c r="P114">
        <f t="shared" si="7"/>
        <v>999</v>
      </c>
    </row>
    <row r="115" spans="1:16" x14ac:dyDescent="0.3">
      <c r="A115" s="14">
        <v>999</v>
      </c>
      <c r="B115" s="12">
        <v>27</v>
      </c>
      <c r="C115" s="12">
        <v>6532802</v>
      </c>
      <c r="D115" s="12" t="s">
        <v>142</v>
      </c>
      <c r="E115" s="12" t="s">
        <v>143</v>
      </c>
      <c r="F115" s="12" t="s">
        <v>73</v>
      </c>
      <c r="G115" s="12" t="s">
        <v>24</v>
      </c>
      <c r="H115" s="12" t="s">
        <v>24</v>
      </c>
      <c r="I115" s="12" t="s">
        <v>24</v>
      </c>
      <c r="J115" s="12" t="s">
        <v>24</v>
      </c>
      <c r="K115" s="13" t="s">
        <v>24</v>
      </c>
      <c r="N115">
        <f t="shared" si="6"/>
        <v>6532802</v>
      </c>
      <c r="O115">
        <f>IF(AND(A115&gt;0,A115&lt;999),IFERROR(VLOOKUP(results1003[[#This Row],[Card]],FISM[],1,FALSE),0),0)</f>
        <v>0</v>
      </c>
      <c r="P115">
        <f t="shared" si="7"/>
        <v>999</v>
      </c>
    </row>
    <row r="116" spans="1:16" x14ac:dyDescent="0.3">
      <c r="A116" s="14">
        <v>999</v>
      </c>
      <c r="B116" s="15">
        <v>20</v>
      </c>
      <c r="C116" s="15">
        <v>6532418</v>
      </c>
      <c r="D116" s="15" t="s">
        <v>1281</v>
      </c>
      <c r="E116" s="15" t="s">
        <v>19</v>
      </c>
      <c r="F116" s="15" t="s">
        <v>73</v>
      </c>
      <c r="G116" s="15" t="s">
        <v>24</v>
      </c>
      <c r="H116" s="15" t="s">
        <v>24</v>
      </c>
      <c r="I116" s="15" t="s">
        <v>24</v>
      </c>
      <c r="J116" s="15" t="s">
        <v>24</v>
      </c>
      <c r="K116" s="16" t="s">
        <v>24</v>
      </c>
      <c r="N116">
        <f t="shared" si="6"/>
        <v>6532418</v>
      </c>
      <c r="O116">
        <f>IF(AND(A116&gt;0,A116&lt;999),IFERROR(VLOOKUP(results1003[[#This Row],[Card]],FISM[],1,FALSE),0),0)</f>
        <v>0</v>
      </c>
      <c r="P116">
        <f t="shared" si="7"/>
        <v>999</v>
      </c>
    </row>
    <row r="117" spans="1:16" x14ac:dyDescent="0.3">
      <c r="A117" s="14">
        <v>999</v>
      </c>
      <c r="B117" s="12">
        <v>17</v>
      </c>
      <c r="C117" s="12">
        <v>6532112</v>
      </c>
      <c r="D117" s="12" t="s">
        <v>2759</v>
      </c>
      <c r="E117" s="12" t="s">
        <v>28</v>
      </c>
      <c r="F117" s="12" t="s">
        <v>73</v>
      </c>
      <c r="G117" s="12" t="s">
        <v>24</v>
      </c>
      <c r="H117" s="12" t="s">
        <v>24</v>
      </c>
      <c r="I117" s="12" t="s">
        <v>24</v>
      </c>
      <c r="J117" s="12" t="s">
        <v>24</v>
      </c>
      <c r="K117" s="13" t="s">
        <v>24</v>
      </c>
      <c r="N117">
        <f t="shared" si="6"/>
        <v>6532112</v>
      </c>
      <c r="O117">
        <f>IF(AND(A117&gt;0,A117&lt;999),IFERROR(VLOOKUP(results1003[[#This Row],[Card]],FISM[],1,FALSE),0),0)</f>
        <v>0</v>
      </c>
      <c r="P117">
        <f t="shared" si="7"/>
        <v>999</v>
      </c>
    </row>
    <row r="118" spans="1:16" x14ac:dyDescent="0.3">
      <c r="A118" s="14">
        <v>999</v>
      </c>
      <c r="B118" s="15">
        <v>12</v>
      </c>
      <c r="C118" s="15">
        <v>104625</v>
      </c>
      <c r="D118" s="15" t="s">
        <v>50</v>
      </c>
      <c r="E118" s="15" t="s">
        <v>28</v>
      </c>
      <c r="F118" s="15" t="s">
        <v>20</v>
      </c>
      <c r="G118" s="15" t="s">
        <v>24</v>
      </c>
      <c r="H118" s="15" t="s">
        <v>24</v>
      </c>
      <c r="I118" s="15" t="s">
        <v>24</v>
      </c>
      <c r="J118" s="15" t="s">
        <v>24</v>
      </c>
      <c r="K118" s="16" t="s">
        <v>24</v>
      </c>
      <c r="N118">
        <f t="shared" si="6"/>
        <v>104625</v>
      </c>
      <c r="O118">
        <f>IF(AND(A118&gt;0,A118&lt;999),IFERROR(VLOOKUP(results1003[[#This Row],[Card]],FISM[],1,FALSE),0),0)</f>
        <v>0</v>
      </c>
      <c r="P118">
        <f t="shared" si="7"/>
        <v>999</v>
      </c>
    </row>
    <row r="119" spans="1:16" x14ac:dyDescent="0.3">
      <c r="A119" s="14">
        <v>999</v>
      </c>
      <c r="B119" s="12">
        <v>9</v>
      </c>
      <c r="C119" s="12">
        <v>104143</v>
      </c>
      <c r="D119" s="12" t="s">
        <v>64</v>
      </c>
      <c r="E119" s="12" t="s">
        <v>65</v>
      </c>
      <c r="F119" s="12" t="s">
        <v>20</v>
      </c>
      <c r="G119" s="12" t="s">
        <v>24</v>
      </c>
      <c r="H119" s="12" t="s">
        <v>24</v>
      </c>
      <c r="I119" s="12" t="s">
        <v>24</v>
      </c>
      <c r="J119" s="12" t="s">
        <v>24</v>
      </c>
      <c r="K119" s="13" t="s">
        <v>24</v>
      </c>
      <c r="N119">
        <f t="shared" si="6"/>
        <v>104143</v>
      </c>
      <c r="O119">
        <f>IF(AND(A119&gt;0,A119&lt;999),IFERROR(VLOOKUP(results1003[[#This Row],[Card]],FISM[],1,FALSE),0),0)</f>
        <v>0</v>
      </c>
      <c r="P119">
        <f t="shared" si="7"/>
        <v>999</v>
      </c>
    </row>
    <row r="120" spans="1:16" x14ac:dyDescent="0.3">
      <c r="A120" s="14">
        <v>999</v>
      </c>
      <c r="B120" s="12">
        <v>30</v>
      </c>
      <c r="C120" s="12">
        <v>6531837</v>
      </c>
      <c r="D120" s="12" t="s">
        <v>2760</v>
      </c>
      <c r="E120" s="12" t="s">
        <v>81</v>
      </c>
      <c r="F120" s="12" t="s">
        <v>73</v>
      </c>
      <c r="G120" s="12" t="s">
        <v>24</v>
      </c>
      <c r="H120" s="12" t="s">
        <v>24</v>
      </c>
      <c r="I120" s="12" t="s">
        <v>24</v>
      </c>
      <c r="J120" s="12" t="s">
        <v>24</v>
      </c>
      <c r="K120" s="13" t="s">
        <v>24</v>
      </c>
      <c r="N120">
        <f t="shared" si="6"/>
        <v>6531837</v>
      </c>
      <c r="O120">
        <f>IF(AND(A120&gt;0,A120&lt;999),IFERROR(VLOOKUP(results1003[[#This Row],[Card]],FISM[],1,FALSE),0),0)</f>
        <v>0</v>
      </c>
      <c r="P120">
        <f t="shared" si="7"/>
        <v>999</v>
      </c>
    </row>
    <row r="121" spans="1:16" x14ac:dyDescent="0.3">
      <c r="A121" s="14">
        <v>999</v>
      </c>
      <c r="B121" s="15">
        <v>7</v>
      </c>
      <c r="C121" s="15">
        <v>104163</v>
      </c>
      <c r="D121" s="15" t="s">
        <v>1422</v>
      </c>
      <c r="E121" s="15" t="s">
        <v>65</v>
      </c>
      <c r="F121" s="15" t="s">
        <v>20</v>
      </c>
      <c r="G121" s="15" t="s">
        <v>24</v>
      </c>
      <c r="H121" s="15" t="s">
        <v>24</v>
      </c>
      <c r="I121" s="15" t="s">
        <v>24</v>
      </c>
      <c r="J121" s="15" t="s">
        <v>24</v>
      </c>
      <c r="K121" s="16" t="s">
        <v>24</v>
      </c>
      <c r="N121">
        <f t="shared" si="6"/>
        <v>104163</v>
      </c>
      <c r="O121">
        <f>IF(AND(A121&gt;0,A121&lt;999),IFERROR(VLOOKUP(results1003[[#This Row],[Card]],FISM[],1,FALSE),0),0)</f>
        <v>0</v>
      </c>
      <c r="P121">
        <f t="shared" si="7"/>
        <v>999</v>
      </c>
    </row>
    <row r="122" spans="1:16" x14ac:dyDescent="0.3">
      <c r="A122" s="14">
        <v>999</v>
      </c>
      <c r="B122" s="6">
        <v>121</v>
      </c>
      <c r="C122" s="6">
        <v>6100198</v>
      </c>
      <c r="D122" s="6" t="s">
        <v>2761</v>
      </c>
      <c r="E122" s="6" t="s">
        <v>143</v>
      </c>
      <c r="F122" s="6" t="s">
        <v>20</v>
      </c>
      <c r="G122" s="6" t="s">
        <v>24</v>
      </c>
      <c r="H122" s="6" t="s">
        <v>24</v>
      </c>
      <c r="I122" s="6" t="s">
        <v>24</v>
      </c>
      <c r="J122" s="6" t="s">
        <v>24</v>
      </c>
      <c r="K122" s="7" t="s">
        <v>24</v>
      </c>
      <c r="N122">
        <f t="shared" si="6"/>
        <v>6100198</v>
      </c>
      <c r="O122">
        <f>IF(AND(A122&gt;0,A122&lt;999),IFERROR(VLOOKUP(results1003[[#This Row],[Card]],FISM[],1,FALSE),0),0)</f>
        <v>0</v>
      </c>
      <c r="P122">
        <f t="shared" si="7"/>
        <v>999</v>
      </c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D7578-F8E0-43A3-9F94-322700C8298B}">
  <dimension ref="A1:P121"/>
  <sheetViews>
    <sheetView topLeftCell="A52" workbookViewId="0">
      <selection activeCell="C73" sqref="C73:F73"/>
    </sheetView>
  </sheetViews>
  <sheetFormatPr defaultRowHeight="14.4" x14ac:dyDescent="0.3"/>
  <cols>
    <col min="1" max="1" width="5.21875" bestFit="1" customWidth="1"/>
    <col min="2" max="2" width="4" bestFit="1" customWidth="1"/>
    <col min="3" max="3" width="8.21875" bestFit="1" customWidth="1"/>
    <col min="4" max="4" width="25.77734375" bestFit="1" customWidth="1"/>
    <col min="5" max="5" width="5" bestFit="1" customWidth="1"/>
    <col min="6" max="6" width="6.6640625" bestFit="1" customWidth="1"/>
    <col min="7" max="8" width="5.77734375" bestFit="1" customWidth="1"/>
    <col min="9" max="9" width="9.77734375" bestFit="1" customWidth="1"/>
    <col min="10" max="10" width="6.5546875" bestFit="1" customWidth="1"/>
    <col min="11" max="11" width="9.109375" bestFit="1" customWidth="1"/>
  </cols>
  <sheetData>
    <row r="1" spans="1:16" x14ac:dyDescent="0.3">
      <c r="A1" s="8" t="s">
        <v>0</v>
      </c>
      <c r="B1" s="9" t="s">
        <v>1</v>
      </c>
      <c r="C1" s="9" t="s">
        <v>11</v>
      </c>
      <c r="D1" s="9" t="s">
        <v>3</v>
      </c>
      <c r="E1" s="9" t="s">
        <v>12</v>
      </c>
      <c r="F1" s="9" t="s">
        <v>4</v>
      </c>
      <c r="G1" s="9" t="s">
        <v>13</v>
      </c>
      <c r="H1" s="9" t="s">
        <v>14</v>
      </c>
      <c r="I1" s="9" t="s">
        <v>15</v>
      </c>
      <c r="J1" s="9" t="s">
        <v>16</v>
      </c>
      <c r="K1" s="10" t="s">
        <v>6</v>
      </c>
      <c r="N1" s="17" t="s">
        <v>2</v>
      </c>
      <c r="O1" s="17" t="s">
        <v>7</v>
      </c>
      <c r="P1" s="17" t="s">
        <v>0</v>
      </c>
    </row>
    <row r="2" spans="1:16" x14ac:dyDescent="0.3">
      <c r="A2" s="11">
        <v>1</v>
      </c>
      <c r="B2" s="12">
        <v>15</v>
      </c>
      <c r="C2" s="12">
        <v>6532350</v>
      </c>
      <c r="D2" s="12" t="s">
        <v>2457</v>
      </c>
      <c r="E2" s="12" t="s">
        <v>19</v>
      </c>
      <c r="F2" s="12" t="s">
        <v>982</v>
      </c>
      <c r="G2" s="12" t="s">
        <v>449</v>
      </c>
      <c r="H2" s="12" t="s">
        <v>2762</v>
      </c>
      <c r="I2" s="12" t="s">
        <v>228</v>
      </c>
      <c r="J2" s="12" t="s">
        <v>24</v>
      </c>
      <c r="K2" s="13" t="s">
        <v>2763</v>
      </c>
      <c r="N2">
        <f t="shared" ref="N2:N33" si="0">C2</f>
        <v>6532350</v>
      </c>
      <c r="O2">
        <f>IF(AND(A2&gt;0,A2&lt;999),IFERROR(VLOOKUP(results1103[[#This Row],[Card]],FISM[],1,FALSE),0),0)</f>
        <v>6532350</v>
      </c>
      <c r="P2">
        <f t="shared" ref="P2:P33" si="1">A2</f>
        <v>1</v>
      </c>
    </row>
    <row r="3" spans="1:16" x14ac:dyDescent="0.3">
      <c r="A3" s="14">
        <v>2</v>
      </c>
      <c r="B3" s="15">
        <v>5</v>
      </c>
      <c r="C3" s="15">
        <v>104625</v>
      </c>
      <c r="D3" s="15" t="s">
        <v>50</v>
      </c>
      <c r="E3" s="15" t="s">
        <v>28</v>
      </c>
      <c r="F3" s="15" t="s">
        <v>20</v>
      </c>
      <c r="G3" s="15" t="s">
        <v>312</v>
      </c>
      <c r="H3" s="15" t="s">
        <v>2764</v>
      </c>
      <c r="I3" s="15" t="s">
        <v>2765</v>
      </c>
      <c r="J3" s="15" t="s">
        <v>2766</v>
      </c>
      <c r="K3" s="16" t="s">
        <v>2767</v>
      </c>
      <c r="N3">
        <f t="shared" si="0"/>
        <v>104625</v>
      </c>
      <c r="O3">
        <f>IF(AND(A3&gt;0,A3&lt;999),IFERROR(VLOOKUP(results1103[[#This Row],[Card]],FISM[],1,FALSE),0),0)</f>
        <v>104625</v>
      </c>
      <c r="P3">
        <f t="shared" si="1"/>
        <v>2</v>
      </c>
    </row>
    <row r="4" spans="1:16" x14ac:dyDescent="0.3">
      <c r="A4" s="11">
        <v>3</v>
      </c>
      <c r="B4" s="12">
        <v>9</v>
      </c>
      <c r="C4" s="12">
        <v>6532479</v>
      </c>
      <c r="D4" s="12" t="s">
        <v>2486</v>
      </c>
      <c r="E4" s="12" t="s">
        <v>19</v>
      </c>
      <c r="F4" s="12" t="s">
        <v>73</v>
      </c>
      <c r="G4" s="12" t="s">
        <v>2768</v>
      </c>
      <c r="H4" s="12" t="s">
        <v>2769</v>
      </c>
      <c r="I4" s="12" t="s">
        <v>2770</v>
      </c>
      <c r="J4" s="12" t="s">
        <v>2771</v>
      </c>
      <c r="K4" s="13" t="s">
        <v>2536</v>
      </c>
      <c r="N4">
        <f t="shared" si="0"/>
        <v>6532479</v>
      </c>
      <c r="O4">
        <f>IF(AND(A4&gt;0,A4&lt;999),IFERROR(VLOOKUP(results1103[[#This Row],[Card]],FISM[],1,FALSE),0),0)</f>
        <v>6532479</v>
      </c>
      <c r="P4">
        <f t="shared" si="1"/>
        <v>3</v>
      </c>
    </row>
    <row r="5" spans="1:16" x14ac:dyDescent="0.3">
      <c r="A5" s="14">
        <v>4</v>
      </c>
      <c r="B5" s="15">
        <v>14</v>
      </c>
      <c r="C5" s="15">
        <v>104075</v>
      </c>
      <c r="D5" s="15" t="s">
        <v>2508</v>
      </c>
      <c r="E5" s="15" t="s">
        <v>65</v>
      </c>
      <c r="F5" s="15" t="s">
        <v>20</v>
      </c>
      <c r="G5" s="15" t="s">
        <v>2545</v>
      </c>
      <c r="H5" s="15" t="s">
        <v>2772</v>
      </c>
      <c r="I5" s="15" t="s">
        <v>2773</v>
      </c>
      <c r="J5" s="15" t="s">
        <v>2774</v>
      </c>
      <c r="K5" s="16" t="s">
        <v>2775</v>
      </c>
      <c r="N5">
        <f t="shared" si="0"/>
        <v>104075</v>
      </c>
      <c r="O5">
        <f>IF(AND(A5&gt;0,A5&lt;999),IFERROR(VLOOKUP(results1103[[#This Row],[Card]],FISM[],1,FALSE),0),0)</f>
        <v>104075</v>
      </c>
      <c r="P5">
        <f t="shared" si="1"/>
        <v>4</v>
      </c>
    </row>
    <row r="6" spans="1:16" x14ac:dyDescent="0.3">
      <c r="A6" s="11">
        <v>5</v>
      </c>
      <c r="B6" s="12">
        <v>25</v>
      </c>
      <c r="C6" s="12">
        <v>6532450</v>
      </c>
      <c r="D6" s="12" t="s">
        <v>2474</v>
      </c>
      <c r="E6" s="12" t="s">
        <v>19</v>
      </c>
      <c r="F6" s="12" t="s">
        <v>73</v>
      </c>
      <c r="G6" s="12" t="s">
        <v>2776</v>
      </c>
      <c r="H6" s="12" t="s">
        <v>2777</v>
      </c>
      <c r="I6" s="12" t="s">
        <v>2778</v>
      </c>
      <c r="J6" s="12" t="s">
        <v>2779</v>
      </c>
      <c r="K6" s="13" t="s">
        <v>786</v>
      </c>
      <c r="N6">
        <f t="shared" si="0"/>
        <v>6532450</v>
      </c>
      <c r="O6">
        <f>IF(AND(A6&gt;0,A6&lt;999),IFERROR(VLOOKUP(results1103[[#This Row],[Card]],FISM[],1,FALSE),0),0)</f>
        <v>6532450</v>
      </c>
      <c r="P6">
        <f t="shared" si="1"/>
        <v>5</v>
      </c>
    </row>
    <row r="7" spans="1:16" x14ac:dyDescent="0.3">
      <c r="A7" s="14">
        <v>6</v>
      </c>
      <c r="B7" s="15">
        <v>11</v>
      </c>
      <c r="C7" s="15">
        <v>104143</v>
      </c>
      <c r="D7" s="15" t="s">
        <v>64</v>
      </c>
      <c r="E7" s="15" t="s">
        <v>65</v>
      </c>
      <c r="F7" s="15" t="s">
        <v>20</v>
      </c>
      <c r="G7" s="15" t="s">
        <v>679</v>
      </c>
      <c r="H7" s="15" t="s">
        <v>2780</v>
      </c>
      <c r="I7" s="15" t="s">
        <v>651</v>
      </c>
      <c r="J7" s="15" t="s">
        <v>2781</v>
      </c>
      <c r="K7" s="16" t="s">
        <v>2782</v>
      </c>
      <c r="N7">
        <f t="shared" si="0"/>
        <v>104143</v>
      </c>
      <c r="O7">
        <f>IF(AND(A7&gt;0,A7&lt;999),IFERROR(VLOOKUP(results1103[[#This Row],[Card]],FISM[],1,FALSE),0),0)</f>
        <v>104143</v>
      </c>
      <c r="P7">
        <f t="shared" si="1"/>
        <v>6</v>
      </c>
    </row>
    <row r="8" spans="1:16" x14ac:dyDescent="0.3">
      <c r="A8" s="11">
        <v>7</v>
      </c>
      <c r="B8" s="12">
        <v>6</v>
      </c>
      <c r="C8" s="12">
        <v>194849</v>
      </c>
      <c r="D8" s="12" t="s">
        <v>2505</v>
      </c>
      <c r="E8" s="12" t="s">
        <v>65</v>
      </c>
      <c r="F8" s="12" t="s">
        <v>1285</v>
      </c>
      <c r="G8" s="12" t="s">
        <v>220</v>
      </c>
      <c r="H8" s="12" t="s">
        <v>2783</v>
      </c>
      <c r="I8" s="12" t="s">
        <v>2784</v>
      </c>
      <c r="J8" s="12" t="s">
        <v>2785</v>
      </c>
      <c r="K8" s="13" t="s">
        <v>888</v>
      </c>
      <c r="N8">
        <f t="shared" si="0"/>
        <v>194849</v>
      </c>
      <c r="O8">
        <f>IF(AND(A8&gt;0,A8&lt;999),IFERROR(VLOOKUP(results1103[[#This Row],[Card]],FISM[],1,FALSE),0),0)</f>
        <v>194849</v>
      </c>
      <c r="P8">
        <f t="shared" si="1"/>
        <v>7</v>
      </c>
    </row>
    <row r="9" spans="1:16" x14ac:dyDescent="0.3">
      <c r="A9" s="14">
        <v>8</v>
      </c>
      <c r="B9" s="15">
        <v>37</v>
      </c>
      <c r="C9" s="15">
        <v>104126</v>
      </c>
      <c r="D9" s="15" t="s">
        <v>1704</v>
      </c>
      <c r="E9" s="15" t="s">
        <v>65</v>
      </c>
      <c r="F9" s="15" t="s">
        <v>20</v>
      </c>
      <c r="G9" s="15" t="s">
        <v>2534</v>
      </c>
      <c r="H9" s="15" t="s">
        <v>2786</v>
      </c>
      <c r="I9" s="15" t="s">
        <v>2472</v>
      </c>
      <c r="J9" s="15" t="s">
        <v>2787</v>
      </c>
      <c r="K9" s="16" t="s">
        <v>491</v>
      </c>
      <c r="N9">
        <f t="shared" si="0"/>
        <v>104126</v>
      </c>
      <c r="O9">
        <f>IF(AND(A9&gt;0,A9&lt;999),IFERROR(VLOOKUP(results1103[[#This Row],[Card]],FISM[],1,FALSE),0),0)</f>
        <v>104126</v>
      </c>
      <c r="P9">
        <f t="shared" si="1"/>
        <v>8</v>
      </c>
    </row>
    <row r="10" spans="1:16" x14ac:dyDescent="0.3">
      <c r="A10" s="11">
        <v>9</v>
      </c>
      <c r="B10" s="12">
        <v>19</v>
      </c>
      <c r="C10" s="12">
        <v>6532109</v>
      </c>
      <c r="D10" s="12" t="s">
        <v>990</v>
      </c>
      <c r="E10" s="12" t="s">
        <v>28</v>
      </c>
      <c r="F10" s="12" t="s">
        <v>73</v>
      </c>
      <c r="G10" s="12" t="s">
        <v>2788</v>
      </c>
      <c r="H10" s="12" t="s">
        <v>275</v>
      </c>
      <c r="I10" s="12" t="s">
        <v>2789</v>
      </c>
      <c r="J10" s="12" t="s">
        <v>2790</v>
      </c>
      <c r="K10" s="13" t="s">
        <v>851</v>
      </c>
      <c r="N10">
        <f t="shared" si="0"/>
        <v>6532109</v>
      </c>
      <c r="O10">
        <f>IF(AND(A10&gt;0,A10&lt;999),IFERROR(VLOOKUP(results1103[[#This Row],[Card]],FISM[],1,FALSE),0),0)</f>
        <v>6532109</v>
      </c>
      <c r="P10">
        <f t="shared" si="1"/>
        <v>9</v>
      </c>
    </row>
    <row r="11" spans="1:16" x14ac:dyDescent="0.3">
      <c r="A11" s="14">
        <v>10</v>
      </c>
      <c r="B11" s="15">
        <v>32</v>
      </c>
      <c r="C11" s="15">
        <v>104868</v>
      </c>
      <c r="D11" s="15" t="s">
        <v>185</v>
      </c>
      <c r="E11" s="15" t="s">
        <v>43</v>
      </c>
      <c r="F11" s="15" t="s">
        <v>20</v>
      </c>
      <c r="G11" s="15" t="s">
        <v>2791</v>
      </c>
      <c r="H11" s="15" t="s">
        <v>2769</v>
      </c>
      <c r="I11" s="15" t="s">
        <v>327</v>
      </c>
      <c r="J11" s="15" t="s">
        <v>2792</v>
      </c>
      <c r="K11" s="16" t="s">
        <v>2793</v>
      </c>
      <c r="N11">
        <f t="shared" si="0"/>
        <v>104868</v>
      </c>
      <c r="O11">
        <f>IF(AND(A11&gt;0,A11&lt;999),IFERROR(VLOOKUP(results1103[[#This Row],[Card]],FISM[],1,FALSE),0),0)</f>
        <v>104868</v>
      </c>
      <c r="P11">
        <f t="shared" si="1"/>
        <v>10</v>
      </c>
    </row>
    <row r="12" spans="1:16" x14ac:dyDescent="0.3">
      <c r="A12" s="11">
        <v>11</v>
      </c>
      <c r="B12" s="12">
        <v>3</v>
      </c>
      <c r="C12" s="12">
        <v>104551</v>
      </c>
      <c r="D12" s="12" t="s">
        <v>80</v>
      </c>
      <c r="E12" s="12" t="s">
        <v>81</v>
      </c>
      <c r="F12" s="12" t="s">
        <v>20</v>
      </c>
      <c r="G12" s="12" t="s">
        <v>2794</v>
      </c>
      <c r="H12" s="12" t="s">
        <v>353</v>
      </c>
      <c r="I12" s="12" t="s">
        <v>2795</v>
      </c>
      <c r="J12" s="12" t="s">
        <v>2796</v>
      </c>
      <c r="K12" s="13" t="s">
        <v>1978</v>
      </c>
      <c r="N12">
        <f t="shared" si="0"/>
        <v>104551</v>
      </c>
      <c r="O12">
        <f>IF(AND(A12&gt;0,A12&lt;999),IFERROR(VLOOKUP(results1103[[#This Row],[Card]],FISM[],1,FALSE),0),0)</f>
        <v>104551</v>
      </c>
      <c r="P12">
        <f t="shared" si="1"/>
        <v>11</v>
      </c>
    </row>
    <row r="13" spans="1:16" x14ac:dyDescent="0.3">
      <c r="A13" s="14">
        <v>12</v>
      </c>
      <c r="B13" s="15">
        <v>35</v>
      </c>
      <c r="C13" s="15">
        <v>104301</v>
      </c>
      <c r="D13" s="15" t="s">
        <v>2755</v>
      </c>
      <c r="E13" s="15" t="s">
        <v>640</v>
      </c>
      <c r="F13" s="15" t="s">
        <v>20</v>
      </c>
      <c r="G13" s="15" t="s">
        <v>2797</v>
      </c>
      <c r="H13" s="15" t="s">
        <v>82</v>
      </c>
      <c r="I13" s="15" t="s">
        <v>334</v>
      </c>
      <c r="J13" s="15" t="s">
        <v>2798</v>
      </c>
      <c r="K13" s="16" t="s">
        <v>1917</v>
      </c>
      <c r="N13">
        <f t="shared" si="0"/>
        <v>104301</v>
      </c>
      <c r="O13">
        <f>IF(AND(A13&gt;0,A13&lt;999),IFERROR(VLOOKUP(results1103[[#This Row],[Card]],FISM[],1,FALSE),0),0)</f>
        <v>104301</v>
      </c>
      <c r="P13">
        <f t="shared" si="1"/>
        <v>12</v>
      </c>
    </row>
    <row r="14" spans="1:16" x14ac:dyDescent="0.3">
      <c r="A14" s="11">
        <v>13</v>
      </c>
      <c r="B14" s="12">
        <v>31</v>
      </c>
      <c r="C14" s="12">
        <v>6532092</v>
      </c>
      <c r="D14" s="12" t="s">
        <v>2205</v>
      </c>
      <c r="E14" s="12" t="s">
        <v>28</v>
      </c>
      <c r="F14" s="12" t="s">
        <v>73</v>
      </c>
      <c r="G14" s="12" t="s">
        <v>2799</v>
      </c>
      <c r="H14" s="12" t="s">
        <v>2800</v>
      </c>
      <c r="I14" s="12" t="s">
        <v>2801</v>
      </c>
      <c r="J14" s="12" t="s">
        <v>2510</v>
      </c>
      <c r="K14" s="13" t="s">
        <v>2802</v>
      </c>
      <c r="N14">
        <f t="shared" si="0"/>
        <v>6532092</v>
      </c>
      <c r="O14">
        <f>IF(AND(A14&gt;0,A14&lt;999),IFERROR(VLOOKUP(results1103[[#This Row],[Card]],FISM[],1,FALSE),0),0)</f>
        <v>6532092</v>
      </c>
      <c r="P14">
        <f t="shared" si="1"/>
        <v>13</v>
      </c>
    </row>
    <row r="15" spans="1:16" x14ac:dyDescent="0.3">
      <c r="A15" s="14">
        <v>14</v>
      </c>
      <c r="B15" s="15">
        <v>4</v>
      </c>
      <c r="C15" s="15">
        <v>104163</v>
      </c>
      <c r="D15" s="15" t="s">
        <v>1422</v>
      </c>
      <c r="E15" s="15" t="s">
        <v>65</v>
      </c>
      <c r="F15" s="15" t="s">
        <v>20</v>
      </c>
      <c r="G15" s="15" t="s">
        <v>200</v>
      </c>
      <c r="H15" s="15" t="s">
        <v>2803</v>
      </c>
      <c r="I15" s="15" t="s">
        <v>2804</v>
      </c>
      <c r="J15" s="15" t="s">
        <v>2805</v>
      </c>
      <c r="K15" s="16" t="s">
        <v>2806</v>
      </c>
      <c r="N15">
        <f t="shared" si="0"/>
        <v>104163</v>
      </c>
      <c r="O15">
        <f>IF(AND(A15&gt;0,A15&lt;999),IFERROR(VLOOKUP(results1103[[#This Row],[Card]],FISM[],1,FALSE),0),0)</f>
        <v>104163</v>
      </c>
      <c r="P15">
        <f t="shared" si="1"/>
        <v>14</v>
      </c>
    </row>
    <row r="16" spans="1:16" x14ac:dyDescent="0.3">
      <c r="A16" s="11">
        <v>15</v>
      </c>
      <c r="B16" s="12">
        <v>23</v>
      </c>
      <c r="C16" s="12">
        <v>6532086</v>
      </c>
      <c r="D16" s="12" t="s">
        <v>2460</v>
      </c>
      <c r="E16" s="12" t="s">
        <v>28</v>
      </c>
      <c r="F16" s="12" t="s">
        <v>73</v>
      </c>
      <c r="G16" s="12" t="s">
        <v>463</v>
      </c>
      <c r="H16" s="12" t="s">
        <v>2461</v>
      </c>
      <c r="I16" s="12" t="s">
        <v>2807</v>
      </c>
      <c r="J16" s="12" t="s">
        <v>2808</v>
      </c>
      <c r="K16" s="13" t="s">
        <v>2002</v>
      </c>
      <c r="N16">
        <f t="shared" si="0"/>
        <v>6532086</v>
      </c>
      <c r="O16">
        <f>IF(AND(A16&gt;0,A16&lt;999),IFERROR(VLOOKUP(results1103[[#This Row],[Card]],FISM[],1,FALSE),0),0)</f>
        <v>6532086</v>
      </c>
      <c r="P16">
        <f t="shared" si="1"/>
        <v>15</v>
      </c>
    </row>
    <row r="17" spans="1:16" x14ac:dyDescent="0.3">
      <c r="A17" s="14">
        <v>16</v>
      </c>
      <c r="B17" s="15">
        <v>30</v>
      </c>
      <c r="C17" s="15">
        <v>6531837</v>
      </c>
      <c r="D17" s="15" t="s">
        <v>2760</v>
      </c>
      <c r="E17" s="15" t="s">
        <v>81</v>
      </c>
      <c r="F17" s="15" t="s">
        <v>73</v>
      </c>
      <c r="G17" s="15" t="s">
        <v>2776</v>
      </c>
      <c r="H17" s="15" t="s">
        <v>2809</v>
      </c>
      <c r="I17" s="15" t="s">
        <v>2810</v>
      </c>
      <c r="J17" s="15" t="s">
        <v>2811</v>
      </c>
      <c r="K17" s="16" t="s">
        <v>1073</v>
      </c>
      <c r="N17">
        <f t="shared" si="0"/>
        <v>6531837</v>
      </c>
      <c r="O17">
        <f>IF(AND(A17&gt;0,A17&lt;999),IFERROR(VLOOKUP(results1103[[#This Row],[Card]],FISM[],1,FALSE),0),0)</f>
        <v>6531837</v>
      </c>
      <c r="P17">
        <f t="shared" si="1"/>
        <v>16</v>
      </c>
    </row>
    <row r="18" spans="1:16" x14ac:dyDescent="0.3">
      <c r="A18" s="11">
        <v>17</v>
      </c>
      <c r="B18" s="12">
        <v>8</v>
      </c>
      <c r="C18" s="12">
        <v>6532313</v>
      </c>
      <c r="D18" s="12" t="s">
        <v>1013</v>
      </c>
      <c r="E18" s="12" t="s">
        <v>19</v>
      </c>
      <c r="F18" s="12" t="s">
        <v>73</v>
      </c>
      <c r="G18" s="12" t="s">
        <v>2812</v>
      </c>
      <c r="H18" s="12" t="s">
        <v>2813</v>
      </c>
      <c r="I18" s="12" t="s">
        <v>2814</v>
      </c>
      <c r="J18" s="12" t="s">
        <v>661</v>
      </c>
      <c r="K18" s="13" t="s">
        <v>2524</v>
      </c>
      <c r="N18">
        <f t="shared" si="0"/>
        <v>6532313</v>
      </c>
      <c r="O18">
        <f>IF(AND(A18&gt;0,A18&lt;999),IFERROR(VLOOKUP(results1103[[#This Row],[Card]],FISM[],1,FALSE),0),0)</f>
        <v>6532313</v>
      </c>
      <c r="P18">
        <f t="shared" si="1"/>
        <v>17</v>
      </c>
    </row>
    <row r="19" spans="1:16" x14ac:dyDescent="0.3">
      <c r="A19" s="14">
        <v>18</v>
      </c>
      <c r="B19" s="15">
        <v>13</v>
      </c>
      <c r="C19" s="15">
        <v>104508</v>
      </c>
      <c r="D19" s="15" t="s">
        <v>2515</v>
      </c>
      <c r="E19" s="15" t="s">
        <v>81</v>
      </c>
      <c r="F19" s="15" t="s">
        <v>20</v>
      </c>
      <c r="G19" s="15" t="s">
        <v>2815</v>
      </c>
      <c r="H19" s="15" t="s">
        <v>2816</v>
      </c>
      <c r="I19" s="15" t="s">
        <v>2817</v>
      </c>
      <c r="J19" s="15" t="s">
        <v>2818</v>
      </c>
      <c r="K19" s="16" t="s">
        <v>2819</v>
      </c>
      <c r="N19">
        <f t="shared" si="0"/>
        <v>104508</v>
      </c>
      <c r="O19">
        <f>IF(AND(A19&gt;0,A19&lt;999),IFERROR(VLOOKUP(results1103[[#This Row],[Card]],FISM[],1,FALSE),0),0)</f>
        <v>104508</v>
      </c>
      <c r="P19">
        <f t="shared" si="1"/>
        <v>18</v>
      </c>
    </row>
    <row r="20" spans="1:16" x14ac:dyDescent="0.3">
      <c r="A20" s="11">
        <v>19</v>
      </c>
      <c r="B20" s="12">
        <v>18</v>
      </c>
      <c r="C20" s="12">
        <v>104826</v>
      </c>
      <c r="D20" s="12" t="s">
        <v>635</v>
      </c>
      <c r="E20" s="12" t="s">
        <v>19</v>
      </c>
      <c r="F20" s="12" t="s">
        <v>20</v>
      </c>
      <c r="G20" s="12" t="s">
        <v>2820</v>
      </c>
      <c r="H20" s="12" t="s">
        <v>2821</v>
      </c>
      <c r="I20" s="12" t="s">
        <v>2822</v>
      </c>
      <c r="J20" s="12" t="s">
        <v>2823</v>
      </c>
      <c r="K20" s="13" t="s">
        <v>2824</v>
      </c>
      <c r="N20">
        <f t="shared" si="0"/>
        <v>104826</v>
      </c>
      <c r="O20">
        <f>IF(AND(A20&gt;0,A20&lt;999),IFERROR(VLOOKUP(results1103[[#This Row],[Card]],FISM[],1,FALSE),0),0)</f>
        <v>104826</v>
      </c>
      <c r="P20">
        <f t="shared" si="1"/>
        <v>19</v>
      </c>
    </row>
    <row r="21" spans="1:16" x14ac:dyDescent="0.3">
      <c r="A21" s="14">
        <v>20</v>
      </c>
      <c r="B21" s="15">
        <v>36</v>
      </c>
      <c r="C21" s="15">
        <v>104908</v>
      </c>
      <c r="D21" s="15" t="s">
        <v>95</v>
      </c>
      <c r="E21" s="15" t="s">
        <v>43</v>
      </c>
      <c r="F21" s="15" t="s">
        <v>20</v>
      </c>
      <c r="G21" s="15" t="s">
        <v>757</v>
      </c>
      <c r="H21" s="15" t="s">
        <v>360</v>
      </c>
      <c r="I21" s="15" t="s">
        <v>2825</v>
      </c>
      <c r="J21" s="15" t="s">
        <v>2826</v>
      </c>
      <c r="K21" s="16" t="s">
        <v>2827</v>
      </c>
      <c r="N21">
        <f t="shared" si="0"/>
        <v>104908</v>
      </c>
      <c r="O21">
        <f>IF(AND(A21&gt;0,A21&lt;999),IFERROR(VLOOKUP(results1103[[#This Row],[Card]],FISM[],1,FALSE),0),0)</f>
        <v>104908</v>
      </c>
      <c r="P21">
        <f t="shared" si="1"/>
        <v>20</v>
      </c>
    </row>
    <row r="22" spans="1:16" x14ac:dyDescent="0.3">
      <c r="A22" s="11">
        <v>21</v>
      </c>
      <c r="B22" s="12">
        <v>47</v>
      </c>
      <c r="C22" s="12">
        <v>104869</v>
      </c>
      <c r="D22" s="12" t="s">
        <v>960</v>
      </c>
      <c r="E22" s="12" t="s">
        <v>43</v>
      </c>
      <c r="F22" s="12" t="s">
        <v>20</v>
      </c>
      <c r="G22" s="12" t="s">
        <v>2589</v>
      </c>
      <c r="H22" s="12" t="s">
        <v>2828</v>
      </c>
      <c r="I22" s="12" t="s">
        <v>2829</v>
      </c>
      <c r="J22" s="12" t="s">
        <v>2830</v>
      </c>
      <c r="K22" s="13" t="s">
        <v>2831</v>
      </c>
      <c r="N22">
        <f t="shared" si="0"/>
        <v>104869</v>
      </c>
      <c r="O22">
        <f>IF(AND(A22&gt;0,A22&lt;999),IFERROR(VLOOKUP(results1103[[#This Row],[Card]],FISM[],1,FALSE),0),0)</f>
        <v>104869</v>
      </c>
      <c r="P22">
        <f t="shared" si="1"/>
        <v>21</v>
      </c>
    </row>
    <row r="23" spans="1:16" x14ac:dyDescent="0.3">
      <c r="A23" s="14">
        <v>22</v>
      </c>
      <c r="B23" s="15">
        <v>54</v>
      </c>
      <c r="C23" s="15">
        <v>6190808</v>
      </c>
      <c r="D23" s="15" t="s">
        <v>1284</v>
      </c>
      <c r="E23" s="15" t="s">
        <v>19</v>
      </c>
      <c r="F23" s="15" t="s">
        <v>1285</v>
      </c>
      <c r="G23" s="15" t="s">
        <v>2832</v>
      </c>
      <c r="H23" s="15" t="s">
        <v>2833</v>
      </c>
      <c r="I23" s="15" t="s">
        <v>2834</v>
      </c>
      <c r="J23" s="15" t="s">
        <v>2835</v>
      </c>
      <c r="K23" s="16" t="s">
        <v>2836</v>
      </c>
      <c r="N23">
        <f t="shared" si="0"/>
        <v>6190808</v>
      </c>
      <c r="O23">
        <f>IF(AND(A23&gt;0,A23&lt;999),IFERROR(VLOOKUP(results1103[[#This Row],[Card]],FISM[],1,FALSE),0),0)</f>
        <v>6190808</v>
      </c>
      <c r="P23">
        <f t="shared" si="1"/>
        <v>22</v>
      </c>
    </row>
    <row r="24" spans="1:16" x14ac:dyDescent="0.3">
      <c r="A24" s="11">
        <v>23</v>
      </c>
      <c r="B24" s="12">
        <v>52</v>
      </c>
      <c r="C24" s="12">
        <v>6532382</v>
      </c>
      <c r="D24" s="12" t="s">
        <v>171</v>
      </c>
      <c r="E24" s="12" t="s">
        <v>19</v>
      </c>
      <c r="F24" s="12" t="s">
        <v>73</v>
      </c>
      <c r="G24" s="12" t="s">
        <v>728</v>
      </c>
      <c r="H24" s="12" t="s">
        <v>2501</v>
      </c>
      <c r="I24" s="12" t="s">
        <v>2837</v>
      </c>
      <c r="J24" s="12" t="s">
        <v>2838</v>
      </c>
      <c r="K24" s="13" t="s">
        <v>2839</v>
      </c>
      <c r="N24">
        <f t="shared" si="0"/>
        <v>6532382</v>
      </c>
      <c r="O24">
        <f>IF(AND(A24&gt;0,A24&lt;999),IFERROR(VLOOKUP(results1103[[#This Row],[Card]],FISM[],1,FALSE),0),0)</f>
        <v>6532382</v>
      </c>
      <c r="P24">
        <f t="shared" si="1"/>
        <v>23</v>
      </c>
    </row>
    <row r="25" spans="1:16" x14ac:dyDescent="0.3">
      <c r="A25" s="14">
        <v>24</v>
      </c>
      <c r="B25" s="15">
        <v>43</v>
      </c>
      <c r="C25" s="15">
        <v>104871</v>
      </c>
      <c r="D25" s="15" t="s">
        <v>1029</v>
      </c>
      <c r="E25" s="15" t="s">
        <v>43</v>
      </c>
      <c r="F25" s="15" t="s">
        <v>20</v>
      </c>
      <c r="G25" s="15" t="s">
        <v>748</v>
      </c>
      <c r="H25" s="15" t="s">
        <v>609</v>
      </c>
      <c r="I25" s="15" t="s">
        <v>2840</v>
      </c>
      <c r="J25" s="15" t="s">
        <v>182</v>
      </c>
      <c r="K25" s="16" t="s">
        <v>2841</v>
      </c>
      <c r="N25">
        <f t="shared" si="0"/>
        <v>104871</v>
      </c>
      <c r="O25">
        <f>IF(AND(A25&gt;0,A25&lt;999),IFERROR(VLOOKUP(results1103[[#This Row],[Card]],FISM[],1,FALSE),0),0)</f>
        <v>104871</v>
      </c>
      <c r="P25">
        <f t="shared" si="1"/>
        <v>24</v>
      </c>
    </row>
    <row r="26" spans="1:16" x14ac:dyDescent="0.3">
      <c r="A26" s="11">
        <v>25</v>
      </c>
      <c r="B26" s="12">
        <v>63</v>
      </c>
      <c r="C26" s="12">
        <v>6532171</v>
      </c>
      <c r="D26" s="12" t="s">
        <v>2740</v>
      </c>
      <c r="E26" s="12" t="s">
        <v>28</v>
      </c>
      <c r="F26" s="12" t="s">
        <v>73</v>
      </c>
      <c r="G26" s="12" t="s">
        <v>2842</v>
      </c>
      <c r="H26" s="12" t="s">
        <v>2843</v>
      </c>
      <c r="I26" s="12" t="s">
        <v>2844</v>
      </c>
      <c r="J26" s="12" t="s">
        <v>2845</v>
      </c>
      <c r="K26" s="13" t="s">
        <v>2846</v>
      </c>
      <c r="N26">
        <f t="shared" si="0"/>
        <v>6532171</v>
      </c>
      <c r="O26">
        <f>IF(AND(A26&gt;0,A26&lt;999),IFERROR(VLOOKUP(results1103[[#This Row],[Card]],FISM[],1,FALSE),0),0)</f>
        <v>6532171</v>
      </c>
      <c r="P26">
        <f t="shared" si="1"/>
        <v>25</v>
      </c>
    </row>
    <row r="27" spans="1:16" x14ac:dyDescent="0.3">
      <c r="A27" s="14">
        <v>26</v>
      </c>
      <c r="B27" s="15">
        <v>48</v>
      </c>
      <c r="C27" s="15">
        <v>6100151</v>
      </c>
      <c r="D27" s="15" t="s">
        <v>178</v>
      </c>
      <c r="E27" s="15" t="s">
        <v>143</v>
      </c>
      <c r="F27" s="15" t="s">
        <v>20</v>
      </c>
      <c r="G27" s="15" t="s">
        <v>2847</v>
      </c>
      <c r="H27" s="15" t="s">
        <v>388</v>
      </c>
      <c r="I27" s="15" t="s">
        <v>707</v>
      </c>
      <c r="J27" s="15" t="s">
        <v>2848</v>
      </c>
      <c r="K27" s="16" t="s">
        <v>2849</v>
      </c>
      <c r="N27">
        <f t="shared" si="0"/>
        <v>6100151</v>
      </c>
      <c r="O27">
        <f>IF(AND(A27&gt;0,A27&lt;999),IFERROR(VLOOKUP(results1103[[#This Row],[Card]],FISM[],1,FALSE),0),0)</f>
        <v>6100151</v>
      </c>
      <c r="P27">
        <f t="shared" si="1"/>
        <v>26</v>
      </c>
    </row>
    <row r="28" spans="1:16" x14ac:dyDescent="0.3">
      <c r="A28" s="11">
        <v>27</v>
      </c>
      <c r="B28" s="12">
        <v>39</v>
      </c>
      <c r="C28" s="12">
        <v>6532159</v>
      </c>
      <c r="D28" s="12" t="s">
        <v>164</v>
      </c>
      <c r="E28" s="12" t="s">
        <v>28</v>
      </c>
      <c r="F28" s="12" t="s">
        <v>73</v>
      </c>
      <c r="G28" s="12" t="s">
        <v>2599</v>
      </c>
      <c r="H28" s="12" t="s">
        <v>2850</v>
      </c>
      <c r="I28" s="12" t="s">
        <v>2851</v>
      </c>
      <c r="J28" s="12" t="s">
        <v>2852</v>
      </c>
      <c r="K28" s="13" t="s">
        <v>265</v>
      </c>
      <c r="N28">
        <f t="shared" si="0"/>
        <v>6532159</v>
      </c>
      <c r="O28">
        <f>IF(AND(A28&gt;0,A28&lt;999),IFERROR(VLOOKUP(results1103[[#This Row],[Card]],FISM[],1,FALSE),0),0)</f>
        <v>6532159</v>
      </c>
      <c r="P28">
        <f t="shared" si="1"/>
        <v>27</v>
      </c>
    </row>
    <row r="29" spans="1:16" x14ac:dyDescent="0.3">
      <c r="A29" s="14">
        <v>28</v>
      </c>
      <c r="B29" s="15">
        <v>49</v>
      </c>
      <c r="C29" s="15">
        <v>430785</v>
      </c>
      <c r="D29" s="15" t="s">
        <v>2753</v>
      </c>
      <c r="E29" s="15" t="s">
        <v>28</v>
      </c>
      <c r="F29" s="15" t="s">
        <v>2754</v>
      </c>
      <c r="G29" s="15" t="s">
        <v>2853</v>
      </c>
      <c r="H29" s="15" t="s">
        <v>2471</v>
      </c>
      <c r="I29" s="15" t="s">
        <v>2854</v>
      </c>
      <c r="J29" s="15" t="s">
        <v>2855</v>
      </c>
      <c r="K29" s="16" t="s">
        <v>2292</v>
      </c>
      <c r="N29">
        <f t="shared" si="0"/>
        <v>430785</v>
      </c>
      <c r="O29">
        <f>IF(AND(A29&gt;0,A29&lt;999),IFERROR(VLOOKUP(results1103[[#This Row],[Card]],FISM[],1,FALSE),0),0)</f>
        <v>430785</v>
      </c>
      <c r="P29">
        <f t="shared" si="1"/>
        <v>28</v>
      </c>
    </row>
    <row r="30" spans="1:16" x14ac:dyDescent="0.3">
      <c r="A30" s="11">
        <v>29</v>
      </c>
      <c r="B30" s="12">
        <v>65</v>
      </c>
      <c r="C30" s="12">
        <v>6100027</v>
      </c>
      <c r="D30" s="12" t="s">
        <v>2566</v>
      </c>
      <c r="E30" s="12" t="s">
        <v>143</v>
      </c>
      <c r="F30" s="12" t="s">
        <v>20</v>
      </c>
      <c r="G30" s="12" t="s">
        <v>513</v>
      </c>
      <c r="H30" s="12" t="s">
        <v>415</v>
      </c>
      <c r="I30" s="12" t="s">
        <v>2856</v>
      </c>
      <c r="J30" s="12" t="s">
        <v>264</v>
      </c>
      <c r="K30" s="13" t="s">
        <v>2857</v>
      </c>
      <c r="N30">
        <f t="shared" si="0"/>
        <v>6100027</v>
      </c>
      <c r="O30">
        <f>IF(AND(A30&gt;0,A30&lt;999),IFERROR(VLOOKUP(results1103[[#This Row],[Card]],FISM[],1,FALSE),0),0)</f>
        <v>6100027</v>
      </c>
      <c r="P30">
        <f t="shared" si="1"/>
        <v>29</v>
      </c>
    </row>
    <row r="31" spans="1:16" x14ac:dyDescent="0.3">
      <c r="A31" s="14">
        <v>30</v>
      </c>
      <c r="B31" s="15">
        <v>27</v>
      </c>
      <c r="C31" s="15">
        <v>6532802</v>
      </c>
      <c r="D31" s="15" t="s">
        <v>142</v>
      </c>
      <c r="E31" s="15" t="s">
        <v>143</v>
      </c>
      <c r="F31" s="15" t="s">
        <v>73</v>
      </c>
      <c r="G31" s="15" t="s">
        <v>2739</v>
      </c>
      <c r="H31" s="15" t="s">
        <v>2858</v>
      </c>
      <c r="I31" s="15" t="s">
        <v>2859</v>
      </c>
      <c r="J31" s="15" t="s">
        <v>2860</v>
      </c>
      <c r="K31" s="16" t="s">
        <v>2861</v>
      </c>
      <c r="N31">
        <f t="shared" si="0"/>
        <v>6532802</v>
      </c>
      <c r="O31">
        <f>IF(AND(A31&gt;0,A31&lt;999),IFERROR(VLOOKUP(results1103[[#This Row],[Card]],FISM[],1,FALSE),0),0)</f>
        <v>6532802</v>
      </c>
      <c r="P31">
        <f t="shared" si="1"/>
        <v>30</v>
      </c>
    </row>
    <row r="32" spans="1:16" x14ac:dyDescent="0.3">
      <c r="A32" s="11">
        <v>31</v>
      </c>
      <c r="B32" s="12">
        <v>44</v>
      </c>
      <c r="C32" s="12">
        <v>6531513</v>
      </c>
      <c r="D32" s="12" t="s">
        <v>2747</v>
      </c>
      <c r="E32" s="12" t="s">
        <v>997</v>
      </c>
      <c r="F32" s="12" t="s">
        <v>73</v>
      </c>
      <c r="G32" s="12" t="s">
        <v>2862</v>
      </c>
      <c r="H32" s="12" t="s">
        <v>2531</v>
      </c>
      <c r="I32" s="12" t="s">
        <v>2863</v>
      </c>
      <c r="J32" s="12" t="s">
        <v>712</v>
      </c>
      <c r="K32" s="13" t="s">
        <v>2864</v>
      </c>
      <c r="N32">
        <f t="shared" si="0"/>
        <v>6531513</v>
      </c>
      <c r="O32">
        <f>IF(AND(A32&gt;0,A32&lt;999),IFERROR(VLOOKUP(results1103[[#This Row],[Card]],FISM[],1,FALSE),0),0)</f>
        <v>6531513</v>
      </c>
      <c r="P32">
        <f t="shared" si="1"/>
        <v>31</v>
      </c>
    </row>
    <row r="33" spans="1:16" x14ac:dyDescent="0.3">
      <c r="A33" s="14">
        <v>32</v>
      </c>
      <c r="B33" s="15">
        <v>58</v>
      </c>
      <c r="C33" s="15">
        <v>6100088</v>
      </c>
      <c r="D33" s="15" t="s">
        <v>253</v>
      </c>
      <c r="E33" s="15" t="s">
        <v>143</v>
      </c>
      <c r="F33" s="15" t="s">
        <v>20</v>
      </c>
      <c r="G33" s="15" t="s">
        <v>2647</v>
      </c>
      <c r="H33" s="15" t="s">
        <v>2865</v>
      </c>
      <c r="I33" s="15" t="s">
        <v>734</v>
      </c>
      <c r="J33" s="15" t="s">
        <v>2866</v>
      </c>
      <c r="K33" s="16" t="s">
        <v>2867</v>
      </c>
      <c r="N33">
        <f t="shared" si="0"/>
        <v>6100088</v>
      </c>
      <c r="O33">
        <f>IF(AND(A33&gt;0,A33&lt;999),IFERROR(VLOOKUP(results1103[[#This Row],[Card]],FISM[],1,FALSE),0),0)</f>
        <v>6100088</v>
      </c>
      <c r="P33">
        <f t="shared" si="1"/>
        <v>32</v>
      </c>
    </row>
    <row r="34" spans="1:16" x14ac:dyDescent="0.3">
      <c r="A34" s="11">
        <v>33</v>
      </c>
      <c r="B34" s="12">
        <v>45</v>
      </c>
      <c r="C34" s="12">
        <v>6532356</v>
      </c>
      <c r="D34" s="12" t="s">
        <v>1184</v>
      </c>
      <c r="E34" s="12" t="s">
        <v>19</v>
      </c>
      <c r="F34" s="12" t="s">
        <v>73</v>
      </c>
      <c r="G34" s="12" t="s">
        <v>93</v>
      </c>
      <c r="H34" s="12" t="s">
        <v>158</v>
      </c>
      <c r="I34" s="12" t="s">
        <v>443</v>
      </c>
      <c r="J34" s="12" t="s">
        <v>2868</v>
      </c>
      <c r="K34" s="13" t="s">
        <v>1354</v>
      </c>
      <c r="N34">
        <f t="shared" ref="N34:N65" si="2">C34</f>
        <v>6532356</v>
      </c>
      <c r="O34">
        <f>IF(AND(A34&gt;0,A34&lt;999),IFERROR(VLOOKUP(results1103[[#This Row],[Card]],FISM[],1,FALSE),0),0)</f>
        <v>6532356</v>
      </c>
      <c r="P34">
        <f t="shared" ref="P34:P65" si="3">A34</f>
        <v>33</v>
      </c>
    </row>
    <row r="35" spans="1:16" x14ac:dyDescent="0.3">
      <c r="A35" s="14">
        <v>34</v>
      </c>
      <c r="B35" s="15">
        <v>67</v>
      </c>
      <c r="C35" s="15">
        <v>104900</v>
      </c>
      <c r="D35" s="15" t="s">
        <v>280</v>
      </c>
      <c r="E35" s="15" t="s">
        <v>43</v>
      </c>
      <c r="F35" s="15" t="s">
        <v>20</v>
      </c>
      <c r="G35" s="15" t="s">
        <v>2869</v>
      </c>
      <c r="H35" s="15" t="s">
        <v>2870</v>
      </c>
      <c r="I35" s="15" t="s">
        <v>2871</v>
      </c>
      <c r="J35" s="15" t="s">
        <v>2872</v>
      </c>
      <c r="K35" s="16" t="s">
        <v>2873</v>
      </c>
      <c r="N35">
        <f t="shared" si="2"/>
        <v>104900</v>
      </c>
      <c r="O35">
        <f>IF(AND(A35&gt;0,A35&lt;999),IFERROR(VLOOKUP(results1103[[#This Row],[Card]],FISM[],1,FALSE),0),0)</f>
        <v>104900</v>
      </c>
      <c r="P35">
        <f t="shared" si="3"/>
        <v>34</v>
      </c>
    </row>
    <row r="36" spans="1:16" x14ac:dyDescent="0.3">
      <c r="A36" s="11">
        <v>35</v>
      </c>
      <c r="B36" s="12">
        <v>62</v>
      </c>
      <c r="C36" s="12">
        <v>104976</v>
      </c>
      <c r="D36" s="12" t="s">
        <v>1040</v>
      </c>
      <c r="E36" s="12" t="s">
        <v>43</v>
      </c>
      <c r="F36" s="12" t="s">
        <v>20</v>
      </c>
      <c r="G36" s="12" t="s">
        <v>2874</v>
      </c>
      <c r="H36" s="12" t="s">
        <v>2875</v>
      </c>
      <c r="I36" s="12" t="s">
        <v>2876</v>
      </c>
      <c r="J36" s="12" t="s">
        <v>2877</v>
      </c>
      <c r="K36" s="13" t="s">
        <v>2878</v>
      </c>
      <c r="N36">
        <f t="shared" si="2"/>
        <v>104976</v>
      </c>
      <c r="O36">
        <f>IF(AND(A36&gt;0,A36&lt;999),IFERROR(VLOOKUP(results1103[[#This Row],[Card]],FISM[],1,FALSE),0),0)</f>
        <v>104976</v>
      </c>
      <c r="P36">
        <f t="shared" si="3"/>
        <v>35</v>
      </c>
    </row>
    <row r="37" spans="1:16" x14ac:dyDescent="0.3">
      <c r="A37" s="14">
        <v>36</v>
      </c>
      <c r="B37" s="15">
        <v>51</v>
      </c>
      <c r="C37" s="15">
        <v>104720</v>
      </c>
      <c r="D37" s="15" t="s">
        <v>2202</v>
      </c>
      <c r="E37" s="15" t="s">
        <v>19</v>
      </c>
      <c r="F37" s="15" t="s">
        <v>20</v>
      </c>
      <c r="G37" s="15" t="s">
        <v>2879</v>
      </c>
      <c r="H37" s="15" t="s">
        <v>2880</v>
      </c>
      <c r="I37" s="15" t="s">
        <v>740</v>
      </c>
      <c r="J37" s="15" t="s">
        <v>2881</v>
      </c>
      <c r="K37" s="16" t="s">
        <v>2882</v>
      </c>
      <c r="N37">
        <f t="shared" si="2"/>
        <v>104720</v>
      </c>
      <c r="O37">
        <f>IF(AND(A37&gt;0,A37&lt;999),IFERROR(VLOOKUP(results1103[[#This Row],[Card]],FISM[],1,FALSE),0),0)</f>
        <v>104720</v>
      </c>
      <c r="P37">
        <f t="shared" si="3"/>
        <v>36</v>
      </c>
    </row>
    <row r="38" spans="1:16" x14ac:dyDescent="0.3">
      <c r="A38" s="11">
        <v>37</v>
      </c>
      <c r="B38" s="12">
        <v>56</v>
      </c>
      <c r="C38" s="12">
        <v>6100028</v>
      </c>
      <c r="D38" s="12" t="s">
        <v>2581</v>
      </c>
      <c r="E38" s="12" t="s">
        <v>143</v>
      </c>
      <c r="F38" s="12" t="s">
        <v>20</v>
      </c>
      <c r="G38" s="12" t="s">
        <v>2883</v>
      </c>
      <c r="H38" s="12" t="s">
        <v>2884</v>
      </c>
      <c r="I38" s="12" t="s">
        <v>2885</v>
      </c>
      <c r="J38" s="12" t="s">
        <v>2886</v>
      </c>
      <c r="K38" s="13" t="s">
        <v>2887</v>
      </c>
      <c r="N38">
        <f t="shared" si="2"/>
        <v>6100028</v>
      </c>
      <c r="O38">
        <f>IF(AND(A38&gt;0,A38&lt;999),IFERROR(VLOOKUP(results1103[[#This Row],[Card]],FISM[],1,FALSE),0),0)</f>
        <v>6100028</v>
      </c>
      <c r="P38">
        <f t="shared" si="3"/>
        <v>37</v>
      </c>
    </row>
    <row r="39" spans="1:16" x14ac:dyDescent="0.3">
      <c r="A39" s="14">
        <v>38</v>
      </c>
      <c r="B39" s="15">
        <v>119</v>
      </c>
      <c r="C39" s="15">
        <v>103968</v>
      </c>
      <c r="D39" s="15" t="s">
        <v>2749</v>
      </c>
      <c r="E39" s="15" t="s">
        <v>1996</v>
      </c>
      <c r="F39" s="15" t="s">
        <v>20</v>
      </c>
      <c r="G39" s="15" t="s">
        <v>2888</v>
      </c>
      <c r="H39" s="15" t="s">
        <v>2889</v>
      </c>
      <c r="I39" s="15" t="s">
        <v>2890</v>
      </c>
      <c r="J39" s="15" t="s">
        <v>2891</v>
      </c>
      <c r="K39" s="16" t="s">
        <v>2892</v>
      </c>
      <c r="N39">
        <f t="shared" si="2"/>
        <v>103968</v>
      </c>
      <c r="O39">
        <f>IF(AND(A39&gt;0,A39&lt;999),IFERROR(VLOOKUP(results1103[[#This Row],[Card]],FISM[],1,FALSE),0),0)</f>
        <v>103968</v>
      </c>
      <c r="P39">
        <f t="shared" si="3"/>
        <v>38</v>
      </c>
    </row>
    <row r="40" spans="1:16" x14ac:dyDescent="0.3">
      <c r="A40" s="11">
        <v>39</v>
      </c>
      <c r="B40" s="12">
        <v>40</v>
      </c>
      <c r="C40" s="12">
        <v>104609</v>
      </c>
      <c r="D40" s="12" t="s">
        <v>206</v>
      </c>
      <c r="E40" s="12" t="s">
        <v>28</v>
      </c>
      <c r="F40" s="12" t="s">
        <v>20</v>
      </c>
      <c r="G40" s="12" t="s">
        <v>2893</v>
      </c>
      <c r="H40" s="12" t="s">
        <v>694</v>
      </c>
      <c r="I40" s="12" t="s">
        <v>2894</v>
      </c>
      <c r="J40" s="12" t="s">
        <v>2895</v>
      </c>
      <c r="K40" s="13" t="s">
        <v>2896</v>
      </c>
      <c r="N40">
        <f t="shared" si="2"/>
        <v>104609</v>
      </c>
      <c r="O40">
        <f>IF(AND(A40&gt;0,A40&lt;999),IFERROR(VLOOKUP(results1103[[#This Row],[Card]],FISM[],1,FALSE),0),0)</f>
        <v>104609</v>
      </c>
      <c r="P40">
        <f t="shared" si="3"/>
        <v>39</v>
      </c>
    </row>
    <row r="41" spans="1:16" x14ac:dyDescent="0.3">
      <c r="A41" s="14">
        <v>40</v>
      </c>
      <c r="B41" s="15">
        <v>33</v>
      </c>
      <c r="C41" s="15">
        <v>6292597</v>
      </c>
      <c r="D41" s="15" t="s">
        <v>2756</v>
      </c>
      <c r="E41" s="15" t="s">
        <v>81</v>
      </c>
      <c r="F41" s="15" t="s">
        <v>2757</v>
      </c>
      <c r="G41" s="15" t="s">
        <v>448</v>
      </c>
      <c r="H41" s="15" t="s">
        <v>711</v>
      </c>
      <c r="I41" s="15" t="s">
        <v>2897</v>
      </c>
      <c r="J41" s="15" t="s">
        <v>2898</v>
      </c>
      <c r="K41" s="16" t="s">
        <v>2899</v>
      </c>
      <c r="N41">
        <f t="shared" si="2"/>
        <v>6292597</v>
      </c>
      <c r="O41">
        <f>IF(AND(A41&gt;0,A41&lt;999),IFERROR(VLOOKUP(results1103[[#This Row],[Card]],FISM[],1,FALSE),0),0)</f>
        <v>6292597</v>
      </c>
      <c r="P41">
        <f t="shared" si="3"/>
        <v>40</v>
      </c>
    </row>
    <row r="42" spans="1:16" x14ac:dyDescent="0.3">
      <c r="A42" s="11">
        <v>41</v>
      </c>
      <c r="B42" s="12">
        <v>71</v>
      </c>
      <c r="C42" s="12">
        <v>6100089</v>
      </c>
      <c r="D42" s="12" t="s">
        <v>358</v>
      </c>
      <c r="E42" s="12" t="s">
        <v>143</v>
      </c>
      <c r="F42" s="12" t="s">
        <v>20</v>
      </c>
      <c r="G42" s="12" t="s">
        <v>965</v>
      </c>
      <c r="H42" s="12" t="s">
        <v>254</v>
      </c>
      <c r="I42" s="12" t="s">
        <v>2900</v>
      </c>
      <c r="J42" s="12" t="s">
        <v>2901</v>
      </c>
      <c r="K42" s="13" t="s">
        <v>2902</v>
      </c>
      <c r="N42">
        <f t="shared" si="2"/>
        <v>6100089</v>
      </c>
      <c r="O42">
        <f>IF(AND(A42&gt;0,A42&lt;999),IFERROR(VLOOKUP(results1103[[#This Row],[Card]],FISM[],1,FALSE),0),0)</f>
        <v>6100089</v>
      </c>
      <c r="P42">
        <f t="shared" si="3"/>
        <v>41</v>
      </c>
    </row>
    <row r="43" spans="1:16" x14ac:dyDescent="0.3">
      <c r="A43" s="14">
        <v>42</v>
      </c>
      <c r="B43" s="15">
        <v>72</v>
      </c>
      <c r="C43" s="15">
        <v>6100059</v>
      </c>
      <c r="D43" s="15" t="s">
        <v>1283</v>
      </c>
      <c r="E43" s="15" t="s">
        <v>143</v>
      </c>
      <c r="F43" s="15" t="s">
        <v>20</v>
      </c>
      <c r="G43" s="15" t="s">
        <v>2903</v>
      </c>
      <c r="H43" s="15" t="s">
        <v>2516</v>
      </c>
      <c r="I43" s="15" t="s">
        <v>2904</v>
      </c>
      <c r="J43" s="15" t="s">
        <v>2579</v>
      </c>
      <c r="K43" s="16" t="s">
        <v>2905</v>
      </c>
      <c r="N43">
        <f t="shared" si="2"/>
        <v>6100059</v>
      </c>
      <c r="O43">
        <f>IF(AND(A43&gt;0,A43&lt;999),IFERROR(VLOOKUP(results1103[[#This Row],[Card]],FISM[],1,FALSE),0),0)</f>
        <v>6100059</v>
      </c>
      <c r="P43">
        <f t="shared" si="3"/>
        <v>42</v>
      </c>
    </row>
    <row r="44" spans="1:16" x14ac:dyDescent="0.3">
      <c r="A44" s="11">
        <v>43</v>
      </c>
      <c r="B44" s="12">
        <v>73</v>
      </c>
      <c r="C44" s="12">
        <v>6100035</v>
      </c>
      <c r="D44" s="12" t="s">
        <v>393</v>
      </c>
      <c r="E44" s="12" t="s">
        <v>143</v>
      </c>
      <c r="F44" s="12" t="s">
        <v>20</v>
      </c>
      <c r="G44" s="12" t="s">
        <v>455</v>
      </c>
      <c r="H44" s="12" t="s">
        <v>2906</v>
      </c>
      <c r="I44" s="12" t="s">
        <v>2907</v>
      </c>
      <c r="J44" s="12" t="s">
        <v>2908</v>
      </c>
      <c r="K44" s="13" t="s">
        <v>2909</v>
      </c>
      <c r="N44">
        <f t="shared" si="2"/>
        <v>6100035</v>
      </c>
      <c r="O44">
        <f>IF(AND(A44&gt;0,A44&lt;999),IFERROR(VLOOKUP(results1103[[#This Row],[Card]],FISM[],1,FALSE),0),0)</f>
        <v>6100035</v>
      </c>
      <c r="P44">
        <f t="shared" si="3"/>
        <v>43</v>
      </c>
    </row>
    <row r="45" spans="1:16" x14ac:dyDescent="0.3">
      <c r="A45" s="14">
        <v>44</v>
      </c>
      <c r="B45" s="15">
        <v>55</v>
      </c>
      <c r="C45" s="15">
        <v>6100076</v>
      </c>
      <c r="D45" s="15" t="s">
        <v>219</v>
      </c>
      <c r="E45" s="15" t="s">
        <v>143</v>
      </c>
      <c r="F45" s="15" t="s">
        <v>20</v>
      </c>
      <c r="G45" s="15" t="s">
        <v>2910</v>
      </c>
      <c r="H45" s="15" t="s">
        <v>724</v>
      </c>
      <c r="I45" s="15" t="s">
        <v>2911</v>
      </c>
      <c r="J45" s="15" t="s">
        <v>2912</v>
      </c>
      <c r="K45" s="16" t="s">
        <v>2913</v>
      </c>
      <c r="N45">
        <f t="shared" si="2"/>
        <v>6100076</v>
      </c>
      <c r="O45">
        <f>IF(AND(A45&gt;0,A45&lt;999),IFERROR(VLOOKUP(results1103[[#This Row],[Card]],FISM[],1,FALSE),0),0)</f>
        <v>6100076</v>
      </c>
      <c r="P45">
        <f t="shared" si="3"/>
        <v>44</v>
      </c>
    </row>
    <row r="46" spans="1:16" x14ac:dyDescent="0.3">
      <c r="A46" s="11">
        <v>45</v>
      </c>
      <c r="B46" s="12">
        <v>34</v>
      </c>
      <c r="C46" s="12">
        <v>104724</v>
      </c>
      <c r="D46" s="12" t="s">
        <v>273</v>
      </c>
      <c r="E46" s="12" t="s">
        <v>19</v>
      </c>
      <c r="F46" s="12" t="s">
        <v>20</v>
      </c>
      <c r="G46" s="12" t="s">
        <v>2748</v>
      </c>
      <c r="H46" s="12" t="s">
        <v>2586</v>
      </c>
      <c r="I46" s="12" t="s">
        <v>2914</v>
      </c>
      <c r="J46" s="12" t="s">
        <v>2915</v>
      </c>
      <c r="K46" s="13" t="s">
        <v>2916</v>
      </c>
      <c r="N46">
        <f t="shared" si="2"/>
        <v>104724</v>
      </c>
      <c r="O46">
        <f>IF(AND(A46&gt;0,A46&lt;999),IFERROR(VLOOKUP(results1103[[#This Row],[Card]],FISM[],1,FALSE),0),0)</f>
        <v>104724</v>
      </c>
      <c r="P46">
        <f t="shared" si="3"/>
        <v>45</v>
      </c>
    </row>
    <row r="47" spans="1:16" x14ac:dyDescent="0.3">
      <c r="A47" s="14">
        <v>46</v>
      </c>
      <c r="B47" s="15">
        <v>68</v>
      </c>
      <c r="C47" s="15">
        <v>6100085</v>
      </c>
      <c r="D47" s="15" t="s">
        <v>226</v>
      </c>
      <c r="E47" s="15" t="s">
        <v>143</v>
      </c>
      <c r="F47" s="15" t="s">
        <v>20</v>
      </c>
      <c r="G47" s="15" t="s">
        <v>805</v>
      </c>
      <c r="H47" s="15" t="s">
        <v>2559</v>
      </c>
      <c r="I47" s="15" t="s">
        <v>2917</v>
      </c>
      <c r="J47" s="15" t="s">
        <v>2918</v>
      </c>
      <c r="K47" s="16" t="s">
        <v>2919</v>
      </c>
      <c r="N47">
        <f t="shared" si="2"/>
        <v>6100085</v>
      </c>
      <c r="O47">
        <f>IF(AND(A47&gt;0,A47&lt;999),IFERROR(VLOOKUP(results1103[[#This Row],[Card]],FISM[],1,FALSE),0),0)</f>
        <v>6100085</v>
      </c>
      <c r="P47">
        <f t="shared" si="3"/>
        <v>46</v>
      </c>
    </row>
    <row r="48" spans="1:16" x14ac:dyDescent="0.3">
      <c r="A48" s="11">
        <v>47</v>
      </c>
      <c r="B48" s="12">
        <v>76</v>
      </c>
      <c r="C48" s="12">
        <v>6100163</v>
      </c>
      <c r="D48" s="12" t="s">
        <v>440</v>
      </c>
      <c r="E48" s="12" t="s">
        <v>143</v>
      </c>
      <c r="F48" s="12" t="s">
        <v>20</v>
      </c>
      <c r="G48" s="12" t="s">
        <v>2656</v>
      </c>
      <c r="H48" s="12" t="s">
        <v>688</v>
      </c>
      <c r="I48" s="12" t="s">
        <v>2920</v>
      </c>
      <c r="J48" s="12" t="s">
        <v>2921</v>
      </c>
      <c r="K48" s="13" t="s">
        <v>2922</v>
      </c>
      <c r="N48">
        <f t="shared" si="2"/>
        <v>6100163</v>
      </c>
      <c r="O48">
        <f>IF(AND(A48&gt;0,A48&lt;999),IFERROR(VLOOKUP(results1103[[#This Row],[Card]],FISM[],1,FALSE),0),0)</f>
        <v>6100163</v>
      </c>
      <c r="P48">
        <f t="shared" si="3"/>
        <v>47</v>
      </c>
    </row>
    <row r="49" spans="1:16" x14ac:dyDescent="0.3">
      <c r="A49" s="14">
        <v>48</v>
      </c>
      <c r="B49" s="15">
        <v>57</v>
      </c>
      <c r="C49" s="15">
        <v>6532319</v>
      </c>
      <c r="D49" s="15" t="s">
        <v>2743</v>
      </c>
      <c r="E49" s="15" t="s">
        <v>19</v>
      </c>
      <c r="F49" s="15" t="s">
        <v>73</v>
      </c>
      <c r="G49" s="15" t="s">
        <v>2923</v>
      </c>
      <c r="H49" s="15" t="s">
        <v>753</v>
      </c>
      <c r="I49" s="15" t="s">
        <v>2924</v>
      </c>
      <c r="J49" s="15" t="s">
        <v>2925</v>
      </c>
      <c r="K49" s="16" t="s">
        <v>2926</v>
      </c>
      <c r="N49">
        <f t="shared" si="2"/>
        <v>6532319</v>
      </c>
      <c r="O49">
        <f>IF(AND(A49&gt;0,A49&lt;999),IFERROR(VLOOKUP(results1103[[#This Row],[Card]],FISM[],1,FALSE),0),0)</f>
        <v>6532319</v>
      </c>
      <c r="P49">
        <f t="shared" si="3"/>
        <v>48</v>
      </c>
    </row>
    <row r="50" spans="1:16" x14ac:dyDescent="0.3">
      <c r="A50" s="11">
        <v>49</v>
      </c>
      <c r="B50" s="12">
        <v>81</v>
      </c>
      <c r="C50" s="12">
        <v>104913</v>
      </c>
      <c r="D50" s="12" t="s">
        <v>611</v>
      </c>
      <c r="E50" s="12" t="s">
        <v>43</v>
      </c>
      <c r="F50" s="12" t="s">
        <v>20</v>
      </c>
      <c r="G50" s="12" t="s">
        <v>2668</v>
      </c>
      <c r="H50" s="12" t="s">
        <v>719</v>
      </c>
      <c r="I50" s="12" t="s">
        <v>2927</v>
      </c>
      <c r="J50" s="12" t="s">
        <v>2928</v>
      </c>
      <c r="K50" s="13" t="s">
        <v>2929</v>
      </c>
      <c r="N50">
        <f t="shared" si="2"/>
        <v>104913</v>
      </c>
      <c r="O50">
        <f>IF(AND(A50&gt;0,A50&lt;999),IFERROR(VLOOKUP(results1103[[#This Row],[Card]],FISM[],1,FALSE),0),0)</f>
        <v>104913</v>
      </c>
      <c r="P50">
        <f t="shared" si="3"/>
        <v>49</v>
      </c>
    </row>
    <row r="51" spans="1:16" x14ac:dyDescent="0.3">
      <c r="A51" s="14">
        <v>50</v>
      </c>
      <c r="B51" s="15">
        <v>70</v>
      </c>
      <c r="C51" s="15">
        <v>6100069</v>
      </c>
      <c r="D51" s="15" t="s">
        <v>632</v>
      </c>
      <c r="E51" s="15" t="s">
        <v>143</v>
      </c>
      <c r="F51" s="15" t="s">
        <v>20</v>
      </c>
      <c r="G51" s="15" t="s">
        <v>2669</v>
      </c>
      <c r="H51" s="15" t="s">
        <v>601</v>
      </c>
      <c r="I51" s="15" t="s">
        <v>2930</v>
      </c>
      <c r="J51" s="15" t="s">
        <v>2931</v>
      </c>
      <c r="K51" s="16" t="s">
        <v>2932</v>
      </c>
      <c r="N51">
        <f t="shared" si="2"/>
        <v>6100069</v>
      </c>
      <c r="O51">
        <f>IF(AND(A51&gt;0,A51&lt;999),IFERROR(VLOOKUP(results1103[[#This Row],[Card]],FISM[],1,FALSE),0),0)</f>
        <v>6100069</v>
      </c>
      <c r="P51">
        <f t="shared" si="3"/>
        <v>50</v>
      </c>
    </row>
    <row r="52" spans="1:16" x14ac:dyDescent="0.3">
      <c r="A52" s="11">
        <v>51</v>
      </c>
      <c r="B52" s="12">
        <v>66</v>
      </c>
      <c r="C52" s="12">
        <v>104879</v>
      </c>
      <c r="D52" s="12" t="s">
        <v>2123</v>
      </c>
      <c r="E52" s="12" t="s">
        <v>43</v>
      </c>
      <c r="F52" s="12" t="s">
        <v>20</v>
      </c>
      <c r="G52" s="12" t="s">
        <v>2656</v>
      </c>
      <c r="H52" s="12" t="s">
        <v>757</v>
      </c>
      <c r="I52" s="12" t="s">
        <v>2933</v>
      </c>
      <c r="J52" s="12" t="s">
        <v>2934</v>
      </c>
      <c r="K52" s="13" t="s">
        <v>2935</v>
      </c>
      <c r="N52">
        <f t="shared" si="2"/>
        <v>104879</v>
      </c>
      <c r="O52">
        <f>IF(AND(A52&gt;0,A52&lt;999),IFERROR(VLOOKUP(results1103[[#This Row],[Card]],FISM[],1,FALSE),0),0)</f>
        <v>104879</v>
      </c>
      <c r="P52">
        <f t="shared" si="3"/>
        <v>51</v>
      </c>
    </row>
    <row r="53" spans="1:16" x14ac:dyDescent="0.3">
      <c r="A53" s="14">
        <v>52</v>
      </c>
      <c r="B53" s="15">
        <v>41</v>
      </c>
      <c r="C53" s="15">
        <v>104689</v>
      </c>
      <c r="D53" s="15" t="s">
        <v>2204</v>
      </c>
      <c r="E53" s="15" t="s">
        <v>19</v>
      </c>
      <c r="F53" s="15" t="s">
        <v>20</v>
      </c>
      <c r="G53" s="15" t="s">
        <v>2936</v>
      </c>
      <c r="H53" s="15" t="s">
        <v>748</v>
      </c>
      <c r="I53" s="15" t="s">
        <v>2937</v>
      </c>
      <c r="J53" s="15" t="s">
        <v>2938</v>
      </c>
      <c r="K53" s="16" t="s">
        <v>2939</v>
      </c>
      <c r="N53">
        <f t="shared" si="2"/>
        <v>104689</v>
      </c>
      <c r="O53">
        <f>IF(AND(A53&gt;0,A53&lt;999),IFERROR(VLOOKUP(results1103[[#This Row],[Card]],FISM[],1,FALSE),0),0)</f>
        <v>104689</v>
      </c>
      <c r="P53">
        <f t="shared" si="3"/>
        <v>52</v>
      </c>
    </row>
    <row r="54" spans="1:16" x14ac:dyDescent="0.3">
      <c r="A54" s="11">
        <v>53</v>
      </c>
      <c r="B54" s="12">
        <v>86</v>
      </c>
      <c r="C54" s="12">
        <v>6100077</v>
      </c>
      <c r="D54" s="12" t="s">
        <v>420</v>
      </c>
      <c r="E54" s="12" t="s">
        <v>143</v>
      </c>
      <c r="F54" s="12" t="s">
        <v>20</v>
      </c>
      <c r="G54" s="12" t="s">
        <v>2940</v>
      </c>
      <c r="H54" s="12" t="s">
        <v>2941</v>
      </c>
      <c r="I54" s="12" t="s">
        <v>2942</v>
      </c>
      <c r="J54" s="12" t="s">
        <v>2630</v>
      </c>
      <c r="K54" s="13" t="s">
        <v>2943</v>
      </c>
      <c r="N54">
        <f t="shared" si="2"/>
        <v>6100077</v>
      </c>
      <c r="O54">
        <f>IF(AND(A54&gt;0,A54&lt;999),IFERROR(VLOOKUP(results1103[[#This Row],[Card]],FISM[],1,FALSE),0),0)</f>
        <v>6100077</v>
      </c>
      <c r="P54">
        <f t="shared" si="3"/>
        <v>53</v>
      </c>
    </row>
    <row r="55" spans="1:16" x14ac:dyDescent="0.3">
      <c r="A55" s="14">
        <v>54</v>
      </c>
      <c r="B55" s="15">
        <v>90</v>
      </c>
      <c r="C55" s="15">
        <v>6100164</v>
      </c>
      <c r="D55" s="15" t="s">
        <v>468</v>
      </c>
      <c r="E55" s="15" t="s">
        <v>143</v>
      </c>
      <c r="F55" s="15" t="s">
        <v>20</v>
      </c>
      <c r="G55" s="15" t="s">
        <v>2940</v>
      </c>
      <c r="H55" s="15" t="s">
        <v>2944</v>
      </c>
      <c r="I55" s="15" t="s">
        <v>2945</v>
      </c>
      <c r="J55" s="15" t="s">
        <v>2946</v>
      </c>
      <c r="K55" s="16" t="s">
        <v>2947</v>
      </c>
      <c r="N55">
        <f t="shared" si="2"/>
        <v>6100164</v>
      </c>
      <c r="O55">
        <f>IF(AND(A55&gt;0,A55&lt;999),IFERROR(VLOOKUP(results1103[[#This Row],[Card]],FISM[],1,FALSE),0),0)</f>
        <v>6100164</v>
      </c>
      <c r="P55">
        <f t="shared" si="3"/>
        <v>54</v>
      </c>
    </row>
    <row r="56" spans="1:16" x14ac:dyDescent="0.3">
      <c r="A56" s="11">
        <v>55</v>
      </c>
      <c r="B56" s="12">
        <v>96</v>
      </c>
      <c r="C56" s="12">
        <v>6100082</v>
      </c>
      <c r="D56" s="12" t="s">
        <v>475</v>
      </c>
      <c r="E56" s="12" t="s">
        <v>143</v>
      </c>
      <c r="F56" s="12" t="s">
        <v>20</v>
      </c>
      <c r="G56" s="12" t="s">
        <v>2673</v>
      </c>
      <c r="H56" s="12" t="s">
        <v>387</v>
      </c>
      <c r="I56" s="12" t="s">
        <v>2948</v>
      </c>
      <c r="J56" s="12" t="s">
        <v>2658</v>
      </c>
      <c r="K56" s="13" t="s">
        <v>2949</v>
      </c>
      <c r="N56">
        <f t="shared" si="2"/>
        <v>6100082</v>
      </c>
      <c r="O56">
        <f>IF(AND(A56&gt;0,A56&lt;999),IFERROR(VLOOKUP(results1103[[#This Row],[Card]],FISM[],1,FALSE),0),0)</f>
        <v>6100082</v>
      </c>
      <c r="P56">
        <f t="shared" si="3"/>
        <v>55</v>
      </c>
    </row>
    <row r="57" spans="1:16" x14ac:dyDescent="0.3">
      <c r="A57" s="14">
        <v>56</v>
      </c>
      <c r="B57" s="15">
        <v>91</v>
      </c>
      <c r="C57" s="15">
        <v>6100165</v>
      </c>
      <c r="D57" s="15" t="s">
        <v>585</v>
      </c>
      <c r="E57" s="15" t="s">
        <v>143</v>
      </c>
      <c r="F57" s="15" t="s">
        <v>20</v>
      </c>
      <c r="G57" s="15" t="s">
        <v>2738</v>
      </c>
      <c r="H57" s="15" t="s">
        <v>2862</v>
      </c>
      <c r="I57" s="15" t="s">
        <v>2950</v>
      </c>
      <c r="J57" s="15" t="s">
        <v>2951</v>
      </c>
      <c r="K57" s="16" t="s">
        <v>2122</v>
      </c>
      <c r="N57">
        <f t="shared" si="2"/>
        <v>6100165</v>
      </c>
      <c r="O57">
        <f>IF(AND(A57&gt;0,A57&lt;999),IFERROR(VLOOKUP(results1103[[#This Row],[Card]],FISM[],1,FALSE),0),0)</f>
        <v>6100165</v>
      </c>
      <c r="P57">
        <f t="shared" si="3"/>
        <v>56</v>
      </c>
    </row>
    <row r="58" spans="1:16" x14ac:dyDescent="0.3">
      <c r="A58" s="11">
        <v>57</v>
      </c>
      <c r="B58" s="12">
        <v>120</v>
      </c>
      <c r="C58" s="12">
        <v>6100203</v>
      </c>
      <c r="D58" s="12" t="s">
        <v>2632</v>
      </c>
      <c r="E58" s="12" t="s">
        <v>143</v>
      </c>
      <c r="F58" s="12" t="s">
        <v>20</v>
      </c>
      <c r="G58" s="12" t="s">
        <v>2698</v>
      </c>
      <c r="H58" s="12" t="s">
        <v>710</v>
      </c>
      <c r="I58" s="12" t="s">
        <v>2952</v>
      </c>
      <c r="J58" s="12" t="s">
        <v>2953</v>
      </c>
      <c r="K58" s="13" t="s">
        <v>2954</v>
      </c>
      <c r="N58">
        <f t="shared" si="2"/>
        <v>6100203</v>
      </c>
      <c r="O58">
        <f>IF(AND(A58&gt;0,A58&lt;999),IFERROR(VLOOKUP(results1103[[#This Row],[Card]],FISM[],1,FALSE),0),0)</f>
        <v>6100203</v>
      </c>
      <c r="P58">
        <f t="shared" si="3"/>
        <v>57</v>
      </c>
    </row>
    <row r="59" spans="1:16" x14ac:dyDescent="0.3">
      <c r="A59" s="14">
        <v>58</v>
      </c>
      <c r="B59" s="15">
        <v>92</v>
      </c>
      <c r="C59" s="15">
        <v>6100160</v>
      </c>
      <c r="D59" s="15" t="s">
        <v>1173</v>
      </c>
      <c r="E59" s="15" t="s">
        <v>143</v>
      </c>
      <c r="F59" s="15" t="s">
        <v>20</v>
      </c>
      <c r="G59" s="15" t="s">
        <v>2955</v>
      </c>
      <c r="H59" s="15" t="s">
        <v>739</v>
      </c>
      <c r="I59" s="15" t="s">
        <v>2956</v>
      </c>
      <c r="J59" s="15" t="s">
        <v>1233</v>
      </c>
      <c r="K59" s="16" t="s">
        <v>2957</v>
      </c>
      <c r="N59">
        <f t="shared" si="2"/>
        <v>6100160</v>
      </c>
      <c r="O59">
        <f>IF(AND(A59&gt;0,A59&lt;999),IFERROR(VLOOKUP(results1103[[#This Row],[Card]],FISM[],1,FALSE),0),0)</f>
        <v>6100160</v>
      </c>
      <c r="P59">
        <f t="shared" si="3"/>
        <v>58</v>
      </c>
    </row>
    <row r="60" spans="1:16" x14ac:dyDescent="0.3">
      <c r="A60" s="11">
        <v>59</v>
      </c>
      <c r="B60" s="12">
        <v>106</v>
      </c>
      <c r="C60" s="12">
        <v>6100087</v>
      </c>
      <c r="D60" s="12" t="s">
        <v>591</v>
      </c>
      <c r="E60" s="12" t="s">
        <v>143</v>
      </c>
      <c r="F60" s="12" t="s">
        <v>20</v>
      </c>
      <c r="G60" s="12" t="s">
        <v>2958</v>
      </c>
      <c r="H60" s="12" t="s">
        <v>2959</v>
      </c>
      <c r="I60" s="12" t="s">
        <v>2960</v>
      </c>
      <c r="J60" s="12" t="s">
        <v>2961</v>
      </c>
      <c r="K60" s="13" t="s">
        <v>2962</v>
      </c>
      <c r="N60">
        <f t="shared" si="2"/>
        <v>6100087</v>
      </c>
      <c r="O60">
        <f>IF(AND(A60&gt;0,A60&lt;999),IFERROR(VLOOKUP(results1103[[#This Row],[Card]],FISM[],1,FALSE),0),0)</f>
        <v>6100087</v>
      </c>
      <c r="P60">
        <f t="shared" si="3"/>
        <v>59</v>
      </c>
    </row>
    <row r="61" spans="1:16" x14ac:dyDescent="0.3">
      <c r="A61" s="14">
        <v>60</v>
      </c>
      <c r="B61" s="15">
        <v>87</v>
      </c>
      <c r="C61" s="15">
        <v>104907</v>
      </c>
      <c r="D61" s="15" t="s">
        <v>379</v>
      </c>
      <c r="E61" s="15" t="s">
        <v>43</v>
      </c>
      <c r="F61" s="15" t="s">
        <v>20</v>
      </c>
      <c r="G61" s="15" t="s">
        <v>2963</v>
      </c>
      <c r="H61" s="15" t="s">
        <v>2964</v>
      </c>
      <c r="I61" s="15" t="s">
        <v>2965</v>
      </c>
      <c r="J61" s="15" t="s">
        <v>2966</v>
      </c>
      <c r="K61" s="16" t="s">
        <v>2967</v>
      </c>
      <c r="N61">
        <f t="shared" si="2"/>
        <v>104907</v>
      </c>
      <c r="O61">
        <f>IF(AND(A61&gt;0,A61&lt;999),IFERROR(VLOOKUP(results1103[[#This Row],[Card]],FISM[],1,FALSE),0),0)</f>
        <v>104907</v>
      </c>
      <c r="P61">
        <f t="shared" si="3"/>
        <v>60</v>
      </c>
    </row>
    <row r="62" spans="1:16" x14ac:dyDescent="0.3">
      <c r="A62" s="11">
        <v>61</v>
      </c>
      <c r="B62" s="12">
        <v>110</v>
      </c>
      <c r="C62" s="12">
        <v>104623</v>
      </c>
      <c r="D62" s="12" t="s">
        <v>618</v>
      </c>
      <c r="E62" s="12" t="s">
        <v>28</v>
      </c>
      <c r="F62" s="12" t="s">
        <v>20</v>
      </c>
      <c r="G62" s="12" t="s">
        <v>2968</v>
      </c>
      <c r="H62" s="12" t="s">
        <v>2969</v>
      </c>
      <c r="I62" s="12" t="s">
        <v>2970</v>
      </c>
      <c r="J62" s="12" t="s">
        <v>2324</v>
      </c>
      <c r="K62" s="13" t="s">
        <v>2971</v>
      </c>
      <c r="N62">
        <f t="shared" si="2"/>
        <v>104623</v>
      </c>
      <c r="O62">
        <f>IF(AND(A62&gt;0,A62&lt;999),IFERROR(VLOOKUP(results1103[[#This Row],[Card]],FISM[],1,FALSE),0),0)</f>
        <v>104623</v>
      </c>
      <c r="P62">
        <f t="shared" si="3"/>
        <v>61</v>
      </c>
    </row>
    <row r="63" spans="1:16" x14ac:dyDescent="0.3">
      <c r="A63" s="14">
        <v>62</v>
      </c>
      <c r="B63" s="15">
        <v>75</v>
      </c>
      <c r="C63" s="15">
        <v>104874</v>
      </c>
      <c r="D63" s="15" t="s">
        <v>399</v>
      </c>
      <c r="E63" s="15" t="s">
        <v>43</v>
      </c>
      <c r="F63" s="15" t="s">
        <v>20</v>
      </c>
      <c r="G63" s="15" t="s">
        <v>2972</v>
      </c>
      <c r="H63" s="15" t="s">
        <v>2973</v>
      </c>
      <c r="I63" s="15" t="s">
        <v>2974</v>
      </c>
      <c r="J63" s="15" t="s">
        <v>2101</v>
      </c>
      <c r="K63" s="16" t="s">
        <v>2975</v>
      </c>
      <c r="N63">
        <f t="shared" si="2"/>
        <v>104874</v>
      </c>
      <c r="O63">
        <f>IF(AND(A63&gt;0,A63&lt;999),IFERROR(VLOOKUP(results1103[[#This Row],[Card]],FISM[],1,FALSE),0),0)</f>
        <v>104874</v>
      </c>
      <c r="P63">
        <f t="shared" si="3"/>
        <v>62</v>
      </c>
    </row>
    <row r="64" spans="1:16" x14ac:dyDescent="0.3">
      <c r="A64" s="11">
        <v>63</v>
      </c>
      <c r="B64" s="12">
        <v>89</v>
      </c>
      <c r="C64" s="12">
        <v>6100073</v>
      </c>
      <c r="D64" s="12" t="s">
        <v>433</v>
      </c>
      <c r="E64" s="12" t="s">
        <v>143</v>
      </c>
      <c r="F64" s="12" t="s">
        <v>20</v>
      </c>
      <c r="G64" s="12" t="s">
        <v>1888</v>
      </c>
      <c r="H64" s="12" t="s">
        <v>2903</v>
      </c>
      <c r="I64" s="12" t="s">
        <v>2976</v>
      </c>
      <c r="J64" s="12" t="s">
        <v>2977</v>
      </c>
      <c r="K64" s="13" t="s">
        <v>2978</v>
      </c>
      <c r="N64">
        <f t="shared" si="2"/>
        <v>6100073</v>
      </c>
      <c r="O64">
        <f>IF(AND(A64&gt;0,A64&lt;999),IFERROR(VLOOKUP(results1103[[#This Row],[Card]],FISM[],1,FALSE),0),0)</f>
        <v>6100073</v>
      </c>
      <c r="P64">
        <f t="shared" si="3"/>
        <v>63</v>
      </c>
    </row>
    <row r="65" spans="1:16" x14ac:dyDescent="0.3">
      <c r="A65" s="14">
        <v>64</v>
      </c>
      <c r="B65" s="15">
        <v>83</v>
      </c>
      <c r="C65" s="15">
        <v>104921</v>
      </c>
      <c r="D65" s="15" t="s">
        <v>372</v>
      </c>
      <c r="E65" s="15" t="s">
        <v>43</v>
      </c>
      <c r="F65" s="15" t="s">
        <v>20</v>
      </c>
      <c r="G65" s="15" t="s">
        <v>2979</v>
      </c>
      <c r="H65" s="15" t="s">
        <v>1983</v>
      </c>
      <c r="I65" s="15" t="s">
        <v>2980</v>
      </c>
      <c r="J65" s="15" t="s">
        <v>2981</v>
      </c>
      <c r="K65" s="16" t="s">
        <v>2982</v>
      </c>
      <c r="N65">
        <f t="shared" si="2"/>
        <v>104921</v>
      </c>
      <c r="O65">
        <f>IF(AND(A65&gt;0,A65&lt;999),IFERROR(VLOOKUP(results1103[[#This Row],[Card]],FISM[],1,FALSE),0),0)</f>
        <v>104921</v>
      </c>
      <c r="P65">
        <f t="shared" si="3"/>
        <v>64</v>
      </c>
    </row>
    <row r="66" spans="1:16" x14ac:dyDescent="0.3">
      <c r="A66" s="11">
        <v>65</v>
      </c>
      <c r="B66" s="12">
        <v>95</v>
      </c>
      <c r="C66" s="12">
        <v>6100126</v>
      </c>
      <c r="D66" s="12" t="s">
        <v>1195</v>
      </c>
      <c r="E66" s="12" t="s">
        <v>143</v>
      </c>
      <c r="F66" s="12" t="s">
        <v>20</v>
      </c>
      <c r="G66" s="12" t="s">
        <v>879</v>
      </c>
      <c r="H66" s="12" t="s">
        <v>2983</v>
      </c>
      <c r="I66" s="12" t="s">
        <v>2984</v>
      </c>
      <c r="J66" s="12" t="s">
        <v>2985</v>
      </c>
      <c r="K66" s="13" t="s">
        <v>2986</v>
      </c>
      <c r="N66">
        <f t="shared" ref="N66:N97" si="4">C66</f>
        <v>6100126</v>
      </c>
      <c r="O66">
        <f>IF(AND(A66&gt;0,A66&lt;999),IFERROR(VLOOKUP(results1103[[#This Row],[Card]],FISM[],1,FALSE),0),0)</f>
        <v>6100126</v>
      </c>
      <c r="P66">
        <f t="shared" ref="P66:P97" si="5">A66</f>
        <v>65</v>
      </c>
    </row>
    <row r="67" spans="1:16" x14ac:dyDescent="0.3">
      <c r="A67" s="14">
        <v>66</v>
      </c>
      <c r="B67" s="15">
        <v>88</v>
      </c>
      <c r="C67" s="15">
        <v>6100075</v>
      </c>
      <c r="D67" s="15" t="s">
        <v>628</v>
      </c>
      <c r="E67" s="15" t="s">
        <v>143</v>
      </c>
      <c r="F67" s="15" t="s">
        <v>20</v>
      </c>
      <c r="G67" s="15" t="s">
        <v>1715</v>
      </c>
      <c r="H67" s="15" t="s">
        <v>2987</v>
      </c>
      <c r="I67" s="15" t="s">
        <v>2988</v>
      </c>
      <c r="J67" s="15" t="s">
        <v>2989</v>
      </c>
      <c r="K67" s="16" t="s">
        <v>2990</v>
      </c>
      <c r="N67">
        <f t="shared" si="4"/>
        <v>6100075</v>
      </c>
      <c r="O67">
        <f>IF(AND(A67&gt;0,A67&lt;999),IFERROR(VLOOKUP(results1103[[#This Row],[Card]],FISM[],1,FALSE),0),0)</f>
        <v>6100075</v>
      </c>
      <c r="P67">
        <f t="shared" si="5"/>
        <v>66</v>
      </c>
    </row>
    <row r="68" spans="1:16" x14ac:dyDescent="0.3">
      <c r="A68" s="11">
        <v>67</v>
      </c>
      <c r="B68" s="12">
        <v>98</v>
      </c>
      <c r="C68" s="12">
        <v>6100125</v>
      </c>
      <c r="D68" s="12" t="s">
        <v>626</v>
      </c>
      <c r="E68" s="12" t="s">
        <v>143</v>
      </c>
      <c r="F68" s="12" t="s">
        <v>20</v>
      </c>
      <c r="G68" s="12" t="s">
        <v>2991</v>
      </c>
      <c r="H68" s="12" t="s">
        <v>2992</v>
      </c>
      <c r="I68" s="12" t="s">
        <v>2993</v>
      </c>
      <c r="J68" s="12" t="s">
        <v>2994</v>
      </c>
      <c r="K68" s="13" t="s">
        <v>2995</v>
      </c>
      <c r="N68">
        <f t="shared" si="4"/>
        <v>6100125</v>
      </c>
      <c r="O68">
        <f>IF(AND(A68&gt;0,A68&lt;999),IFERROR(VLOOKUP(results1103[[#This Row],[Card]],FISM[],1,FALSE),0),0)</f>
        <v>6100125</v>
      </c>
      <c r="P68">
        <f t="shared" si="5"/>
        <v>67</v>
      </c>
    </row>
    <row r="69" spans="1:16" x14ac:dyDescent="0.3">
      <c r="A69" s="14">
        <v>68</v>
      </c>
      <c r="B69" s="15">
        <v>115</v>
      </c>
      <c r="C69" s="15">
        <v>104991</v>
      </c>
      <c r="D69" s="15" t="s">
        <v>1199</v>
      </c>
      <c r="E69" s="15" t="s">
        <v>43</v>
      </c>
      <c r="F69" s="15" t="s">
        <v>20</v>
      </c>
      <c r="G69" s="15" t="s">
        <v>1430</v>
      </c>
      <c r="H69" s="15" t="s">
        <v>2996</v>
      </c>
      <c r="I69" s="15" t="s">
        <v>2997</v>
      </c>
      <c r="J69" s="15" t="s">
        <v>2998</v>
      </c>
      <c r="K69" s="16" t="s">
        <v>2999</v>
      </c>
      <c r="N69">
        <f t="shared" si="4"/>
        <v>104991</v>
      </c>
      <c r="O69">
        <f>IF(AND(A69&gt;0,A69&lt;999),IFERROR(VLOOKUP(results1103[[#This Row],[Card]],FISM[],1,FALSE),0),0)</f>
        <v>104991</v>
      </c>
      <c r="P69">
        <f t="shared" si="5"/>
        <v>68</v>
      </c>
    </row>
    <row r="70" spans="1:16" x14ac:dyDescent="0.3">
      <c r="A70" s="11">
        <v>69</v>
      </c>
      <c r="B70" s="12">
        <v>103</v>
      </c>
      <c r="C70" s="12">
        <v>6100131</v>
      </c>
      <c r="D70" s="12" t="s">
        <v>1229</v>
      </c>
      <c r="E70" s="12" t="s">
        <v>143</v>
      </c>
      <c r="F70" s="12" t="s">
        <v>20</v>
      </c>
      <c r="G70" s="12" t="s">
        <v>3000</v>
      </c>
      <c r="H70" s="12" t="s">
        <v>3001</v>
      </c>
      <c r="I70" s="12" t="s">
        <v>1847</v>
      </c>
      <c r="J70" s="12" t="s">
        <v>3002</v>
      </c>
      <c r="K70" s="13" t="s">
        <v>3003</v>
      </c>
      <c r="N70">
        <f t="shared" si="4"/>
        <v>6100131</v>
      </c>
      <c r="O70">
        <f>IF(AND(A70&gt;0,A70&lt;999),IFERROR(VLOOKUP(results1103[[#This Row],[Card]],FISM[],1,FALSE),0),0)</f>
        <v>6100131</v>
      </c>
      <c r="P70">
        <f t="shared" si="5"/>
        <v>69</v>
      </c>
    </row>
    <row r="71" spans="1:16" x14ac:dyDescent="0.3">
      <c r="A71" s="14">
        <v>70</v>
      </c>
      <c r="B71" s="15">
        <v>97</v>
      </c>
      <c r="C71" s="15">
        <v>6100090</v>
      </c>
      <c r="D71" s="15" t="s">
        <v>482</v>
      </c>
      <c r="E71" s="15" t="s">
        <v>143</v>
      </c>
      <c r="F71" s="15" t="s">
        <v>20</v>
      </c>
      <c r="G71" s="15" t="s">
        <v>3004</v>
      </c>
      <c r="H71" s="15" t="s">
        <v>3005</v>
      </c>
      <c r="I71" s="15" t="s">
        <v>3006</v>
      </c>
      <c r="J71" s="15" t="s">
        <v>3007</v>
      </c>
      <c r="K71" s="16" t="s">
        <v>3008</v>
      </c>
      <c r="N71">
        <f t="shared" si="4"/>
        <v>6100090</v>
      </c>
      <c r="O71">
        <f>IF(AND(A71&gt;0,A71&lt;999),IFERROR(VLOOKUP(results1103[[#This Row],[Card]],FISM[],1,FALSE),0),0)</f>
        <v>6100090</v>
      </c>
      <c r="P71">
        <f t="shared" si="5"/>
        <v>70</v>
      </c>
    </row>
    <row r="72" spans="1:16" x14ac:dyDescent="0.3">
      <c r="A72" s="11">
        <v>71</v>
      </c>
      <c r="B72" s="12">
        <v>101</v>
      </c>
      <c r="C72" s="12">
        <v>6100003</v>
      </c>
      <c r="D72" s="12" t="s">
        <v>498</v>
      </c>
      <c r="E72" s="12" t="s">
        <v>43</v>
      </c>
      <c r="F72" s="12" t="s">
        <v>20</v>
      </c>
      <c r="G72" s="12" t="s">
        <v>3009</v>
      </c>
      <c r="H72" s="12" t="s">
        <v>2685</v>
      </c>
      <c r="I72" s="12" t="s">
        <v>3010</v>
      </c>
      <c r="J72" s="12" t="s">
        <v>3011</v>
      </c>
      <c r="K72" s="13" t="s">
        <v>3012</v>
      </c>
      <c r="N72">
        <f t="shared" si="4"/>
        <v>6100003</v>
      </c>
      <c r="O72">
        <f>IF(AND(A72&gt;0,A72&lt;999),IFERROR(VLOOKUP(results1103[[#This Row],[Card]],FISM[],1,FALSE),0),0)</f>
        <v>6100003</v>
      </c>
      <c r="P72">
        <f t="shared" si="5"/>
        <v>71</v>
      </c>
    </row>
    <row r="73" spans="1:16" x14ac:dyDescent="0.3">
      <c r="A73" s="14">
        <v>72</v>
      </c>
      <c r="B73" s="15">
        <v>108</v>
      </c>
      <c r="C73" s="15">
        <v>6100113</v>
      </c>
      <c r="D73" s="15" t="s">
        <v>2750</v>
      </c>
      <c r="E73" s="15" t="s">
        <v>143</v>
      </c>
      <c r="F73" s="15" t="s">
        <v>20</v>
      </c>
      <c r="G73" s="15" t="s">
        <v>3013</v>
      </c>
      <c r="H73" s="15" t="s">
        <v>3014</v>
      </c>
      <c r="I73" s="15" t="s">
        <v>3015</v>
      </c>
      <c r="J73" s="15" t="s">
        <v>3016</v>
      </c>
      <c r="K73" s="16" t="s">
        <v>3017</v>
      </c>
      <c r="N73">
        <f t="shared" si="4"/>
        <v>6100113</v>
      </c>
      <c r="O73">
        <f>IF(AND(A73&gt;0,A73&lt;999),IFERROR(VLOOKUP(results1103[[#This Row],[Card]],FISM[],1,FALSE),0),0)</f>
        <v>6100113</v>
      </c>
      <c r="P73">
        <f t="shared" si="5"/>
        <v>72</v>
      </c>
    </row>
    <row r="74" spans="1:16" x14ac:dyDescent="0.3">
      <c r="A74" s="11">
        <v>73</v>
      </c>
      <c r="B74" s="12">
        <v>109</v>
      </c>
      <c r="C74" s="12">
        <v>6100074</v>
      </c>
      <c r="D74" s="12" t="s">
        <v>624</v>
      </c>
      <c r="E74" s="12" t="s">
        <v>143</v>
      </c>
      <c r="F74" s="12" t="s">
        <v>20</v>
      </c>
      <c r="G74" s="12" t="s">
        <v>3018</v>
      </c>
      <c r="H74" s="12" t="s">
        <v>3019</v>
      </c>
      <c r="I74" s="12" t="s">
        <v>3020</v>
      </c>
      <c r="J74" s="12" t="s">
        <v>3021</v>
      </c>
      <c r="K74" s="13" t="s">
        <v>3022</v>
      </c>
      <c r="N74">
        <f t="shared" si="4"/>
        <v>6100074</v>
      </c>
      <c r="O74">
        <f>IF(AND(A74&gt;0,A74&lt;999),IFERROR(VLOOKUP(results1103[[#This Row],[Card]],FISM[],1,FALSE),0),0)</f>
        <v>6100074</v>
      </c>
      <c r="P74">
        <f t="shared" si="5"/>
        <v>73</v>
      </c>
    </row>
    <row r="75" spans="1:16" x14ac:dyDescent="0.3">
      <c r="A75" s="14">
        <v>74</v>
      </c>
      <c r="B75" s="15">
        <v>112</v>
      </c>
      <c r="C75" s="15">
        <v>6100186</v>
      </c>
      <c r="D75" s="15" t="s">
        <v>546</v>
      </c>
      <c r="E75" s="15" t="s">
        <v>143</v>
      </c>
      <c r="F75" s="15" t="s">
        <v>20</v>
      </c>
      <c r="G75" s="15" t="s">
        <v>1734</v>
      </c>
      <c r="H75" s="15" t="s">
        <v>2041</v>
      </c>
      <c r="I75" s="15" t="s">
        <v>3023</v>
      </c>
      <c r="J75" s="15" t="s">
        <v>3024</v>
      </c>
      <c r="K75" s="16" t="s">
        <v>3025</v>
      </c>
      <c r="N75">
        <f t="shared" si="4"/>
        <v>6100186</v>
      </c>
      <c r="O75">
        <f>IF(AND(A75&gt;0,A75&lt;999),IFERROR(VLOOKUP(results1103[[#This Row],[Card]],FISM[],1,FALSE),0),0)</f>
        <v>6100186</v>
      </c>
      <c r="P75">
        <f t="shared" si="5"/>
        <v>74</v>
      </c>
    </row>
    <row r="76" spans="1:16" x14ac:dyDescent="0.3">
      <c r="A76" s="11">
        <v>75</v>
      </c>
      <c r="B76" s="12">
        <v>113</v>
      </c>
      <c r="C76" s="12">
        <v>104919</v>
      </c>
      <c r="D76" s="12" t="s">
        <v>567</v>
      </c>
      <c r="E76" s="12" t="s">
        <v>43</v>
      </c>
      <c r="F76" s="12" t="s">
        <v>20</v>
      </c>
      <c r="G76" s="12" t="s">
        <v>3026</v>
      </c>
      <c r="H76" s="12" t="s">
        <v>1237</v>
      </c>
      <c r="I76" s="12" t="s">
        <v>3027</v>
      </c>
      <c r="J76" s="12" t="s">
        <v>3028</v>
      </c>
      <c r="K76" s="13" t="s">
        <v>3029</v>
      </c>
      <c r="N76">
        <f t="shared" si="4"/>
        <v>104919</v>
      </c>
      <c r="O76">
        <f>IF(AND(A76&gt;0,A76&lt;999),IFERROR(VLOOKUP(results1103[[#This Row],[Card]],FISM[],1,FALSE),0),0)</f>
        <v>104919</v>
      </c>
      <c r="P76">
        <f t="shared" si="5"/>
        <v>75</v>
      </c>
    </row>
    <row r="77" spans="1:16" x14ac:dyDescent="0.3">
      <c r="A77" s="11">
        <v>999</v>
      </c>
      <c r="B77" s="12">
        <v>117</v>
      </c>
      <c r="C77" s="12">
        <v>6100188</v>
      </c>
      <c r="D77" s="12" t="s">
        <v>582</v>
      </c>
      <c r="E77" s="12" t="s">
        <v>143</v>
      </c>
      <c r="F77" s="12" t="s">
        <v>20</v>
      </c>
      <c r="G77" s="12" t="s">
        <v>3030</v>
      </c>
      <c r="H77" s="12" t="s">
        <v>24</v>
      </c>
      <c r="I77" s="12" t="s">
        <v>24</v>
      </c>
      <c r="J77" s="12" t="s">
        <v>24</v>
      </c>
      <c r="K77" s="13" t="s">
        <v>24</v>
      </c>
      <c r="N77">
        <f t="shared" si="4"/>
        <v>6100188</v>
      </c>
      <c r="O77">
        <f>IF(AND(A77&gt;0,A77&lt;999),IFERROR(VLOOKUP(results1103[[#This Row],[Card]],FISM[],1,FALSE),0),0)</f>
        <v>0</v>
      </c>
      <c r="P77">
        <f t="shared" si="5"/>
        <v>999</v>
      </c>
    </row>
    <row r="78" spans="1:16" x14ac:dyDescent="0.3">
      <c r="A78" s="11">
        <v>999</v>
      </c>
      <c r="B78" s="15">
        <v>116</v>
      </c>
      <c r="C78" s="15">
        <v>6100170</v>
      </c>
      <c r="D78" s="15" t="s">
        <v>620</v>
      </c>
      <c r="E78" s="15" t="s">
        <v>143</v>
      </c>
      <c r="F78" s="15" t="s">
        <v>20</v>
      </c>
      <c r="G78" s="15" t="s">
        <v>3031</v>
      </c>
      <c r="H78" s="15" t="s">
        <v>24</v>
      </c>
      <c r="I78" s="15" t="s">
        <v>24</v>
      </c>
      <c r="J78" s="15" t="s">
        <v>24</v>
      </c>
      <c r="K78" s="16" t="s">
        <v>24</v>
      </c>
      <c r="N78">
        <f t="shared" si="4"/>
        <v>6100170</v>
      </c>
      <c r="O78">
        <f>IF(AND(A78&gt;0,A78&lt;999),IFERROR(VLOOKUP(results1103[[#This Row],[Card]],FISM[],1,FALSE),0),0)</f>
        <v>0</v>
      </c>
      <c r="P78">
        <f t="shared" si="5"/>
        <v>999</v>
      </c>
    </row>
    <row r="79" spans="1:16" x14ac:dyDescent="0.3">
      <c r="A79" s="11">
        <v>999</v>
      </c>
      <c r="B79" s="12">
        <v>111</v>
      </c>
      <c r="C79" s="12">
        <v>492282</v>
      </c>
      <c r="D79" s="12" t="s">
        <v>637</v>
      </c>
      <c r="E79" s="12" t="s">
        <v>43</v>
      </c>
      <c r="F79" s="12" t="s">
        <v>638</v>
      </c>
      <c r="G79" s="12" t="s">
        <v>1509</v>
      </c>
      <c r="H79" s="12" t="s">
        <v>24</v>
      </c>
      <c r="I79" s="12" t="s">
        <v>24</v>
      </c>
      <c r="J79" s="12" t="s">
        <v>24</v>
      </c>
      <c r="K79" s="13" t="s">
        <v>24</v>
      </c>
      <c r="N79">
        <f t="shared" si="4"/>
        <v>492282</v>
      </c>
      <c r="O79">
        <f>IF(AND(A79&gt;0,A79&lt;999),IFERROR(VLOOKUP(results1103[[#This Row],[Card]],FISM[],1,FALSE),0),0)</f>
        <v>0</v>
      </c>
      <c r="P79">
        <f t="shared" si="5"/>
        <v>999</v>
      </c>
    </row>
    <row r="80" spans="1:16" x14ac:dyDescent="0.3">
      <c r="A80" s="11">
        <v>999</v>
      </c>
      <c r="B80" s="15">
        <v>100</v>
      </c>
      <c r="C80" s="15">
        <v>6100118</v>
      </c>
      <c r="D80" s="15" t="s">
        <v>2752</v>
      </c>
      <c r="E80" s="15" t="s">
        <v>143</v>
      </c>
      <c r="F80" s="15" t="s">
        <v>20</v>
      </c>
      <c r="G80" s="15" t="s">
        <v>3032</v>
      </c>
      <c r="H80" s="15" t="s">
        <v>24</v>
      </c>
      <c r="I80" s="15" t="s">
        <v>24</v>
      </c>
      <c r="J80" s="15" t="s">
        <v>24</v>
      </c>
      <c r="K80" s="16" t="s">
        <v>24</v>
      </c>
      <c r="N80">
        <f t="shared" si="4"/>
        <v>6100118</v>
      </c>
      <c r="O80">
        <f>IF(AND(A80&gt;0,A80&lt;999),IFERROR(VLOOKUP(results1103[[#This Row],[Card]],FISM[],1,FALSE),0),0)</f>
        <v>0</v>
      </c>
      <c r="P80">
        <f t="shared" si="5"/>
        <v>999</v>
      </c>
    </row>
    <row r="81" spans="1:16" x14ac:dyDescent="0.3">
      <c r="A81" s="11">
        <v>999</v>
      </c>
      <c r="B81" s="12">
        <v>93</v>
      </c>
      <c r="C81" s="12">
        <v>104903</v>
      </c>
      <c r="D81" s="12" t="s">
        <v>461</v>
      </c>
      <c r="E81" s="12" t="s">
        <v>43</v>
      </c>
      <c r="F81" s="12" t="s">
        <v>20</v>
      </c>
      <c r="G81" s="12" t="s">
        <v>3033</v>
      </c>
      <c r="H81" s="12" t="s">
        <v>24</v>
      </c>
      <c r="I81" s="12" t="s">
        <v>24</v>
      </c>
      <c r="J81" s="12" t="s">
        <v>24</v>
      </c>
      <c r="K81" s="13" t="s">
        <v>24</v>
      </c>
      <c r="N81">
        <f t="shared" si="4"/>
        <v>104903</v>
      </c>
      <c r="O81">
        <f>IF(AND(A81&gt;0,A81&lt;999),IFERROR(VLOOKUP(results1103[[#This Row],[Card]],FISM[],1,FALSE),0),0)</f>
        <v>0</v>
      </c>
      <c r="P81">
        <f t="shared" si="5"/>
        <v>999</v>
      </c>
    </row>
    <row r="82" spans="1:16" x14ac:dyDescent="0.3">
      <c r="A82" s="11">
        <v>999</v>
      </c>
      <c r="B82" s="15">
        <v>85</v>
      </c>
      <c r="C82" s="15">
        <v>104815</v>
      </c>
      <c r="D82" s="15" t="s">
        <v>634</v>
      </c>
      <c r="E82" s="15" t="s">
        <v>19</v>
      </c>
      <c r="F82" s="15" t="s">
        <v>20</v>
      </c>
      <c r="G82" s="15" t="s">
        <v>3034</v>
      </c>
      <c r="H82" s="15" t="s">
        <v>24</v>
      </c>
      <c r="I82" s="15" t="s">
        <v>24</v>
      </c>
      <c r="J82" s="15" t="s">
        <v>24</v>
      </c>
      <c r="K82" s="16" t="s">
        <v>24</v>
      </c>
      <c r="N82">
        <f t="shared" si="4"/>
        <v>104815</v>
      </c>
      <c r="O82">
        <f>IF(AND(A82&gt;0,A82&lt;999),IFERROR(VLOOKUP(results1103[[#This Row],[Card]],FISM[],1,FALSE),0),0)</f>
        <v>0</v>
      </c>
      <c r="P82">
        <f t="shared" si="5"/>
        <v>999</v>
      </c>
    </row>
    <row r="83" spans="1:16" x14ac:dyDescent="0.3">
      <c r="A83" s="11">
        <v>999</v>
      </c>
      <c r="B83" s="12">
        <v>82</v>
      </c>
      <c r="C83" s="12">
        <v>6100054</v>
      </c>
      <c r="D83" s="12" t="s">
        <v>413</v>
      </c>
      <c r="E83" s="12" t="s">
        <v>143</v>
      </c>
      <c r="F83" s="12" t="s">
        <v>20</v>
      </c>
      <c r="G83" s="12" t="s">
        <v>3035</v>
      </c>
      <c r="H83" s="12" t="s">
        <v>24</v>
      </c>
      <c r="I83" s="12" t="s">
        <v>24</v>
      </c>
      <c r="J83" s="12" t="s">
        <v>24</v>
      </c>
      <c r="K83" s="13" t="s">
        <v>24</v>
      </c>
      <c r="N83">
        <f t="shared" si="4"/>
        <v>6100054</v>
      </c>
      <c r="O83">
        <f>IF(AND(A83&gt;0,A83&lt;999),IFERROR(VLOOKUP(results1103[[#This Row],[Card]],FISM[],1,FALSE),0),0)</f>
        <v>0</v>
      </c>
      <c r="P83">
        <f t="shared" si="5"/>
        <v>999</v>
      </c>
    </row>
    <row r="84" spans="1:16" x14ac:dyDescent="0.3">
      <c r="A84" s="11">
        <v>999</v>
      </c>
      <c r="B84" s="15">
        <v>80</v>
      </c>
      <c r="C84" s="15">
        <v>6100056</v>
      </c>
      <c r="D84" s="15" t="s">
        <v>311</v>
      </c>
      <c r="E84" s="15" t="s">
        <v>143</v>
      </c>
      <c r="F84" s="15" t="s">
        <v>20</v>
      </c>
      <c r="G84" s="15" t="s">
        <v>3036</v>
      </c>
      <c r="H84" s="15" t="s">
        <v>24</v>
      </c>
      <c r="I84" s="15" t="s">
        <v>24</v>
      </c>
      <c r="J84" s="15" t="s">
        <v>24</v>
      </c>
      <c r="K84" s="16" t="s">
        <v>24</v>
      </c>
      <c r="N84">
        <f t="shared" si="4"/>
        <v>6100056</v>
      </c>
      <c r="O84">
        <f>IF(AND(A84&gt;0,A84&lt;999),IFERROR(VLOOKUP(results1103[[#This Row],[Card]],FISM[],1,FALSE),0),0)</f>
        <v>0</v>
      </c>
      <c r="P84">
        <f t="shared" si="5"/>
        <v>999</v>
      </c>
    </row>
    <row r="85" spans="1:16" x14ac:dyDescent="0.3">
      <c r="A85" s="11">
        <v>999</v>
      </c>
      <c r="B85" s="12">
        <v>79</v>
      </c>
      <c r="C85" s="12">
        <v>6100068</v>
      </c>
      <c r="D85" s="12" t="s">
        <v>365</v>
      </c>
      <c r="E85" s="12" t="s">
        <v>143</v>
      </c>
      <c r="F85" s="12" t="s">
        <v>20</v>
      </c>
      <c r="G85" s="12" t="s">
        <v>427</v>
      </c>
      <c r="H85" s="12" t="s">
        <v>24</v>
      </c>
      <c r="I85" s="12" t="s">
        <v>24</v>
      </c>
      <c r="J85" s="12" t="s">
        <v>24</v>
      </c>
      <c r="K85" s="13" t="s">
        <v>24</v>
      </c>
      <c r="N85">
        <f t="shared" si="4"/>
        <v>6100068</v>
      </c>
      <c r="O85">
        <f>IF(AND(A85&gt;0,A85&lt;999),IFERROR(VLOOKUP(results1103[[#This Row],[Card]],FISM[],1,FALSE),0),0)</f>
        <v>0</v>
      </c>
      <c r="P85">
        <f t="shared" si="5"/>
        <v>999</v>
      </c>
    </row>
    <row r="86" spans="1:16" x14ac:dyDescent="0.3">
      <c r="A86" s="11">
        <v>999</v>
      </c>
      <c r="B86" s="15">
        <v>60</v>
      </c>
      <c r="C86" s="15">
        <v>6532590</v>
      </c>
      <c r="D86" s="15" t="s">
        <v>232</v>
      </c>
      <c r="E86" s="15" t="s">
        <v>43</v>
      </c>
      <c r="F86" s="15" t="s">
        <v>73</v>
      </c>
      <c r="G86" s="15" t="s">
        <v>3037</v>
      </c>
      <c r="H86" s="15" t="s">
        <v>24</v>
      </c>
      <c r="I86" s="15" t="s">
        <v>24</v>
      </c>
      <c r="J86" s="15" t="s">
        <v>24</v>
      </c>
      <c r="K86" s="16" t="s">
        <v>24</v>
      </c>
      <c r="N86">
        <f t="shared" si="4"/>
        <v>6532590</v>
      </c>
      <c r="O86">
        <f>IF(AND(A86&gt;0,A86&lt;999),IFERROR(VLOOKUP(results1103[[#This Row],[Card]],FISM[],1,FALSE),0),0)</f>
        <v>0</v>
      </c>
      <c r="P86">
        <f t="shared" si="5"/>
        <v>999</v>
      </c>
    </row>
    <row r="87" spans="1:16" x14ac:dyDescent="0.3">
      <c r="A87" s="11">
        <v>999</v>
      </c>
      <c r="B87" s="12">
        <v>59</v>
      </c>
      <c r="C87" s="12">
        <v>6532604</v>
      </c>
      <c r="D87" s="12" t="s">
        <v>331</v>
      </c>
      <c r="E87" s="12" t="s">
        <v>43</v>
      </c>
      <c r="F87" s="12" t="s">
        <v>73</v>
      </c>
      <c r="G87" s="12" t="s">
        <v>601</v>
      </c>
      <c r="H87" s="12" t="s">
        <v>24</v>
      </c>
      <c r="I87" s="12" t="s">
        <v>24</v>
      </c>
      <c r="J87" s="12" t="s">
        <v>24</v>
      </c>
      <c r="K87" s="13" t="s">
        <v>24</v>
      </c>
      <c r="N87">
        <f t="shared" si="4"/>
        <v>6532604</v>
      </c>
      <c r="O87">
        <f>IF(AND(A87&gt;0,A87&lt;999),IFERROR(VLOOKUP(results1103[[#This Row],[Card]],FISM[],1,FALSE),0),0)</f>
        <v>0</v>
      </c>
      <c r="P87">
        <f t="shared" si="5"/>
        <v>999</v>
      </c>
    </row>
    <row r="88" spans="1:16" x14ac:dyDescent="0.3">
      <c r="A88" s="11">
        <v>999</v>
      </c>
      <c r="B88" s="15">
        <v>50</v>
      </c>
      <c r="C88" s="15">
        <v>6532107</v>
      </c>
      <c r="D88" s="15" t="s">
        <v>2562</v>
      </c>
      <c r="E88" s="15" t="s">
        <v>28</v>
      </c>
      <c r="F88" s="15" t="s">
        <v>73</v>
      </c>
      <c r="G88" s="15" t="s">
        <v>2572</v>
      </c>
      <c r="H88" s="15" t="s">
        <v>24</v>
      </c>
      <c r="I88" s="15" t="s">
        <v>24</v>
      </c>
      <c r="J88" s="15" t="s">
        <v>24</v>
      </c>
      <c r="K88" s="16" t="s">
        <v>24</v>
      </c>
      <c r="N88">
        <f t="shared" si="4"/>
        <v>6532107</v>
      </c>
      <c r="O88">
        <f>IF(AND(A88&gt;0,A88&lt;999),IFERROR(VLOOKUP(results1103[[#This Row],[Card]],FISM[],1,FALSE),0),0)</f>
        <v>0</v>
      </c>
      <c r="P88">
        <f t="shared" si="5"/>
        <v>999</v>
      </c>
    </row>
    <row r="89" spans="1:16" x14ac:dyDescent="0.3">
      <c r="A89" s="11">
        <v>999</v>
      </c>
      <c r="B89" s="12">
        <v>46</v>
      </c>
      <c r="C89" s="12">
        <v>104905</v>
      </c>
      <c r="D89" s="12" t="s">
        <v>213</v>
      </c>
      <c r="E89" s="12" t="s">
        <v>43</v>
      </c>
      <c r="F89" s="12" t="s">
        <v>20</v>
      </c>
      <c r="G89" s="12" t="s">
        <v>3038</v>
      </c>
      <c r="H89" s="12" t="s">
        <v>24</v>
      </c>
      <c r="I89" s="12" t="s">
        <v>24</v>
      </c>
      <c r="J89" s="12" t="s">
        <v>24</v>
      </c>
      <c r="K89" s="13" t="s">
        <v>24</v>
      </c>
      <c r="N89">
        <f t="shared" si="4"/>
        <v>104905</v>
      </c>
      <c r="O89">
        <f>IF(AND(A89&gt;0,A89&lt;999),IFERROR(VLOOKUP(results1103[[#This Row],[Card]],FISM[],1,FALSE),0),0)</f>
        <v>0</v>
      </c>
      <c r="P89">
        <f t="shared" si="5"/>
        <v>999</v>
      </c>
    </row>
    <row r="90" spans="1:16" x14ac:dyDescent="0.3">
      <c r="A90" s="11">
        <v>999</v>
      </c>
      <c r="B90" s="15">
        <v>29</v>
      </c>
      <c r="C90" s="15">
        <v>6530925</v>
      </c>
      <c r="D90" s="15" t="s">
        <v>2025</v>
      </c>
      <c r="E90" s="15" t="s">
        <v>65</v>
      </c>
      <c r="F90" s="15" t="s">
        <v>73</v>
      </c>
      <c r="G90" s="15" t="s">
        <v>261</v>
      </c>
      <c r="H90" s="15" t="s">
        <v>24</v>
      </c>
      <c r="I90" s="15" t="s">
        <v>24</v>
      </c>
      <c r="J90" s="15" t="s">
        <v>24</v>
      </c>
      <c r="K90" s="16" t="s">
        <v>24</v>
      </c>
      <c r="N90">
        <f t="shared" si="4"/>
        <v>6530925</v>
      </c>
      <c r="O90">
        <f>IF(AND(A90&gt;0,A90&lt;999),IFERROR(VLOOKUP(results1103[[#This Row],[Card]],FISM[],1,FALSE),0),0)</f>
        <v>0</v>
      </c>
      <c r="P90">
        <f t="shared" si="5"/>
        <v>999</v>
      </c>
    </row>
    <row r="91" spans="1:16" x14ac:dyDescent="0.3">
      <c r="A91" s="11">
        <v>999</v>
      </c>
      <c r="B91" s="12">
        <v>26</v>
      </c>
      <c r="C91" s="12">
        <v>221323</v>
      </c>
      <c r="D91" s="12" t="s">
        <v>981</v>
      </c>
      <c r="E91" s="12" t="s">
        <v>28</v>
      </c>
      <c r="F91" s="12" t="s">
        <v>982</v>
      </c>
      <c r="G91" s="12" t="s">
        <v>2586</v>
      </c>
      <c r="H91" s="12" t="s">
        <v>24</v>
      </c>
      <c r="I91" s="12" t="s">
        <v>24</v>
      </c>
      <c r="J91" s="12" t="s">
        <v>24</v>
      </c>
      <c r="K91" s="13" t="s">
        <v>24</v>
      </c>
      <c r="N91">
        <f t="shared" si="4"/>
        <v>221323</v>
      </c>
      <c r="O91">
        <f>IF(AND(A91&gt;0,A91&lt;999),IFERROR(VLOOKUP(results1103[[#This Row],[Card]],FISM[],1,FALSE),0),0)</f>
        <v>0</v>
      </c>
      <c r="P91">
        <f t="shared" si="5"/>
        <v>999</v>
      </c>
    </row>
    <row r="92" spans="1:16" x14ac:dyDescent="0.3">
      <c r="A92" s="11">
        <v>999</v>
      </c>
      <c r="B92" s="15">
        <v>24</v>
      </c>
      <c r="C92" s="15">
        <v>104624</v>
      </c>
      <c r="D92" s="15" t="s">
        <v>267</v>
      </c>
      <c r="E92" s="15" t="s">
        <v>28</v>
      </c>
      <c r="F92" s="15" t="s">
        <v>20</v>
      </c>
      <c r="G92" s="15" t="s">
        <v>949</v>
      </c>
      <c r="H92" s="15" t="s">
        <v>24</v>
      </c>
      <c r="I92" s="15" t="s">
        <v>24</v>
      </c>
      <c r="J92" s="15" t="s">
        <v>24</v>
      </c>
      <c r="K92" s="16" t="s">
        <v>24</v>
      </c>
      <c r="N92">
        <f t="shared" si="4"/>
        <v>104624</v>
      </c>
      <c r="O92">
        <f>IF(AND(A92&gt;0,A92&lt;999),IFERROR(VLOOKUP(results1103[[#This Row],[Card]],FISM[],1,FALSE),0),0)</f>
        <v>0</v>
      </c>
      <c r="P92">
        <f t="shared" si="5"/>
        <v>999</v>
      </c>
    </row>
    <row r="93" spans="1:16" x14ac:dyDescent="0.3">
      <c r="A93" s="11">
        <v>999</v>
      </c>
      <c r="B93" s="12">
        <v>21</v>
      </c>
      <c r="C93" s="12">
        <v>104920</v>
      </c>
      <c r="D93" s="12" t="s">
        <v>116</v>
      </c>
      <c r="E93" s="12" t="s">
        <v>43</v>
      </c>
      <c r="F93" s="12" t="s">
        <v>20</v>
      </c>
      <c r="G93" s="12" t="s">
        <v>2664</v>
      </c>
      <c r="H93" s="12" t="s">
        <v>24</v>
      </c>
      <c r="I93" s="12" t="s">
        <v>24</v>
      </c>
      <c r="J93" s="12" t="s">
        <v>24</v>
      </c>
      <c r="K93" s="13" t="s">
        <v>24</v>
      </c>
      <c r="N93">
        <f t="shared" si="4"/>
        <v>104920</v>
      </c>
      <c r="O93">
        <f>IF(AND(A93&gt;0,A93&lt;999),IFERROR(VLOOKUP(results1103[[#This Row],[Card]],FISM[],1,FALSE),0),0)</f>
        <v>0</v>
      </c>
      <c r="P93">
        <f t="shared" si="5"/>
        <v>999</v>
      </c>
    </row>
    <row r="94" spans="1:16" x14ac:dyDescent="0.3">
      <c r="A94" s="11">
        <v>999</v>
      </c>
      <c r="B94" s="15">
        <v>20</v>
      </c>
      <c r="C94" s="15">
        <v>6532418</v>
      </c>
      <c r="D94" s="15" t="s">
        <v>1281</v>
      </c>
      <c r="E94" s="15" t="s">
        <v>19</v>
      </c>
      <c r="F94" s="15" t="s">
        <v>73</v>
      </c>
      <c r="G94" s="15" t="s">
        <v>3039</v>
      </c>
      <c r="H94" s="15" t="s">
        <v>24</v>
      </c>
      <c r="I94" s="15" t="s">
        <v>24</v>
      </c>
      <c r="J94" s="15" t="s">
        <v>24</v>
      </c>
      <c r="K94" s="16" t="s">
        <v>24</v>
      </c>
      <c r="N94">
        <f t="shared" si="4"/>
        <v>6532418</v>
      </c>
      <c r="O94">
        <f>IF(AND(A94&gt;0,A94&lt;999),IFERROR(VLOOKUP(results1103[[#This Row],[Card]],FISM[],1,FALSE),0),0)</f>
        <v>0</v>
      </c>
      <c r="P94">
        <f t="shared" si="5"/>
        <v>999</v>
      </c>
    </row>
    <row r="95" spans="1:16" x14ac:dyDescent="0.3">
      <c r="A95" s="11">
        <v>999</v>
      </c>
      <c r="B95" s="12">
        <v>10</v>
      </c>
      <c r="C95" s="12">
        <v>6531610</v>
      </c>
      <c r="D95" s="12" t="s">
        <v>2470</v>
      </c>
      <c r="E95" s="12" t="s">
        <v>997</v>
      </c>
      <c r="F95" s="12" t="s">
        <v>73</v>
      </c>
      <c r="G95" s="12" t="s">
        <v>2488</v>
      </c>
      <c r="H95" s="12" t="s">
        <v>24</v>
      </c>
      <c r="I95" s="12" t="s">
        <v>24</v>
      </c>
      <c r="J95" s="12" t="s">
        <v>24</v>
      </c>
      <c r="K95" s="13" t="s">
        <v>24</v>
      </c>
      <c r="N95">
        <f t="shared" si="4"/>
        <v>6531610</v>
      </c>
      <c r="O95">
        <f>IF(AND(A95&gt;0,A95&lt;999),IFERROR(VLOOKUP(results1103[[#This Row],[Card]],FISM[],1,FALSE),0),0)</f>
        <v>0</v>
      </c>
      <c r="P95">
        <f t="shared" si="5"/>
        <v>999</v>
      </c>
    </row>
    <row r="96" spans="1:16" x14ac:dyDescent="0.3">
      <c r="A96" s="11">
        <v>999</v>
      </c>
      <c r="B96" s="15">
        <v>1</v>
      </c>
      <c r="C96" s="15">
        <v>6531981</v>
      </c>
      <c r="D96" s="15" t="s">
        <v>2512</v>
      </c>
      <c r="E96" s="15" t="s">
        <v>81</v>
      </c>
      <c r="F96" s="15" t="s">
        <v>73</v>
      </c>
      <c r="G96" s="15" t="s">
        <v>3040</v>
      </c>
      <c r="H96" s="15" t="s">
        <v>24</v>
      </c>
      <c r="I96" s="15" t="s">
        <v>24</v>
      </c>
      <c r="J96" s="15" t="s">
        <v>24</v>
      </c>
      <c r="K96" s="16" t="s">
        <v>24</v>
      </c>
      <c r="N96">
        <f t="shared" si="4"/>
        <v>6531981</v>
      </c>
      <c r="O96">
        <f>IF(AND(A96&gt;0,A96&lt;999),IFERROR(VLOOKUP(results1103[[#This Row],[Card]],FISM[],1,FALSE),0),0)</f>
        <v>0</v>
      </c>
      <c r="P96">
        <f t="shared" si="5"/>
        <v>999</v>
      </c>
    </row>
    <row r="97" spans="1:16" x14ac:dyDescent="0.3">
      <c r="A97" s="11">
        <v>999</v>
      </c>
      <c r="B97" s="15">
        <v>22</v>
      </c>
      <c r="C97" s="15">
        <v>104801</v>
      </c>
      <c r="D97" s="15" t="s">
        <v>157</v>
      </c>
      <c r="E97" s="15" t="s">
        <v>19</v>
      </c>
      <c r="F97" s="15" t="s">
        <v>20</v>
      </c>
      <c r="G97" s="15" t="s">
        <v>586</v>
      </c>
      <c r="H97" s="15" t="s">
        <v>24</v>
      </c>
      <c r="I97" s="15" t="s">
        <v>24</v>
      </c>
      <c r="J97" s="15" t="s">
        <v>24</v>
      </c>
      <c r="K97" s="16" t="s">
        <v>24</v>
      </c>
      <c r="N97">
        <f t="shared" si="4"/>
        <v>104801</v>
      </c>
      <c r="O97">
        <f>IF(AND(A97&gt;0,A97&lt;999),IFERROR(VLOOKUP(results1103[[#This Row],[Card]],FISM[],1,FALSE),0),0)</f>
        <v>0</v>
      </c>
      <c r="P97">
        <f t="shared" si="5"/>
        <v>999</v>
      </c>
    </row>
    <row r="98" spans="1:16" x14ac:dyDescent="0.3">
      <c r="A98" s="11">
        <v>999</v>
      </c>
      <c r="B98" s="12">
        <v>2</v>
      </c>
      <c r="C98" s="12">
        <v>103751</v>
      </c>
      <c r="D98" s="12" t="s">
        <v>2207</v>
      </c>
      <c r="E98" s="12" t="s">
        <v>2208</v>
      </c>
      <c r="F98" s="12" t="s">
        <v>20</v>
      </c>
      <c r="G98" s="12" t="s">
        <v>2475</v>
      </c>
      <c r="H98" s="12" t="s">
        <v>24</v>
      </c>
      <c r="I98" s="12" t="s">
        <v>24</v>
      </c>
      <c r="J98" s="12" t="s">
        <v>24</v>
      </c>
      <c r="K98" s="13" t="s">
        <v>24</v>
      </c>
      <c r="N98">
        <f t="shared" ref="N98:N121" si="6">C98</f>
        <v>103751</v>
      </c>
      <c r="O98">
        <f>IF(AND(A98&gt;0,A98&lt;999),IFERROR(VLOOKUP(results1103[[#This Row],[Card]],FISM[],1,FALSE),0),0)</f>
        <v>0</v>
      </c>
      <c r="P98">
        <f t="shared" ref="P98:P121" si="7">A98</f>
        <v>999</v>
      </c>
    </row>
    <row r="99" spans="1:16" x14ac:dyDescent="0.3">
      <c r="A99" s="11">
        <v>999</v>
      </c>
      <c r="B99" s="12">
        <v>61</v>
      </c>
      <c r="C99" s="12">
        <v>6532117</v>
      </c>
      <c r="D99" s="12" t="s">
        <v>2031</v>
      </c>
      <c r="E99" s="12" t="s">
        <v>28</v>
      </c>
      <c r="F99" s="12" t="s">
        <v>73</v>
      </c>
      <c r="G99" s="12" t="s">
        <v>3041</v>
      </c>
      <c r="H99" s="12" t="s">
        <v>24</v>
      </c>
      <c r="I99" s="12" t="s">
        <v>24</v>
      </c>
      <c r="J99" s="12" t="s">
        <v>24</v>
      </c>
      <c r="K99" s="13" t="s">
        <v>24</v>
      </c>
      <c r="N99">
        <f t="shared" si="6"/>
        <v>6532117</v>
      </c>
      <c r="O99">
        <f>IF(AND(A99&gt;0,A99&lt;999),IFERROR(VLOOKUP(results1103[[#This Row],[Card]],FISM[],1,FALSE),0),0)</f>
        <v>0</v>
      </c>
      <c r="P99">
        <f t="shared" si="7"/>
        <v>999</v>
      </c>
    </row>
    <row r="100" spans="1:16" x14ac:dyDescent="0.3">
      <c r="A100" s="11">
        <v>999</v>
      </c>
      <c r="B100" s="15">
        <v>12</v>
      </c>
      <c r="C100" s="15">
        <v>104577</v>
      </c>
      <c r="D100" s="15" t="s">
        <v>2463</v>
      </c>
      <c r="E100" s="15" t="s">
        <v>28</v>
      </c>
      <c r="F100" s="15" t="s">
        <v>20</v>
      </c>
      <c r="G100" s="15" t="s">
        <v>470</v>
      </c>
      <c r="H100" s="15" t="s">
        <v>24</v>
      </c>
      <c r="I100" s="15" t="s">
        <v>24</v>
      </c>
      <c r="J100" s="15" t="s">
        <v>24</v>
      </c>
      <c r="K100" s="16" t="s">
        <v>24</v>
      </c>
      <c r="N100">
        <f t="shared" si="6"/>
        <v>104577</v>
      </c>
      <c r="O100">
        <f>IF(AND(A100&gt;0,A100&lt;999),IFERROR(VLOOKUP(results1103[[#This Row],[Card]],FISM[],1,FALSE),0),0)</f>
        <v>0</v>
      </c>
      <c r="P100">
        <f t="shared" si="7"/>
        <v>999</v>
      </c>
    </row>
    <row r="101" spans="1:16" x14ac:dyDescent="0.3">
      <c r="A101" s="11">
        <v>999</v>
      </c>
      <c r="B101" s="15">
        <v>114</v>
      </c>
      <c r="C101" s="15">
        <v>492309</v>
      </c>
      <c r="D101" s="15" t="s">
        <v>1235</v>
      </c>
      <c r="E101" s="15" t="s">
        <v>43</v>
      </c>
      <c r="F101" s="15" t="s">
        <v>638</v>
      </c>
      <c r="G101" s="15" t="s">
        <v>24</v>
      </c>
      <c r="H101" s="15" t="s">
        <v>24</v>
      </c>
      <c r="I101" s="15" t="s">
        <v>24</v>
      </c>
      <c r="J101" s="15" t="s">
        <v>24</v>
      </c>
      <c r="K101" s="16" t="s">
        <v>24</v>
      </c>
      <c r="N101">
        <f t="shared" si="6"/>
        <v>492309</v>
      </c>
      <c r="O101">
        <f>IF(AND(A101&gt;0,A101&lt;999),IFERROR(VLOOKUP(results1103[[#This Row],[Card]],FISM[],1,FALSE),0),0)</f>
        <v>0</v>
      </c>
      <c r="P101">
        <f t="shared" si="7"/>
        <v>999</v>
      </c>
    </row>
    <row r="102" spans="1:16" x14ac:dyDescent="0.3">
      <c r="A102" s="11">
        <v>999</v>
      </c>
      <c r="B102" s="12">
        <v>107</v>
      </c>
      <c r="C102" s="12">
        <v>6100130</v>
      </c>
      <c r="D102" s="12" t="s">
        <v>2751</v>
      </c>
      <c r="E102" s="12" t="s">
        <v>143</v>
      </c>
      <c r="F102" s="12" t="s">
        <v>20</v>
      </c>
      <c r="G102" s="12" t="s">
        <v>24</v>
      </c>
      <c r="H102" s="12" t="s">
        <v>24</v>
      </c>
      <c r="I102" s="12" t="s">
        <v>24</v>
      </c>
      <c r="J102" s="12" t="s">
        <v>24</v>
      </c>
      <c r="K102" s="13" t="s">
        <v>24</v>
      </c>
      <c r="N102">
        <f t="shared" si="6"/>
        <v>6100130</v>
      </c>
      <c r="O102">
        <f>IF(AND(A102&gt;0,A102&lt;999),IFERROR(VLOOKUP(results1103[[#This Row],[Card]],FISM[],1,FALSE),0),0)</f>
        <v>0</v>
      </c>
      <c r="P102">
        <f t="shared" si="7"/>
        <v>999</v>
      </c>
    </row>
    <row r="103" spans="1:16" x14ac:dyDescent="0.3">
      <c r="A103" s="11">
        <v>999</v>
      </c>
      <c r="B103" s="15">
        <v>105</v>
      </c>
      <c r="C103" s="15">
        <v>6100091</v>
      </c>
      <c r="D103" s="15" t="s">
        <v>539</v>
      </c>
      <c r="E103" s="15" t="s">
        <v>143</v>
      </c>
      <c r="F103" s="15" t="s">
        <v>20</v>
      </c>
      <c r="G103" s="15" t="s">
        <v>24</v>
      </c>
      <c r="H103" s="15" t="s">
        <v>24</v>
      </c>
      <c r="I103" s="15" t="s">
        <v>24</v>
      </c>
      <c r="J103" s="15" t="s">
        <v>24</v>
      </c>
      <c r="K103" s="16" t="s">
        <v>24</v>
      </c>
      <c r="N103">
        <f t="shared" si="6"/>
        <v>6100091</v>
      </c>
      <c r="O103">
        <f>IF(AND(A103&gt;0,A103&lt;999),IFERROR(VLOOKUP(results1103[[#This Row],[Card]],FISM[],1,FALSE),0),0)</f>
        <v>0</v>
      </c>
      <c r="P103">
        <f t="shared" si="7"/>
        <v>999</v>
      </c>
    </row>
    <row r="104" spans="1:16" x14ac:dyDescent="0.3">
      <c r="A104" s="11">
        <v>999</v>
      </c>
      <c r="B104" s="12">
        <v>104</v>
      </c>
      <c r="C104" s="12">
        <v>6100122</v>
      </c>
      <c r="D104" s="12" t="s">
        <v>594</v>
      </c>
      <c r="E104" s="12" t="s">
        <v>143</v>
      </c>
      <c r="F104" s="12" t="s">
        <v>20</v>
      </c>
      <c r="G104" s="12" t="s">
        <v>24</v>
      </c>
      <c r="H104" s="12" t="s">
        <v>24</v>
      </c>
      <c r="I104" s="12" t="s">
        <v>24</v>
      </c>
      <c r="J104" s="12" t="s">
        <v>24</v>
      </c>
      <c r="K104" s="13" t="s">
        <v>24</v>
      </c>
      <c r="N104">
        <f t="shared" si="6"/>
        <v>6100122</v>
      </c>
      <c r="O104">
        <f>IF(AND(A104&gt;0,A104&lt;999),IFERROR(VLOOKUP(results1103[[#This Row],[Card]],FISM[],1,FALSE),0),0)</f>
        <v>0</v>
      </c>
      <c r="P104">
        <f t="shared" si="7"/>
        <v>999</v>
      </c>
    </row>
    <row r="105" spans="1:16" x14ac:dyDescent="0.3">
      <c r="A105" s="11">
        <v>999</v>
      </c>
      <c r="B105" s="15">
        <v>102</v>
      </c>
      <c r="C105" s="15">
        <v>6100154</v>
      </c>
      <c r="D105" s="15" t="s">
        <v>512</v>
      </c>
      <c r="E105" s="15" t="s">
        <v>143</v>
      </c>
      <c r="F105" s="15" t="s">
        <v>20</v>
      </c>
      <c r="G105" s="15" t="s">
        <v>24</v>
      </c>
      <c r="H105" s="15" t="s">
        <v>24</v>
      </c>
      <c r="I105" s="15" t="s">
        <v>24</v>
      </c>
      <c r="J105" s="15" t="s">
        <v>24</v>
      </c>
      <c r="K105" s="16" t="s">
        <v>24</v>
      </c>
      <c r="N105">
        <f t="shared" si="6"/>
        <v>6100154</v>
      </c>
      <c r="O105">
        <f>IF(AND(A105&gt;0,A105&lt;999),IFERROR(VLOOKUP(results1103[[#This Row],[Card]],FISM[],1,FALSE),0),0)</f>
        <v>0</v>
      </c>
      <c r="P105">
        <f t="shared" si="7"/>
        <v>999</v>
      </c>
    </row>
    <row r="106" spans="1:16" x14ac:dyDescent="0.3">
      <c r="A106" s="11">
        <v>999</v>
      </c>
      <c r="B106" s="12">
        <v>94</v>
      </c>
      <c r="C106" s="12">
        <v>6100136</v>
      </c>
      <c r="D106" s="12" t="s">
        <v>1282</v>
      </c>
      <c r="E106" s="12" t="s">
        <v>143</v>
      </c>
      <c r="F106" s="12" t="s">
        <v>20</v>
      </c>
      <c r="G106" s="12" t="s">
        <v>24</v>
      </c>
      <c r="H106" s="12" t="s">
        <v>24</v>
      </c>
      <c r="I106" s="12" t="s">
        <v>24</v>
      </c>
      <c r="J106" s="12" t="s">
        <v>24</v>
      </c>
      <c r="K106" s="13" t="s">
        <v>24</v>
      </c>
      <c r="N106">
        <f t="shared" si="6"/>
        <v>6100136</v>
      </c>
      <c r="O106">
        <f>IF(AND(A106&gt;0,A106&lt;999),IFERROR(VLOOKUP(results1103[[#This Row],[Card]],FISM[],1,FALSE),0),0)</f>
        <v>0</v>
      </c>
      <c r="P106">
        <f t="shared" si="7"/>
        <v>999</v>
      </c>
    </row>
    <row r="107" spans="1:16" x14ac:dyDescent="0.3">
      <c r="A107" s="11">
        <v>999</v>
      </c>
      <c r="B107" s="15">
        <v>78</v>
      </c>
      <c r="C107" s="15">
        <v>104910</v>
      </c>
      <c r="D107" s="15" t="s">
        <v>630</v>
      </c>
      <c r="E107" s="15" t="s">
        <v>43</v>
      </c>
      <c r="F107" s="15" t="s">
        <v>20</v>
      </c>
      <c r="G107" s="15" t="s">
        <v>24</v>
      </c>
      <c r="H107" s="15" t="s">
        <v>24</v>
      </c>
      <c r="I107" s="15" t="s">
        <v>24</v>
      </c>
      <c r="J107" s="15" t="s">
        <v>24</v>
      </c>
      <c r="K107" s="16" t="s">
        <v>24</v>
      </c>
      <c r="N107">
        <f t="shared" si="6"/>
        <v>104910</v>
      </c>
      <c r="O107">
        <f>IF(AND(A107&gt;0,A107&lt;999),IFERROR(VLOOKUP(results1103[[#This Row],[Card]],FISM[],1,FALSE),0),0)</f>
        <v>0</v>
      </c>
      <c r="P107">
        <f t="shared" si="7"/>
        <v>999</v>
      </c>
    </row>
    <row r="108" spans="1:16" x14ac:dyDescent="0.3">
      <c r="A108" s="11">
        <v>999</v>
      </c>
      <c r="B108" s="12">
        <v>77</v>
      </c>
      <c r="C108" s="12">
        <v>6100033</v>
      </c>
      <c r="D108" s="12" t="s">
        <v>307</v>
      </c>
      <c r="E108" s="12" t="s">
        <v>143</v>
      </c>
      <c r="F108" s="12" t="s">
        <v>20</v>
      </c>
      <c r="G108" s="12" t="s">
        <v>24</v>
      </c>
      <c r="H108" s="12" t="s">
        <v>24</v>
      </c>
      <c r="I108" s="12" t="s">
        <v>24</v>
      </c>
      <c r="J108" s="12" t="s">
        <v>24</v>
      </c>
      <c r="K108" s="13" t="s">
        <v>24</v>
      </c>
      <c r="N108">
        <f t="shared" si="6"/>
        <v>6100033</v>
      </c>
      <c r="O108">
        <f>IF(AND(A108&gt;0,A108&lt;999),IFERROR(VLOOKUP(results1103[[#This Row],[Card]],FISM[],1,FALSE),0),0)</f>
        <v>0</v>
      </c>
      <c r="P108">
        <f t="shared" si="7"/>
        <v>999</v>
      </c>
    </row>
    <row r="109" spans="1:16" x14ac:dyDescent="0.3">
      <c r="A109" s="11">
        <v>999</v>
      </c>
      <c r="B109" s="15">
        <v>74</v>
      </c>
      <c r="C109" s="15">
        <v>6100081</v>
      </c>
      <c r="D109" s="15" t="s">
        <v>606</v>
      </c>
      <c r="E109" s="15" t="s">
        <v>143</v>
      </c>
      <c r="F109" s="15" t="s">
        <v>20</v>
      </c>
      <c r="G109" s="15" t="s">
        <v>24</v>
      </c>
      <c r="H109" s="15" t="s">
        <v>24</v>
      </c>
      <c r="I109" s="15" t="s">
        <v>24</v>
      </c>
      <c r="J109" s="15" t="s">
        <v>24</v>
      </c>
      <c r="K109" s="16" t="s">
        <v>24</v>
      </c>
      <c r="N109">
        <f t="shared" si="6"/>
        <v>6100081</v>
      </c>
      <c r="O109">
        <f>IF(AND(A109&gt;0,A109&lt;999),IFERROR(VLOOKUP(results1103[[#This Row],[Card]],FISM[],1,FALSE),0),0)</f>
        <v>0</v>
      </c>
      <c r="P109">
        <f t="shared" si="7"/>
        <v>999</v>
      </c>
    </row>
    <row r="110" spans="1:16" x14ac:dyDescent="0.3">
      <c r="A110" s="11">
        <v>999</v>
      </c>
      <c r="B110" s="12">
        <v>69</v>
      </c>
      <c r="C110" s="12">
        <v>6100058</v>
      </c>
      <c r="D110" s="12" t="s">
        <v>1054</v>
      </c>
      <c r="E110" s="12" t="s">
        <v>143</v>
      </c>
      <c r="F110" s="12" t="s">
        <v>20</v>
      </c>
      <c r="G110" s="12" t="s">
        <v>24</v>
      </c>
      <c r="H110" s="12" t="s">
        <v>24</v>
      </c>
      <c r="I110" s="12" t="s">
        <v>24</v>
      </c>
      <c r="J110" s="12" t="s">
        <v>24</v>
      </c>
      <c r="K110" s="13" t="s">
        <v>24</v>
      </c>
      <c r="N110">
        <f t="shared" si="6"/>
        <v>6100058</v>
      </c>
      <c r="O110">
        <f>IF(AND(A110&gt;0,A110&lt;999),IFERROR(VLOOKUP(results1103[[#This Row],[Card]],FISM[],1,FALSE),0),0)</f>
        <v>0</v>
      </c>
      <c r="P110">
        <f t="shared" si="7"/>
        <v>999</v>
      </c>
    </row>
    <row r="111" spans="1:16" x14ac:dyDescent="0.3">
      <c r="A111" s="11">
        <v>999</v>
      </c>
      <c r="B111" s="15">
        <v>64</v>
      </c>
      <c r="C111" s="15">
        <v>6100083</v>
      </c>
      <c r="D111" s="15" t="s">
        <v>239</v>
      </c>
      <c r="E111" s="15" t="s">
        <v>143</v>
      </c>
      <c r="F111" s="15" t="s">
        <v>20</v>
      </c>
      <c r="G111" s="15" t="s">
        <v>24</v>
      </c>
      <c r="H111" s="15" t="s">
        <v>24</v>
      </c>
      <c r="I111" s="15" t="s">
        <v>24</v>
      </c>
      <c r="J111" s="15" t="s">
        <v>24</v>
      </c>
      <c r="K111" s="16" t="s">
        <v>24</v>
      </c>
      <c r="N111">
        <f t="shared" si="6"/>
        <v>6100083</v>
      </c>
      <c r="O111">
        <f>IF(AND(A111&gt;0,A111&lt;999),IFERROR(VLOOKUP(results1103[[#This Row],[Card]],FISM[],1,FALSE),0),0)</f>
        <v>0</v>
      </c>
      <c r="P111">
        <f t="shared" si="7"/>
        <v>999</v>
      </c>
    </row>
    <row r="112" spans="1:16" x14ac:dyDescent="0.3">
      <c r="A112" s="11">
        <v>999</v>
      </c>
      <c r="B112" s="12">
        <v>53</v>
      </c>
      <c r="C112" s="12">
        <v>6100057</v>
      </c>
      <c r="D112" s="12" t="s">
        <v>1093</v>
      </c>
      <c r="E112" s="12" t="s">
        <v>143</v>
      </c>
      <c r="F112" s="12" t="s">
        <v>20</v>
      </c>
      <c r="G112" s="12" t="s">
        <v>24</v>
      </c>
      <c r="H112" s="12" t="s">
        <v>24</v>
      </c>
      <c r="I112" s="12" t="s">
        <v>24</v>
      </c>
      <c r="J112" s="12" t="s">
        <v>24</v>
      </c>
      <c r="K112" s="13" t="s">
        <v>24</v>
      </c>
      <c r="N112">
        <f t="shared" si="6"/>
        <v>6100057</v>
      </c>
      <c r="O112">
        <f>IF(AND(A112&gt;0,A112&lt;999),IFERROR(VLOOKUP(results1103[[#This Row],[Card]],FISM[],1,FALSE),0),0)</f>
        <v>0</v>
      </c>
      <c r="P112">
        <f t="shared" si="7"/>
        <v>999</v>
      </c>
    </row>
    <row r="113" spans="1:16" x14ac:dyDescent="0.3">
      <c r="A113" s="11">
        <v>999</v>
      </c>
      <c r="B113" s="15">
        <v>42</v>
      </c>
      <c r="C113" s="15">
        <v>104873</v>
      </c>
      <c r="D113" s="15" t="s">
        <v>109</v>
      </c>
      <c r="E113" s="15" t="s">
        <v>43</v>
      </c>
      <c r="F113" s="15" t="s">
        <v>20</v>
      </c>
      <c r="G113" s="15" t="s">
        <v>24</v>
      </c>
      <c r="H113" s="15" t="s">
        <v>24</v>
      </c>
      <c r="I113" s="15" t="s">
        <v>24</v>
      </c>
      <c r="J113" s="15" t="s">
        <v>24</v>
      </c>
      <c r="K113" s="16" t="s">
        <v>24</v>
      </c>
      <c r="N113">
        <f t="shared" si="6"/>
        <v>104873</v>
      </c>
      <c r="O113">
        <f>IF(AND(A113&gt;0,A113&lt;999),IFERROR(VLOOKUP(results1103[[#This Row],[Card]],FISM[],1,FALSE),0),0)</f>
        <v>0</v>
      </c>
      <c r="P113">
        <f t="shared" si="7"/>
        <v>999</v>
      </c>
    </row>
    <row r="114" spans="1:16" x14ac:dyDescent="0.3">
      <c r="A114" s="11">
        <v>999</v>
      </c>
      <c r="B114" s="12">
        <v>38</v>
      </c>
      <c r="C114" s="12">
        <v>6531852</v>
      </c>
      <c r="D114" s="12" t="s">
        <v>2544</v>
      </c>
      <c r="E114" s="12" t="s">
        <v>81</v>
      </c>
      <c r="F114" s="12" t="s">
        <v>73</v>
      </c>
      <c r="G114" s="12" t="s">
        <v>24</v>
      </c>
      <c r="H114" s="12" t="s">
        <v>24</v>
      </c>
      <c r="I114" s="12" t="s">
        <v>24</v>
      </c>
      <c r="J114" s="12" t="s">
        <v>24</v>
      </c>
      <c r="K114" s="13" t="s">
        <v>24</v>
      </c>
      <c r="N114">
        <f t="shared" si="6"/>
        <v>6531852</v>
      </c>
      <c r="O114">
        <f>IF(AND(A114&gt;0,A114&lt;999),IFERROR(VLOOKUP(results1103[[#This Row],[Card]],FISM[],1,FALSE),0),0)</f>
        <v>0</v>
      </c>
      <c r="P114">
        <f t="shared" si="7"/>
        <v>999</v>
      </c>
    </row>
    <row r="115" spans="1:16" x14ac:dyDescent="0.3">
      <c r="A115" s="11">
        <v>999</v>
      </c>
      <c r="B115" s="15">
        <v>28</v>
      </c>
      <c r="C115" s="15">
        <v>6532100</v>
      </c>
      <c r="D115" s="15" t="s">
        <v>2758</v>
      </c>
      <c r="E115" s="15" t="s">
        <v>28</v>
      </c>
      <c r="F115" s="15" t="s">
        <v>73</v>
      </c>
      <c r="G115" s="15" t="s">
        <v>24</v>
      </c>
      <c r="H115" s="15" t="s">
        <v>24</v>
      </c>
      <c r="I115" s="15" t="s">
        <v>24</v>
      </c>
      <c r="J115" s="15" t="s">
        <v>24</v>
      </c>
      <c r="K115" s="16" t="s">
        <v>24</v>
      </c>
      <c r="N115">
        <f t="shared" si="6"/>
        <v>6532100</v>
      </c>
      <c r="O115">
        <f>IF(AND(A115&gt;0,A115&lt;999),IFERROR(VLOOKUP(results1103[[#This Row],[Card]],FISM[],1,FALSE),0),0)</f>
        <v>0</v>
      </c>
      <c r="P115">
        <f t="shared" si="7"/>
        <v>999</v>
      </c>
    </row>
    <row r="116" spans="1:16" x14ac:dyDescent="0.3">
      <c r="A116" s="11">
        <v>999</v>
      </c>
      <c r="B116" s="12">
        <v>16</v>
      </c>
      <c r="C116" s="12">
        <v>6532491</v>
      </c>
      <c r="D116" s="12" t="s">
        <v>2483</v>
      </c>
      <c r="E116" s="12" t="s">
        <v>19</v>
      </c>
      <c r="F116" s="12" t="s">
        <v>73</v>
      </c>
      <c r="G116" s="12" t="s">
        <v>24</v>
      </c>
      <c r="H116" s="12" t="s">
        <v>24</v>
      </c>
      <c r="I116" s="12" t="s">
        <v>24</v>
      </c>
      <c r="J116" s="12" t="s">
        <v>24</v>
      </c>
      <c r="K116" s="13" t="s">
        <v>24</v>
      </c>
      <c r="N116">
        <f t="shared" si="6"/>
        <v>6532491</v>
      </c>
      <c r="O116">
        <f>IF(AND(A116&gt;0,A116&lt;999),IFERROR(VLOOKUP(results1103[[#This Row],[Card]],FISM[],1,FALSE),0),0)</f>
        <v>0</v>
      </c>
      <c r="P116">
        <f t="shared" si="7"/>
        <v>999</v>
      </c>
    </row>
    <row r="117" spans="1:16" x14ac:dyDescent="0.3">
      <c r="A117" s="11">
        <v>999</v>
      </c>
      <c r="B117" s="15">
        <v>7</v>
      </c>
      <c r="C117" s="15">
        <v>6532332</v>
      </c>
      <c r="D117" s="15" t="s">
        <v>2500</v>
      </c>
      <c r="E117" s="15" t="s">
        <v>19</v>
      </c>
      <c r="F117" s="15" t="s">
        <v>73</v>
      </c>
      <c r="G117" s="15" t="s">
        <v>24</v>
      </c>
      <c r="H117" s="15" t="s">
        <v>24</v>
      </c>
      <c r="I117" s="15" t="s">
        <v>24</v>
      </c>
      <c r="J117" s="15" t="s">
        <v>24</v>
      </c>
      <c r="K117" s="16" t="s">
        <v>24</v>
      </c>
      <c r="N117">
        <f t="shared" si="6"/>
        <v>6532332</v>
      </c>
      <c r="O117">
        <f>IF(AND(A117&gt;0,A117&lt;999),IFERROR(VLOOKUP(results1103[[#This Row],[Card]],FISM[],1,FALSE),0),0)</f>
        <v>0</v>
      </c>
      <c r="P117">
        <f t="shared" si="7"/>
        <v>999</v>
      </c>
    </row>
    <row r="118" spans="1:16" x14ac:dyDescent="0.3">
      <c r="A118" s="11">
        <v>999</v>
      </c>
      <c r="B118" s="15">
        <v>118</v>
      </c>
      <c r="C118" s="15">
        <v>6100158</v>
      </c>
      <c r="D118" s="15" t="s">
        <v>1205</v>
      </c>
      <c r="E118" s="15" t="s">
        <v>28</v>
      </c>
      <c r="F118" s="15" t="s">
        <v>20</v>
      </c>
      <c r="G118" s="15" t="s">
        <v>24</v>
      </c>
      <c r="H118" s="15" t="s">
        <v>24</v>
      </c>
      <c r="I118" s="15" t="s">
        <v>24</v>
      </c>
      <c r="J118" s="15" t="s">
        <v>24</v>
      </c>
      <c r="K118" s="16" t="s">
        <v>24</v>
      </c>
      <c r="N118">
        <f t="shared" si="6"/>
        <v>6100158</v>
      </c>
      <c r="O118">
        <f>IF(AND(A118&gt;0,A118&lt;999),IFERROR(VLOOKUP(results1103[[#This Row],[Card]],FISM[],1,FALSE),0),0)</f>
        <v>0</v>
      </c>
      <c r="P118">
        <f t="shared" si="7"/>
        <v>999</v>
      </c>
    </row>
    <row r="119" spans="1:16" x14ac:dyDescent="0.3">
      <c r="A119" s="11">
        <v>999</v>
      </c>
      <c r="B119" s="12">
        <v>84</v>
      </c>
      <c r="C119" s="12">
        <v>6100084</v>
      </c>
      <c r="D119" s="12" t="s">
        <v>386</v>
      </c>
      <c r="E119" s="12" t="s">
        <v>143</v>
      </c>
      <c r="F119" s="12" t="s">
        <v>20</v>
      </c>
      <c r="G119" s="12" t="s">
        <v>24</v>
      </c>
      <c r="H119" s="12" t="s">
        <v>24</v>
      </c>
      <c r="I119" s="12" t="s">
        <v>24</v>
      </c>
      <c r="J119" s="12" t="s">
        <v>24</v>
      </c>
      <c r="K119" s="13" t="s">
        <v>24</v>
      </c>
      <c r="N119">
        <f t="shared" si="6"/>
        <v>6100084</v>
      </c>
      <c r="O119">
        <f>IF(AND(A119&gt;0,A119&lt;999),IFERROR(VLOOKUP(results1103[[#This Row],[Card]],FISM[],1,FALSE),0),0)</f>
        <v>0</v>
      </c>
      <c r="P119">
        <f t="shared" si="7"/>
        <v>999</v>
      </c>
    </row>
    <row r="120" spans="1:16" x14ac:dyDescent="0.3">
      <c r="A120" s="11">
        <v>999</v>
      </c>
      <c r="B120" s="15">
        <v>17</v>
      </c>
      <c r="C120" s="15">
        <v>6532112</v>
      </c>
      <c r="D120" s="15" t="s">
        <v>2759</v>
      </c>
      <c r="E120" s="15" t="s">
        <v>28</v>
      </c>
      <c r="F120" s="15" t="s">
        <v>73</v>
      </c>
      <c r="G120" s="15" t="s">
        <v>24</v>
      </c>
      <c r="H120" s="15" t="s">
        <v>24</v>
      </c>
      <c r="I120" s="15" t="s">
        <v>24</v>
      </c>
      <c r="J120" s="15" t="s">
        <v>24</v>
      </c>
      <c r="K120" s="16" t="s">
        <v>24</v>
      </c>
      <c r="N120">
        <f t="shared" si="6"/>
        <v>6532112</v>
      </c>
      <c r="O120">
        <f>IF(AND(A120&gt;0,A120&lt;999),IFERROR(VLOOKUP(results1103[[#This Row],[Card]],FISM[],1,FALSE),0),0)</f>
        <v>0</v>
      </c>
      <c r="P120">
        <f t="shared" si="7"/>
        <v>999</v>
      </c>
    </row>
    <row r="121" spans="1:16" x14ac:dyDescent="0.3">
      <c r="A121" s="11">
        <v>999</v>
      </c>
      <c r="B121" s="6">
        <v>99</v>
      </c>
      <c r="C121" s="6">
        <v>104861</v>
      </c>
      <c r="D121" s="6" t="s">
        <v>560</v>
      </c>
      <c r="E121" s="6" t="s">
        <v>19</v>
      </c>
      <c r="F121" s="6" t="s">
        <v>20</v>
      </c>
      <c r="G121" s="6" t="s">
        <v>24</v>
      </c>
      <c r="H121" s="6" t="s">
        <v>24</v>
      </c>
      <c r="I121" s="6" t="s">
        <v>24</v>
      </c>
      <c r="J121" s="6" t="s">
        <v>24</v>
      </c>
      <c r="K121" s="7" t="s">
        <v>24</v>
      </c>
      <c r="N121">
        <f t="shared" si="6"/>
        <v>104861</v>
      </c>
      <c r="O121">
        <f>IF(AND(A121&gt;0,A121&lt;999),IFERROR(VLOOKUP(results1103[[#This Row],[Card]],FISM[],1,FALSE),0),0)</f>
        <v>0</v>
      </c>
      <c r="P121">
        <f t="shared" si="7"/>
        <v>999</v>
      </c>
    </row>
  </sheetData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CB405-CB0C-44D4-865F-B4A5C89AC6FD}">
  <dimension ref="A1:O115"/>
  <sheetViews>
    <sheetView topLeftCell="A61" workbookViewId="0">
      <selection activeCell="R87" sqref="R87"/>
    </sheetView>
  </sheetViews>
  <sheetFormatPr defaultRowHeight="14.4" x14ac:dyDescent="0.3"/>
  <cols>
    <col min="1" max="1" width="5.21875" bestFit="1" customWidth="1"/>
    <col min="2" max="2" width="4" bestFit="1" customWidth="1"/>
    <col min="3" max="3" width="8.21875" bestFit="1" customWidth="1"/>
    <col min="4" max="4" width="25.77734375" bestFit="1" customWidth="1"/>
    <col min="5" max="5" width="5" bestFit="1" customWidth="1"/>
    <col min="6" max="6" width="6.6640625" bestFit="1" customWidth="1"/>
    <col min="7" max="8" width="5.77734375" bestFit="1" customWidth="1"/>
    <col min="9" max="9" width="9.77734375" bestFit="1" customWidth="1"/>
    <col min="10" max="10" width="6.5546875" bestFit="1" customWidth="1"/>
    <col min="11" max="11" width="9.109375" bestFit="1" customWidth="1"/>
  </cols>
  <sheetData>
    <row r="1" spans="1:15" x14ac:dyDescent="0.3">
      <c r="A1" s="8" t="s">
        <v>0</v>
      </c>
      <c r="B1" s="9" t="s">
        <v>1</v>
      </c>
      <c r="C1" s="9" t="s">
        <v>11</v>
      </c>
      <c r="D1" s="9" t="s">
        <v>3</v>
      </c>
      <c r="E1" s="9" t="s">
        <v>12</v>
      </c>
      <c r="F1" s="9" t="s">
        <v>4</v>
      </c>
      <c r="G1" s="9" t="s">
        <v>13</v>
      </c>
      <c r="H1" s="9" t="s">
        <v>14</v>
      </c>
      <c r="I1" s="9" t="s">
        <v>15</v>
      </c>
      <c r="J1" s="9" t="s">
        <v>16</v>
      </c>
      <c r="K1" s="10" t="s">
        <v>6</v>
      </c>
      <c r="M1" s="17" t="s">
        <v>2</v>
      </c>
      <c r="N1" s="17" t="s">
        <v>7</v>
      </c>
      <c r="O1" s="17" t="s">
        <v>0</v>
      </c>
    </row>
    <row r="2" spans="1:15" x14ac:dyDescent="0.3">
      <c r="A2" s="11">
        <v>1</v>
      </c>
      <c r="B2" s="12">
        <v>12</v>
      </c>
      <c r="C2" s="12">
        <v>104075</v>
      </c>
      <c r="D2" s="12" t="s">
        <v>2508</v>
      </c>
      <c r="E2" s="12" t="s">
        <v>65</v>
      </c>
      <c r="F2" s="12" t="s">
        <v>20</v>
      </c>
      <c r="G2" s="12" t="s">
        <v>1851</v>
      </c>
      <c r="H2" s="12" t="s">
        <v>2040</v>
      </c>
      <c r="I2" s="12" t="s">
        <v>3042</v>
      </c>
      <c r="J2" s="12" t="s">
        <v>24</v>
      </c>
      <c r="K2" s="13" t="s">
        <v>3043</v>
      </c>
      <c r="M2">
        <f t="shared" ref="M2:M33" si="0">C2</f>
        <v>104075</v>
      </c>
      <c r="N2">
        <f>IF(AND(A2&gt;0,A2&lt;999),IFERROR(VLOOKUP(results1203[[#This Row],[Card]],FISM[],1,FALSE),0),0)</f>
        <v>104075</v>
      </c>
      <c r="O2">
        <f t="shared" ref="O2:O33" si="1">A2</f>
        <v>1</v>
      </c>
    </row>
    <row r="3" spans="1:15" x14ac:dyDescent="0.3">
      <c r="A3" s="14">
        <v>2</v>
      </c>
      <c r="B3" s="15">
        <v>11</v>
      </c>
      <c r="C3" s="15">
        <v>103751</v>
      </c>
      <c r="D3" s="15" t="s">
        <v>2207</v>
      </c>
      <c r="E3" s="15" t="s">
        <v>2208</v>
      </c>
      <c r="F3" s="15" t="s">
        <v>20</v>
      </c>
      <c r="G3" s="15" t="s">
        <v>1461</v>
      </c>
      <c r="H3" s="15" t="s">
        <v>1498</v>
      </c>
      <c r="I3" s="15" t="s">
        <v>3044</v>
      </c>
      <c r="J3" s="15" t="s">
        <v>3045</v>
      </c>
      <c r="K3" s="16" t="s">
        <v>3046</v>
      </c>
      <c r="M3">
        <f t="shared" si="0"/>
        <v>103751</v>
      </c>
      <c r="N3">
        <f>IF(AND(A3&gt;0,A3&lt;999),IFERROR(VLOOKUP(results1203[[#This Row],[Card]],FISM[],1,FALSE),0),0)</f>
        <v>103751</v>
      </c>
      <c r="O3">
        <f t="shared" si="1"/>
        <v>2</v>
      </c>
    </row>
    <row r="4" spans="1:15" x14ac:dyDescent="0.3">
      <c r="A4" s="11">
        <v>3</v>
      </c>
      <c r="B4" s="12">
        <v>7</v>
      </c>
      <c r="C4" s="12">
        <v>6531981</v>
      </c>
      <c r="D4" s="12" t="s">
        <v>2512</v>
      </c>
      <c r="E4" s="12" t="s">
        <v>81</v>
      </c>
      <c r="F4" s="12" t="s">
        <v>73</v>
      </c>
      <c r="G4" s="12" t="s">
        <v>1465</v>
      </c>
      <c r="H4" s="12" t="s">
        <v>2032</v>
      </c>
      <c r="I4" s="12" t="s">
        <v>3047</v>
      </c>
      <c r="J4" s="12" t="s">
        <v>3048</v>
      </c>
      <c r="K4" s="13" t="s">
        <v>3049</v>
      </c>
      <c r="M4">
        <f t="shared" si="0"/>
        <v>6531981</v>
      </c>
      <c r="N4">
        <f>IF(AND(A4&gt;0,A4&lt;999),IFERROR(VLOOKUP(results1203[[#This Row],[Card]],FISM[],1,FALSE),0),0)</f>
        <v>6531981</v>
      </c>
      <c r="O4">
        <f t="shared" si="1"/>
        <v>3</v>
      </c>
    </row>
    <row r="5" spans="1:15" x14ac:dyDescent="0.3">
      <c r="A5" s="14">
        <v>4</v>
      </c>
      <c r="B5" s="15">
        <v>33</v>
      </c>
      <c r="C5" s="15">
        <v>6532171</v>
      </c>
      <c r="D5" s="15" t="s">
        <v>2740</v>
      </c>
      <c r="E5" s="15" t="s">
        <v>28</v>
      </c>
      <c r="F5" s="15" t="s">
        <v>73</v>
      </c>
      <c r="G5" s="15" t="s">
        <v>3050</v>
      </c>
      <c r="H5" s="15" t="s">
        <v>583</v>
      </c>
      <c r="I5" s="15" t="s">
        <v>894</v>
      </c>
      <c r="J5" s="15" t="s">
        <v>3051</v>
      </c>
      <c r="K5" s="16" t="s">
        <v>3052</v>
      </c>
      <c r="M5">
        <f t="shared" si="0"/>
        <v>6532171</v>
      </c>
      <c r="N5">
        <f>IF(AND(A5&gt;0,A5&lt;999),IFERROR(VLOOKUP(results1203[[#This Row],[Card]],FISM[],1,FALSE),0),0)</f>
        <v>6532171</v>
      </c>
      <c r="O5">
        <f t="shared" si="1"/>
        <v>4</v>
      </c>
    </row>
    <row r="6" spans="1:15" x14ac:dyDescent="0.3">
      <c r="A6" s="11">
        <v>5</v>
      </c>
      <c r="B6" s="12">
        <v>14</v>
      </c>
      <c r="C6" s="12">
        <v>6532159</v>
      </c>
      <c r="D6" s="12" t="s">
        <v>164</v>
      </c>
      <c r="E6" s="12" t="s">
        <v>28</v>
      </c>
      <c r="F6" s="12" t="s">
        <v>73</v>
      </c>
      <c r="G6" s="12" t="s">
        <v>2021</v>
      </c>
      <c r="H6" s="12" t="s">
        <v>1505</v>
      </c>
      <c r="I6" s="12" t="s">
        <v>3053</v>
      </c>
      <c r="J6" s="12" t="s">
        <v>3054</v>
      </c>
      <c r="K6" s="13" t="s">
        <v>3055</v>
      </c>
      <c r="M6">
        <f t="shared" si="0"/>
        <v>6532159</v>
      </c>
      <c r="N6">
        <f>IF(AND(A6&gt;0,A6&lt;999),IFERROR(VLOOKUP(results1203[[#This Row],[Card]],FISM[],1,FALSE),0),0)</f>
        <v>6532159</v>
      </c>
      <c r="O6">
        <f t="shared" si="1"/>
        <v>5</v>
      </c>
    </row>
    <row r="7" spans="1:15" x14ac:dyDescent="0.3">
      <c r="A7" s="14">
        <v>6</v>
      </c>
      <c r="B7" s="15">
        <v>1</v>
      </c>
      <c r="C7" s="15">
        <v>6532450</v>
      </c>
      <c r="D7" s="15" t="s">
        <v>2474</v>
      </c>
      <c r="E7" s="15" t="s">
        <v>19</v>
      </c>
      <c r="F7" s="15" t="s">
        <v>73</v>
      </c>
      <c r="G7" s="15" t="s">
        <v>3056</v>
      </c>
      <c r="H7" s="15" t="s">
        <v>1539</v>
      </c>
      <c r="I7" s="15" t="s">
        <v>3057</v>
      </c>
      <c r="J7" s="15" t="s">
        <v>3058</v>
      </c>
      <c r="K7" s="16" t="s">
        <v>3059</v>
      </c>
      <c r="M7">
        <f t="shared" si="0"/>
        <v>6532450</v>
      </c>
      <c r="N7">
        <f>IF(AND(A7&gt;0,A7&lt;999),IFERROR(VLOOKUP(results1203[[#This Row],[Card]],FISM[],1,FALSE),0),0)</f>
        <v>6532450</v>
      </c>
      <c r="O7">
        <f t="shared" si="1"/>
        <v>6</v>
      </c>
    </row>
    <row r="8" spans="1:15" x14ac:dyDescent="0.3">
      <c r="A8" s="11">
        <v>7</v>
      </c>
      <c r="B8" s="12">
        <v>8</v>
      </c>
      <c r="C8" s="12">
        <v>6532004</v>
      </c>
      <c r="D8" s="12" t="s">
        <v>3060</v>
      </c>
      <c r="E8" s="12" t="s">
        <v>81</v>
      </c>
      <c r="F8" s="12" t="s">
        <v>73</v>
      </c>
      <c r="G8" s="12" t="s">
        <v>2187</v>
      </c>
      <c r="H8" s="12" t="s">
        <v>3061</v>
      </c>
      <c r="I8" s="12" t="s">
        <v>3062</v>
      </c>
      <c r="J8" s="12" t="s">
        <v>3063</v>
      </c>
      <c r="K8" s="13" t="s">
        <v>3064</v>
      </c>
      <c r="M8">
        <f t="shared" si="0"/>
        <v>6532004</v>
      </c>
      <c r="N8">
        <f>IF(AND(A8&gt;0,A8&lt;999),IFERROR(VLOOKUP(results1203[[#This Row],[Card]],FISM[],1,FALSE),0),0)</f>
        <v>6532004</v>
      </c>
      <c r="O8">
        <f t="shared" si="1"/>
        <v>7</v>
      </c>
    </row>
    <row r="9" spans="1:15" x14ac:dyDescent="0.3">
      <c r="A9" s="14">
        <v>8</v>
      </c>
      <c r="B9" s="15">
        <v>16</v>
      </c>
      <c r="C9" s="15">
        <v>104508</v>
      </c>
      <c r="D9" s="15" t="s">
        <v>2515</v>
      </c>
      <c r="E9" s="15" t="s">
        <v>81</v>
      </c>
      <c r="F9" s="15" t="s">
        <v>20</v>
      </c>
      <c r="G9" s="15" t="s">
        <v>577</v>
      </c>
      <c r="H9" s="15" t="s">
        <v>576</v>
      </c>
      <c r="I9" s="15" t="s">
        <v>578</v>
      </c>
      <c r="J9" s="15" t="s">
        <v>2781</v>
      </c>
      <c r="K9" s="16" t="s">
        <v>2889</v>
      </c>
      <c r="M9">
        <f t="shared" si="0"/>
        <v>104508</v>
      </c>
      <c r="N9">
        <f>IF(AND(A9&gt;0,A9&lt;999),IFERROR(VLOOKUP(results1203[[#This Row],[Card]],FISM[],1,FALSE),0),0)</f>
        <v>104508</v>
      </c>
      <c r="O9">
        <f t="shared" si="1"/>
        <v>8</v>
      </c>
    </row>
    <row r="10" spans="1:15" x14ac:dyDescent="0.3">
      <c r="A10" s="11">
        <v>9</v>
      </c>
      <c r="B10" s="12">
        <v>13</v>
      </c>
      <c r="C10" s="12">
        <v>6532112</v>
      </c>
      <c r="D10" s="12" t="s">
        <v>2759</v>
      </c>
      <c r="E10" s="12" t="s">
        <v>28</v>
      </c>
      <c r="F10" s="12" t="s">
        <v>73</v>
      </c>
      <c r="G10" s="12" t="s">
        <v>3065</v>
      </c>
      <c r="H10" s="12" t="s">
        <v>3066</v>
      </c>
      <c r="I10" s="12" t="s">
        <v>3067</v>
      </c>
      <c r="J10" s="12" t="s">
        <v>61</v>
      </c>
      <c r="K10" s="13" t="s">
        <v>3068</v>
      </c>
      <c r="M10">
        <f t="shared" si="0"/>
        <v>6532112</v>
      </c>
      <c r="N10">
        <f>IF(AND(A10&gt;0,A10&lt;999),IFERROR(VLOOKUP(results1203[[#This Row],[Card]],FISM[],1,FALSE),0),0)</f>
        <v>6532112</v>
      </c>
      <c r="O10">
        <f t="shared" si="1"/>
        <v>9</v>
      </c>
    </row>
    <row r="11" spans="1:15" x14ac:dyDescent="0.3">
      <c r="A11" s="14">
        <v>10</v>
      </c>
      <c r="B11" s="15">
        <v>5</v>
      </c>
      <c r="C11" s="15">
        <v>6531852</v>
      </c>
      <c r="D11" s="15" t="s">
        <v>2544</v>
      </c>
      <c r="E11" s="15" t="s">
        <v>81</v>
      </c>
      <c r="F11" s="15" t="s">
        <v>73</v>
      </c>
      <c r="G11" s="15" t="s">
        <v>3069</v>
      </c>
      <c r="H11" s="15" t="s">
        <v>957</v>
      </c>
      <c r="I11" s="15" t="s">
        <v>3070</v>
      </c>
      <c r="J11" s="15" t="s">
        <v>1445</v>
      </c>
      <c r="K11" s="16" t="s">
        <v>693</v>
      </c>
      <c r="M11">
        <f t="shared" si="0"/>
        <v>6531852</v>
      </c>
      <c r="N11">
        <f>IF(AND(A11&gt;0,A11&lt;999),IFERROR(VLOOKUP(results1203[[#This Row],[Card]],FISM[],1,FALSE),0),0)</f>
        <v>6531852</v>
      </c>
      <c r="O11">
        <f t="shared" si="1"/>
        <v>10</v>
      </c>
    </row>
    <row r="12" spans="1:15" x14ac:dyDescent="0.3">
      <c r="A12" s="11">
        <v>11</v>
      </c>
      <c r="B12" s="12">
        <v>2</v>
      </c>
      <c r="C12" s="12">
        <v>104378</v>
      </c>
      <c r="D12" s="12" t="s">
        <v>996</v>
      </c>
      <c r="E12" s="12" t="s">
        <v>997</v>
      </c>
      <c r="F12" s="12" t="s">
        <v>20</v>
      </c>
      <c r="G12" s="12" t="s">
        <v>3071</v>
      </c>
      <c r="H12" s="12" t="s">
        <v>3066</v>
      </c>
      <c r="I12" s="12" t="s">
        <v>3072</v>
      </c>
      <c r="J12" s="12" t="s">
        <v>3073</v>
      </c>
      <c r="K12" s="13" t="s">
        <v>3074</v>
      </c>
      <c r="M12">
        <f t="shared" si="0"/>
        <v>104378</v>
      </c>
      <c r="N12">
        <f>IF(AND(A12&gt;0,A12&lt;999),IFERROR(VLOOKUP(results1203[[#This Row],[Card]],FISM[],1,FALSE),0),0)</f>
        <v>104378</v>
      </c>
      <c r="O12">
        <f t="shared" si="1"/>
        <v>11</v>
      </c>
    </row>
    <row r="13" spans="1:15" x14ac:dyDescent="0.3">
      <c r="A13" s="14">
        <v>12</v>
      </c>
      <c r="B13" s="15">
        <v>3</v>
      </c>
      <c r="C13" s="15">
        <v>6532479</v>
      </c>
      <c r="D13" s="15" t="s">
        <v>2486</v>
      </c>
      <c r="E13" s="15" t="s">
        <v>19</v>
      </c>
      <c r="F13" s="15" t="s">
        <v>73</v>
      </c>
      <c r="G13" s="15" t="s">
        <v>1978</v>
      </c>
      <c r="H13" s="15" t="s">
        <v>3075</v>
      </c>
      <c r="I13" s="15" t="s">
        <v>3076</v>
      </c>
      <c r="J13" s="15" t="s">
        <v>2493</v>
      </c>
      <c r="K13" s="16" t="s">
        <v>2624</v>
      </c>
      <c r="M13">
        <f t="shared" si="0"/>
        <v>6532479</v>
      </c>
      <c r="N13">
        <f>IF(AND(A13&gt;0,A13&lt;999),IFERROR(VLOOKUP(results1203[[#This Row],[Card]],FISM[],1,FALSE),0),0)</f>
        <v>6532479</v>
      </c>
      <c r="O13">
        <f t="shared" si="1"/>
        <v>12</v>
      </c>
    </row>
    <row r="14" spans="1:15" x14ac:dyDescent="0.3">
      <c r="A14" s="11">
        <v>13</v>
      </c>
      <c r="B14" s="12">
        <v>4</v>
      </c>
      <c r="C14" s="12">
        <v>104868</v>
      </c>
      <c r="D14" s="12" t="s">
        <v>185</v>
      </c>
      <c r="E14" s="12" t="s">
        <v>43</v>
      </c>
      <c r="F14" s="12" t="s">
        <v>20</v>
      </c>
      <c r="G14" s="12" t="s">
        <v>1510</v>
      </c>
      <c r="H14" s="12" t="s">
        <v>3077</v>
      </c>
      <c r="I14" s="12" t="s">
        <v>909</v>
      </c>
      <c r="J14" s="12" t="s">
        <v>3078</v>
      </c>
      <c r="K14" s="13" t="s">
        <v>3079</v>
      </c>
      <c r="M14">
        <f t="shared" si="0"/>
        <v>104868</v>
      </c>
      <c r="N14">
        <f>IF(AND(A14&gt;0,A14&lt;999),IFERROR(VLOOKUP(results1203[[#This Row],[Card]],FISM[],1,FALSE),0),0)</f>
        <v>104868</v>
      </c>
      <c r="O14">
        <f t="shared" si="1"/>
        <v>13</v>
      </c>
    </row>
    <row r="15" spans="1:15" x14ac:dyDescent="0.3">
      <c r="A15" s="14">
        <v>14</v>
      </c>
      <c r="B15" s="15">
        <v>24</v>
      </c>
      <c r="C15" s="15">
        <v>6531610</v>
      </c>
      <c r="D15" s="15" t="s">
        <v>2470</v>
      </c>
      <c r="E15" s="15" t="s">
        <v>997</v>
      </c>
      <c r="F15" s="15" t="s">
        <v>73</v>
      </c>
      <c r="G15" s="15" t="s">
        <v>3080</v>
      </c>
      <c r="H15" s="15" t="s">
        <v>974</v>
      </c>
      <c r="I15" s="15" t="s">
        <v>3081</v>
      </c>
      <c r="J15" s="15" t="s">
        <v>3082</v>
      </c>
      <c r="K15" s="16" t="s">
        <v>3083</v>
      </c>
      <c r="M15">
        <f t="shared" si="0"/>
        <v>6531610</v>
      </c>
      <c r="N15">
        <f>IF(AND(A15&gt;0,A15&lt;999),IFERROR(VLOOKUP(results1203[[#This Row],[Card]],FISM[],1,FALSE),0),0)</f>
        <v>6531610</v>
      </c>
      <c r="O15">
        <f t="shared" si="1"/>
        <v>14</v>
      </c>
    </row>
    <row r="16" spans="1:15" x14ac:dyDescent="0.3">
      <c r="A16" s="11">
        <v>15</v>
      </c>
      <c r="B16" s="12">
        <v>6</v>
      </c>
      <c r="C16" s="12">
        <v>104720</v>
      </c>
      <c r="D16" s="12" t="s">
        <v>2202</v>
      </c>
      <c r="E16" s="12" t="s">
        <v>19</v>
      </c>
      <c r="F16" s="12" t="s">
        <v>20</v>
      </c>
      <c r="G16" s="12" t="s">
        <v>3033</v>
      </c>
      <c r="H16" s="12" t="s">
        <v>1977</v>
      </c>
      <c r="I16" s="12" t="s">
        <v>3084</v>
      </c>
      <c r="J16" s="12" t="s">
        <v>3085</v>
      </c>
      <c r="K16" s="13" t="s">
        <v>3086</v>
      </c>
      <c r="M16">
        <f t="shared" si="0"/>
        <v>104720</v>
      </c>
      <c r="N16">
        <f>IF(AND(A16&gt;0,A16&lt;999),IFERROR(VLOOKUP(results1203[[#This Row],[Card]],FISM[],1,FALSE),0),0)</f>
        <v>104720</v>
      </c>
      <c r="O16">
        <f t="shared" si="1"/>
        <v>15</v>
      </c>
    </row>
    <row r="17" spans="1:15" x14ac:dyDescent="0.3">
      <c r="A17" s="14">
        <v>16</v>
      </c>
      <c r="B17" s="15">
        <v>18</v>
      </c>
      <c r="C17" s="15">
        <v>6532604</v>
      </c>
      <c r="D17" s="15" t="s">
        <v>331</v>
      </c>
      <c r="E17" s="15" t="s">
        <v>43</v>
      </c>
      <c r="F17" s="15" t="s">
        <v>73</v>
      </c>
      <c r="G17" s="15" t="s">
        <v>3087</v>
      </c>
      <c r="H17" s="15" t="s">
        <v>1806</v>
      </c>
      <c r="I17" s="15" t="s">
        <v>3088</v>
      </c>
      <c r="J17" s="15" t="s">
        <v>657</v>
      </c>
      <c r="K17" s="16" t="s">
        <v>3089</v>
      </c>
      <c r="M17">
        <f t="shared" si="0"/>
        <v>6532604</v>
      </c>
      <c r="N17">
        <f>IF(AND(A17&gt;0,A17&lt;999),IFERROR(VLOOKUP(results1203[[#This Row],[Card]],FISM[],1,FALSE),0),0)</f>
        <v>6532604</v>
      </c>
      <c r="O17">
        <f t="shared" si="1"/>
        <v>16</v>
      </c>
    </row>
    <row r="18" spans="1:15" x14ac:dyDescent="0.3">
      <c r="A18" s="11">
        <v>17</v>
      </c>
      <c r="B18" s="12">
        <v>21</v>
      </c>
      <c r="C18" s="12">
        <v>6532086</v>
      </c>
      <c r="D18" s="12" t="s">
        <v>2460</v>
      </c>
      <c r="E18" s="12" t="s">
        <v>28</v>
      </c>
      <c r="F18" s="12" t="s">
        <v>73</v>
      </c>
      <c r="G18" s="12" t="s">
        <v>3090</v>
      </c>
      <c r="H18" s="12" t="s">
        <v>3091</v>
      </c>
      <c r="I18" s="12" t="s">
        <v>3092</v>
      </c>
      <c r="J18" s="12" t="s">
        <v>3093</v>
      </c>
      <c r="K18" s="13" t="s">
        <v>547</v>
      </c>
      <c r="M18">
        <f t="shared" si="0"/>
        <v>6532086</v>
      </c>
      <c r="N18">
        <f>IF(AND(A18&gt;0,A18&lt;999),IFERROR(VLOOKUP(results1203[[#This Row],[Card]],FISM[],1,FALSE),0),0)</f>
        <v>6532086</v>
      </c>
      <c r="O18">
        <f t="shared" si="1"/>
        <v>17</v>
      </c>
    </row>
    <row r="19" spans="1:15" x14ac:dyDescent="0.3">
      <c r="A19" s="14">
        <v>18</v>
      </c>
      <c r="B19" s="15">
        <v>10</v>
      </c>
      <c r="C19" s="15">
        <v>6532117</v>
      </c>
      <c r="D19" s="15" t="s">
        <v>2031</v>
      </c>
      <c r="E19" s="15" t="s">
        <v>28</v>
      </c>
      <c r="F19" s="15" t="s">
        <v>73</v>
      </c>
      <c r="G19" s="15" t="s">
        <v>3094</v>
      </c>
      <c r="H19" s="15" t="s">
        <v>3095</v>
      </c>
      <c r="I19" s="15" t="s">
        <v>3096</v>
      </c>
      <c r="J19" s="15" t="s">
        <v>2811</v>
      </c>
      <c r="K19" s="16" t="s">
        <v>1917</v>
      </c>
      <c r="M19">
        <f t="shared" si="0"/>
        <v>6532117</v>
      </c>
      <c r="N19">
        <f>IF(AND(A19&gt;0,A19&lt;999),IFERROR(VLOOKUP(results1203[[#This Row],[Card]],FISM[],1,FALSE),0),0)</f>
        <v>6532117</v>
      </c>
      <c r="O19">
        <f t="shared" si="1"/>
        <v>18</v>
      </c>
    </row>
    <row r="20" spans="1:15" x14ac:dyDescent="0.3">
      <c r="A20" s="11">
        <v>19</v>
      </c>
      <c r="B20" s="12">
        <v>37</v>
      </c>
      <c r="C20" s="12">
        <v>104871</v>
      </c>
      <c r="D20" s="12" t="s">
        <v>1029</v>
      </c>
      <c r="E20" s="12" t="s">
        <v>43</v>
      </c>
      <c r="F20" s="12" t="s">
        <v>20</v>
      </c>
      <c r="G20" s="12" t="s">
        <v>3097</v>
      </c>
      <c r="H20" s="12" t="s">
        <v>897</v>
      </c>
      <c r="I20" s="12" t="s">
        <v>3098</v>
      </c>
      <c r="J20" s="12" t="s">
        <v>2519</v>
      </c>
      <c r="K20" s="13" t="s">
        <v>3099</v>
      </c>
      <c r="M20">
        <f t="shared" si="0"/>
        <v>104871</v>
      </c>
      <c r="N20">
        <f>IF(AND(A20&gt;0,A20&lt;999),IFERROR(VLOOKUP(results1203[[#This Row],[Card]],FISM[],1,FALSE),0),0)</f>
        <v>104871</v>
      </c>
      <c r="O20">
        <f t="shared" si="1"/>
        <v>19</v>
      </c>
    </row>
    <row r="21" spans="1:15" x14ac:dyDescent="0.3">
      <c r="A21" s="14">
        <v>20</v>
      </c>
      <c r="B21" s="15">
        <v>23</v>
      </c>
      <c r="C21" s="15">
        <v>6532107</v>
      </c>
      <c r="D21" s="15" t="s">
        <v>2562</v>
      </c>
      <c r="E21" s="15" t="s">
        <v>28</v>
      </c>
      <c r="F21" s="15" t="s">
        <v>73</v>
      </c>
      <c r="G21" s="15" t="s">
        <v>3087</v>
      </c>
      <c r="H21" s="15" t="s">
        <v>3075</v>
      </c>
      <c r="I21" s="15" t="s">
        <v>3100</v>
      </c>
      <c r="J21" s="15" t="s">
        <v>988</v>
      </c>
      <c r="K21" s="16" t="s">
        <v>2520</v>
      </c>
      <c r="M21">
        <f t="shared" si="0"/>
        <v>6532107</v>
      </c>
      <c r="N21">
        <f>IF(AND(A21&gt;0,A21&lt;999),IFERROR(VLOOKUP(results1203[[#This Row],[Card]],FISM[],1,FALSE),0),0)</f>
        <v>6532107</v>
      </c>
      <c r="O21">
        <f t="shared" si="1"/>
        <v>20</v>
      </c>
    </row>
    <row r="22" spans="1:15" x14ac:dyDescent="0.3">
      <c r="A22" s="11">
        <v>21</v>
      </c>
      <c r="B22" s="12">
        <v>17</v>
      </c>
      <c r="C22" s="12">
        <v>104551</v>
      </c>
      <c r="D22" s="12" t="s">
        <v>80</v>
      </c>
      <c r="E22" s="12" t="s">
        <v>81</v>
      </c>
      <c r="F22" s="12" t="s">
        <v>20</v>
      </c>
      <c r="G22" s="12" t="s">
        <v>3087</v>
      </c>
      <c r="H22" s="12" t="s">
        <v>1509</v>
      </c>
      <c r="I22" s="12" t="s">
        <v>3101</v>
      </c>
      <c r="J22" s="12" t="s">
        <v>3102</v>
      </c>
      <c r="K22" s="13" t="s">
        <v>3103</v>
      </c>
      <c r="M22">
        <f t="shared" si="0"/>
        <v>104551</v>
      </c>
      <c r="N22">
        <f>IF(AND(A22&gt;0,A22&lt;999),IFERROR(VLOOKUP(results1203[[#This Row],[Card]],FISM[],1,FALSE),0),0)</f>
        <v>104551</v>
      </c>
      <c r="O22">
        <f t="shared" si="1"/>
        <v>21</v>
      </c>
    </row>
    <row r="23" spans="1:15" x14ac:dyDescent="0.3">
      <c r="A23" s="14">
        <v>22</v>
      </c>
      <c r="B23" s="15">
        <v>9</v>
      </c>
      <c r="C23" s="15">
        <v>6532418</v>
      </c>
      <c r="D23" s="15" t="s">
        <v>1281</v>
      </c>
      <c r="E23" s="15" t="s">
        <v>19</v>
      </c>
      <c r="F23" s="15" t="s">
        <v>73</v>
      </c>
      <c r="G23" s="15" t="s">
        <v>2716</v>
      </c>
      <c r="H23" s="15" t="s">
        <v>977</v>
      </c>
      <c r="I23" s="15" t="s">
        <v>3104</v>
      </c>
      <c r="J23" s="15" t="s">
        <v>3105</v>
      </c>
      <c r="K23" s="16" t="s">
        <v>3106</v>
      </c>
      <c r="M23">
        <f t="shared" si="0"/>
        <v>6532418</v>
      </c>
      <c r="N23">
        <f>IF(AND(A23&gt;0,A23&lt;999),IFERROR(VLOOKUP(results1203[[#This Row],[Card]],FISM[],1,FALSE),0),0)</f>
        <v>6532418</v>
      </c>
      <c r="O23">
        <f t="shared" si="1"/>
        <v>22</v>
      </c>
    </row>
    <row r="24" spans="1:15" x14ac:dyDescent="0.3">
      <c r="A24" s="11">
        <v>23</v>
      </c>
      <c r="B24" s="12">
        <v>20</v>
      </c>
      <c r="C24" s="12">
        <v>6532350</v>
      </c>
      <c r="D24" s="12" t="s">
        <v>2457</v>
      </c>
      <c r="E24" s="12" t="s">
        <v>19</v>
      </c>
      <c r="F24" s="12" t="s">
        <v>982</v>
      </c>
      <c r="G24" s="12" t="s">
        <v>3107</v>
      </c>
      <c r="H24" s="12" t="s">
        <v>3108</v>
      </c>
      <c r="I24" s="12" t="s">
        <v>3109</v>
      </c>
      <c r="J24" s="12" t="s">
        <v>1843</v>
      </c>
      <c r="K24" s="13" t="s">
        <v>2312</v>
      </c>
      <c r="M24">
        <f t="shared" si="0"/>
        <v>6532350</v>
      </c>
      <c r="N24">
        <f>IF(AND(A24&gt;0,A24&lt;999),IFERROR(VLOOKUP(results1203[[#This Row],[Card]],FISM[],1,FALSE),0),0)</f>
        <v>6532350</v>
      </c>
      <c r="O24">
        <f t="shared" si="1"/>
        <v>23</v>
      </c>
    </row>
    <row r="25" spans="1:15" x14ac:dyDescent="0.3">
      <c r="A25" s="14">
        <v>24</v>
      </c>
      <c r="B25" s="15">
        <v>30</v>
      </c>
      <c r="C25" s="15">
        <v>6532313</v>
      </c>
      <c r="D25" s="15" t="s">
        <v>1013</v>
      </c>
      <c r="E25" s="15" t="s">
        <v>19</v>
      </c>
      <c r="F25" s="15" t="s">
        <v>73</v>
      </c>
      <c r="G25" s="15" t="s">
        <v>3110</v>
      </c>
      <c r="H25" s="15" t="s">
        <v>1952</v>
      </c>
      <c r="I25" s="15" t="s">
        <v>3111</v>
      </c>
      <c r="J25" s="15" t="s">
        <v>113</v>
      </c>
      <c r="K25" s="16" t="s">
        <v>2437</v>
      </c>
      <c r="M25">
        <f t="shared" si="0"/>
        <v>6532313</v>
      </c>
      <c r="N25">
        <f>IF(AND(A25&gt;0,A25&lt;999),IFERROR(VLOOKUP(results1203[[#This Row],[Card]],FISM[],1,FALSE),0),0)</f>
        <v>6532313</v>
      </c>
      <c r="O25">
        <f t="shared" si="1"/>
        <v>24</v>
      </c>
    </row>
    <row r="26" spans="1:15" x14ac:dyDescent="0.3">
      <c r="A26" s="11">
        <v>25</v>
      </c>
      <c r="B26" s="12">
        <v>46</v>
      </c>
      <c r="C26" s="12">
        <v>104879</v>
      </c>
      <c r="D26" s="12" t="s">
        <v>2123</v>
      </c>
      <c r="E26" s="12" t="s">
        <v>43</v>
      </c>
      <c r="F26" s="12" t="s">
        <v>20</v>
      </c>
      <c r="G26" s="12" t="s">
        <v>1976</v>
      </c>
      <c r="H26" s="12" t="s">
        <v>3112</v>
      </c>
      <c r="I26" s="12" t="s">
        <v>919</v>
      </c>
      <c r="J26" s="12" t="s">
        <v>120</v>
      </c>
      <c r="K26" s="13" t="s">
        <v>3113</v>
      </c>
      <c r="M26">
        <f t="shared" si="0"/>
        <v>104879</v>
      </c>
      <c r="N26">
        <f>IF(AND(A26&gt;0,A26&lt;999),IFERROR(VLOOKUP(results1203[[#This Row],[Card]],FISM[],1,FALSE),0),0)</f>
        <v>104879</v>
      </c>
      <c r="O26">
        <f t="shared" si="1"/>
        <v>25</v>
      </c>
    </row>
    <row r="27" spans="1:15" x14ac:dyDescent="0.3">
      <c r="A27" s="14">
        <v>26</v>
      </c>
      <c r="B27" s="15">
        <v>43</v>
      </c>
      <c r="C27" s="15">
        <v>6532382</v>
      </c>
      <c r="D27" s="15" t="s">
        <v>171</v>
      </c>
      <c r="E27" s="15" t="s">
        <v>19</v>
      </c>
      <c r="F27" s="15" t="s">
        <v>73</v>
      </c>
      <c r="G27" s="15" t="s">
        <v>554</v>
      </c>
      <c r="H27" s="15" t="s">
        <v>977</v>
      </c>
      <c r="I27" s="15" t="s">
        <v>2028</v>
      </c>
      <c r="J27" s="15" t="s">
        <v>3114</v>
      </c>
      <c r="K27" s="16" t="s">
        <v>3115</v>
      </c>
      <c r="M27">
        <f t="shared" si="0"/>
        <v>6532382</v>
      </c>
      <c r="N27">
        <f>IF(AND(A27&gt;0,A27&lt;999),IFERROR(VLOOKUP(results1203[[#This Row],[Card]],FISM[],1,FALSE),0),0)</f>
        <v>6532382</v>
      </c>
      <c r="O27">
        <f t="shared" si="1"/>
        <v>26</v>
      </c>
    </row>
    <row r="28" spans="1:15" x14ac:dyDescent="0.3">
      <c r="A28" s="11">
        <v>27</v>
      </c>
      <c r="B28" s="12">
        <v>58</v>
      </c>
      <c r="C28" s="12">
        <v>6532802</v>
      </c>
      <c r="D28" s="12" t="s">
        <v>142</v>
      </c>
      <c r="E28" s="12" t="s">
        <v>143</v>
      </c>
      <c r="F28" s="12" t="s">
        <v>73</v>
      </c>
      <c r="G28" s="12" t="s">
        <v>3116</v>
      </c>
      <c r="H28" s="12" t="s">
        <v>3117</v>
      </c>
      <c r="I28" s="12" t="s">
        <v>3118</v>
      </c>
      <c r="J28" s="12" t="s">
        <v>3119</v>
      </c>
      <c r="K28" s="13" t="s">
        <v>3120</v>
      </c>
      <c r="M28">
        <f t="shared" si="0"/>
        <v>6532802</v>
      </c>
      <c r="N28">
        <f>IF(AND(A28&gt;0,A28&lt;999),IFERROR(VLOOKUP(results1203[[#This Row],[Card]],FISM[],1,FALSE),0),0)</f>
        <v>6532802</v>
      </c>
      <c r="O28">
        <f t="shared" si="1"/>
        <v>27</v>
      </c>
    </row>
    <row r="29" spans="1:15" x14ac:dyDescent="0.3">
      <c r="A29" s="14">
        <v>28</v>
      </c>
      <c r="B29" s="15">
        <v>32</v>
      </c>
      <c r="C29" s="15">
        <v>104801</v>
      </c>
      <c r="D29" s="15" t="s">
        <v>157</v>
      </c>
      <c r="E29" s="15" t="s">
        <v>19</v>
      </c>
      <c r="F29" s="15" t="s">
        <v>20</v>
      </c>
      <c r="G29" s="15" t="s">
        <v>3121</v>
      </c>
      <c r="H29" s="15" t="s">
        <v>3122</v>
      </c>
      <c r="I29" s="15" t="s">
        <v>3123</v>
      </c>
      <c r="J29" s="15" t="s">
        <v>3124</v>
      </c>
      <c r="K29" s="16" t="s">
        <v>3125</v>
      </c>
      <c r="M29">
        <f t="shared" si="0"/>
        <v>104801</v>
      </c>
      <c r="N29">
        <f>IF(AND(A29&gt;0,A29&lt;999),IFERROR(VLOOKUP(results1203[[#This Row],[Card]],FISM[],1,FALSE),0),0)</f>
        <v>104801</v>
      </c>
      <c r="O29">
        <f t="shared" si="1"/>
        <v>28</v>
      </c>
    </row>
    <row r="30" spans="1:15" x14ac:dyDescent="0.3">
      <c r="A30" s="11">
        <v>29</v>
      </c>
      <c r="B30" s="12">
        <v>52</v>
      </c>
      <c r="C30" s="12">
        <v>6100085</v>
      </c>
      <c r="D30" s="12" t="s">
        <v>226</v>
      </c>
      <c r="E30" s="12" t="s">
        <v>143</v>
      </c>
      <c r="F30" s="12" t="s">
        <v>20</v>
      </c>
      <c r="G30" s="12" t="s">
        <v>3126</v>
      </c>
      <c r="H30" s="12" t="s">
        <v>1891</v>
      </c>
      <c r="I30" s="12" t="s">
        <v>3127</v>
      </c>
      <c r="J30" s="12" t="s">
        <v>3128</v>
      </c>
      <c r="K30" s="13" t="s">
        <v>3129</v>
      </c>
      <c r="M30">
        <f t="shared" si="0"/>
        <v>6100085</v>
      </c>
      <c r="N30">
        <f>IF(AND(A30&gt;0,A30&lt;999),IFERROR(VLOOKUP(results1203[[#This Row],[Card]],FISM[],1,FALSE),0),0)</f>
        <v>6100085</v>
      </c>
      <c r="O30">
        <f t="shared" si="1"/>
        <v>29</v>
      </c>
    </row>
    <row r="31" spans="1:15" x14ac:dyDescent="0.3">
      <c r="A31" s="14">
        <v>30</v>
      </c>
      <c r="B31" s="15">
        <v>48</v>
      </c>
      <c r="C31" s="15">
        <v>6532399</v>
      </c>
      <c r="D31" s="15" t="s">
        <v>318</v>
      </c>
      <c r="E31" s="15" t="s">
        <v>19</v>
      </c>
      <c r="F31" s="15" t="s">
        <v>73</v>
      </c>
      <c r="G31" s="15" t="s">
        <v>3130</v>
      </c>
      <c r="H31" s="15" t="s">
        <v>1095</v>
      </c>
      <c r="I31" s="15" t="s">
        <v>2042</v>
      </c>
      <c r="J31" s="15" t="s">
        <v>691</v>
      </c>
      <c r="K31" s="16" t="s">
        <v>3131</v>
      </c>
      <c r="M31">
        <f t="shared" si="0"/>
        <v>6532399</v>
      </c>
      <c r="N31">
        <f>IF(AND(A31&gt;0,A31&lt;999),IFERROR(VLOOKUP(results1203[[#This Row],[Card]],FISM[],1,FALSE),0),0)</f>
        <v>6532399</v>
      </c>
      <c r="O31">
        <f t="shared" si="1"/>
        <v>30</v>
      </c>
    </row>
    <row r="32" spans="1:15" x14ac:dyDescent="0.3">
      <c r="A32" s="11">
        <v>31</v>
      </c>
      <c r="B32" s="12">
        <v>36</v>
      </c>
      <c r="C32" s="12">
        <v>221323</v>
      </c>
      <c r="D32" s="12" t="s">
        <v>981</v>
      </c>
      <c r="E32" s="12" t="s">
        <v>28</v>
      </c>
      <c r="F32" s="12" t="s">
        <v>982</v>
      </c>
      <c r="G32" s="12" t="s">
        <v>3132</v>
      </c>
      <c r="H32" s="12" t="s">
        <v>3133</v>
      </c>
      <c r="I32" s="12" t="s">
        <v>3134</v>
      </c>
      <c r="J32" s="12" t="s">
        <v>2014</v>
      </c>
      <c r="K32" s="13" t="s">
        <v>3135</v>
      </c>
      <c r="M32">
        <f t="shared" si="0"/>
        <v>221323</v>
      </c>
      <c r="N32">
        <f>IF(AND(A32&gt;0,A32&lt;999),IFERROR(VLOOKUP(results1203[[#This Row],[Card]],FISM[],1,FALSE),0),0)</f>
        <v>221323</v>
      </c>
      <c r="O32">
        <f t="shared" si="1"/>
        <v>31</v>
      </c>
    </row>
    <row r="33" spans="1:15" x14ac:dyDescent="0.3">
      <c r="A33" s="14">
        <v>31</v>
      </c>
      <c r="B33" s="15">
        <v>35</v>
      </c>
      <c r="C33" s="15">
        <v>6531837</v>
      </c>
      <c r="D33" s="15" t="s">
        <v>2760</v>
      </c>
      <c r="E33" s="15" t="s">
        <v>81</v>
      </c>
      <c r="F33" s="15" t="s">
        <v>73</v>
      </c>
      <c r="G33" s="15" t="s">
        <v>1952</v>
      </c>
      <c r="H33" s="15" t="s">
        <v>3136</v>
      </c>
      <c r="I33" s="15" t="s">
        <v>3134</v>
      </c>
      <c r="J33" s="15" t="s">
        <v>2014</v>
      </c>
      <c r="K33" s="16" t="s">
        <v>3135</v>
      </c>
      <c r="M33">
        <f t="shared" si="0"/>
        <v>6531837</v>
      </c>
      <c r="N33">
        <f>IF(AND(A33&gt;0,A33&lt;999),IFERROR(VLOOKUP(results1203[[#This Row],[Card]],FISM[],1,FALSE),0),0)</f>
        <v>6531837</v>
      </c>
      <c r="O33">
        <f t="shared" si="1"/>
        <v>31</v>
      </c>
    </row>
    <row r="34" spans="1:15" x14ac:dyDescent="0.3">
      <c r="A34" s="11">
        <v>33</v>
      </c>
      <c r="B34" s="12">
        <v>49</v>
      </c>
      <c r="C34" s="12">
        <v>104301</v>
      </c>
      <c r="D34" s="12" t="s">
        <v>2755</v>
      </c>
      <c r="E34" s="12" t="s">
        <v>640</v>
      </c>
      <c r="F34" s="12" t="s">
        <v>20</v>
      </c>
      <c r="G34" s="12" t="s">
        <v>1485</v>
      </c>
      <c r="H34" s="12" t="s">
        <v>3099</v>
      </c>
      <c r="I34" s="12" t="s">
        <v>3137</v>
      </c>
      <c r="J34" s="12" t="s">
        <v>1065</v>
      </c>
      <c r="K34" s="13" t="s">
        <v>3138</v>
      </c>
      <c r="M34">
        <f t="shared" ref="M34:M65" si="2">C34</f>
        <v>104301</v>
      </c>
      <c r="N34">
        <f>IF(AND(A34&gt;0,A34&lt;999),IFERROR(VLOOKUP(results1203[[#This Row],[Card]],FISM[],1,FALSE),0),0)</f>
        <v>104301</v>
      </c>
      <c r="O34">
        <f t="shared" ref="O34:O65" si="3">A34</f>
        <v>33</v>
      </c>
    </row>
    <row r="35" spans="1:15" x14ac:dyDescent="0.3">
      <c r="A35" s="14">
        <v>34</v>
      </c>
      <c r="B35" s="15">
        <v>53</v>
      </c>
      <c r="C35" s="15">
        <v>6100028</v>
      </c>
      <c r="D35" s="15" t="s">
        <v>2581</v>
      </c>
      <c r="E35" s="15" t="s">
        <v>143</v>
      </c>
      <c r="F35" s="15" t="s">
        <v>20</v>
      </c>
      <c r="G35" s="15" t="s">
        <v>1539</v>
      </c>
      <c r="H35" s="15" t="s">
        <v>3139</v>
      </c>
      <c r="I35" s="15" t="s">
        <v>3140</v>
      </c>
      <c r="J35" s="15" t="s">
        <v>3141</v>
      </c>
      <c r="K35" s="16" t="s">
        <v>3142</v>
      </c>
      <c r="M35">
        <f t="shared" si="2"/>
        <v>6100028</v>
      </c>
      <c r="N35">
        <f>IF(AND(A35&gt;0,A35&lt;999),IFERROR(VLOOKUP(results1203[[#This Row],[Card]],FISM[],1,FALSE),0),0)</f>
        <v>6100028</v>
      </c>
      <c r="O35">
        <f t="shared" si="3"/>
        <v>34</v>
      </c>
    </row>
    <row r="36" spans="1:15" x14ac:dyDescent="0.3">
      <c r="A36" s="11">
        <v>35</v>
      </c>
      <c r="B36" s="12">
        <v>60</v>
      </c>
      <c r="C36" s="12">
        <v>6100027</v>
      </c>
      <c r="D36" s="12" t="s">
        <v>2566</v>
      </c>
      <c r="E36" s="12" t="s">
        <v>143</v>
      </c>
      <c r="F36" s="12" t="s">
        <v>20</v>
      </c>
      <c r="G36" s="12" t="s">
        <v>957</v>
      </c>
      <c r="H36" s="12" t="s">
        <v>3143</v>
      </c>
      <c r="I36" s="12" t="s">
        <v>3144</v>
      </c>
      <c r="J36" s="12" t="s">
        <v>3145</v>
      </c>
      <c r="K36" s="13" t="s">
        <v>3146</v>
      </c>
      <c r="M36">
        <f t="shared" si="2"/>
        <v>6100027</v>
      </c>
      <c r="N36">
        <f>IF(AND(A36&gt;0,A36&lt;999),IFERROR(VLOOKUP(results1203[[#This Row],[Card]],FISM[],1,FALSE),0),0)</f>
        <v>6100027</v>
      </c>
      <c r="O36">
        <f t="shared" si="3"/>
        <v>35</v>
      </c>
    </row>
    <row r="37" spans="1:15" x14ac:dyDescent="0.3">
      <c r="A37" s="14">
        <v>36</v>
      </c>
      <c r="B37" s="15">
        <v>59</v>
      </c>
      <c r="C37" s="15">
        <v>6100076</v>
      </c>
      <c r="D37" s="15" t="s">
        <v>219</v>
      </c>
      <c r="E37" s="15" t="s">
        <v>143</v>
      </c>
      <c r="F37" s="15" t="s">
        <v>20</v>
      </c>
      <c r="G37" s="15" t="s">
        <v>3147</v>
      </c>
      <c r="H37" s="15" t="s">
        <v>2066</v>
      </c>
      <c r="I37" s="15" t="s">
        <v>3148</v>
      </c>
      <c r="J37" s="15" t="s">
        <v>3149</v>
      </c>
      <c r="K37" s="16" t="s">
        <v>3150</v>
      </c>
      <c r="M37">
        <f t="shared" si="2"/>
        <v>6100076</v>
      </c>
      <c r="N37">
        <f>IF(AND(A37&gt;0,A37&lt;999),IFERROR(VLOOKUP(results1203[[#This Row],[Card]],FISM[],1,FALSE),0),0)</f>
        <v>6100076</v>
      </c>
      <c r="O37">
        <f t="shared" si="3"/>
        <v>36</v>
      </c>
    </row>
    <row r="38" spans="1:15" x14ac:dyDescent="0.3">
      <c r="A38" s="11">
        <v>37</v>
      </c>
      <c r="B38" s="12">
        <v>45</v>
      </c>
      <c r="C38" s="12">
        <v>6532319</v>
      </c>
      <c r="D38" s="12" t="s">
        <v>2743</v>
      </c>
      <c r="E38" s="12" t="s">
        <v>19</v>
      </c>
      <c r="F38" s="12" t="s">
        <v>73</v>
      </c>
      <c r="G38" s="12" t="s">
        <v>1926</v>
      </c>
      <c r="H38" s="12" t="s">
        <v>2018</v>
      </c>
      <c r="I38" s="12" t="s">
        <v>3151</v>
      </c>
      <c r="J38" s="12" t="s">
        <v>2564</v>
      </c>
      <c r="K38" s="13" t="s">
        <v>3152</v>
      </c>
      <c r="M38">
        <f t="shared" si="2"/>
        <v>6532319</v>
      </c>
      <c r="N38">
        <f>IF(AND(A38&gt;0,A38&lt;999),IFERROR(VLOOKUP(results1203[[#This Row],[Card]],FISM[],1,FALSE),0),0)</f>
        <v>6532319</v>
      </c>
      <c r="O38">
        <f t="shared" si="3"/>
        <v>37</v>
      </c>
    </row>
    <row r="39" spans="1:15" x14ac:dyDescent="0.3">
      <c r="A39" s="14">
        <v>38</v>
      </c>
      <c r="B39" s="15">
        <v>62</v>
      </c>
      <c r="C39" s="15">
        <v>6100089</v>
      </c>
      <c r="D39" s="15" t="s">
        <v>358</v>
      </c>
      <c r="E39" s="15" t="s">
        <v>143</v>
      </c>
      <c r="F39" s="15" t="s">
        <v>20</v>
      </c>
      <c r="G39" s="15" t="s">
        <v>966</v>
      </c>
      <c r="H39" s="15" t="s">
        <v>1056</v>
      </c>
      <c r="I39" s="15" t="s">
        <v>3153</v>
      </c>
      <c r="J39" s="15" t="s">
        <v>722</v>
      </c>
      <c r="K39" s="16" t="s">
        <v>3154</v>
      </c>
      <c r="M39">
        <f t="shared" si="2"/>
        <v>6100089</v>
      </c>
      <c r="N39">
        <f>IF(AND(A39&gt;0,A39&lt;999),IFERROR(VLOOKUP(results1203[[#This Row],[Card]],FISM[],1,FALSE),0),0)</f>
        <v>6100089</v>
      </c>
      <c r="O39">
        <f t="shared" si="3"/>
        <v>38</v>
      </c>
    </row>
    <row r="40" spans="1:15" x14ac:dyDescent="0.3">
      <c r="A40" s="11">
        <v>39</v>
      </c>
      <c r="B40" s="12">
        <v>56</v>
      </c>
      <c r="C40" s="12">
        <v>6100035</v>
      </c>
      <c r="D40" s="12" t="s">
        <v>393</v>
      </c>
      <c r="E40" s="12" t="s">
        <v>143</v>
      </c>
      <c r="F40" s="12" t="s">
        <v>20</v>
      </c>
      <c r="G40" s="12" t="s">
        <v>2186</v>
      </c>
      <c r="H40" s="12" t="s">
        <v>3155</v>
      </c>
      <c r="I40" s="12" t="s">
        <v>3156</v>
      </c>
      <c r="J40" s="12" t="s">
        <v>2868</v>
      </c>
      <c r="K40" s="13" t="s">
        <v>3157</v>
      </c>
      <c r="M40">
        <f t="shared" si="2"/>
        <v>6100035</v>
      </c>
      <c r="N40">
        <f>IF(AND(A40&gt;0,A40&lt;999),IFERROR(VLOOKUP(results1203[[#This Row],[Card]],FISM[],1,FALSE),0),0)</f>
        <v>6100035</v>
      </c>
      <c r="O40">
        <f t="shared" si="3"/>
        <v>39</v>
      </c>
    </row>
    <row r="41" spans="1:15" x14ac:dyDescent="0.3">
      <c r="A41" s="14">
        <v>40</v>
      </c>
      <c r="B41" s="15">
        <v>44</v>
      </c>
      <c r="C41" s="15">
        <v>6532356</v>
      </c>
      <c r="D41" s="15" t="s">
        <v>1184</v>
      </c>
      <c r="E41" s="15" t="s">
        <v>19</v>
      </c>
      <c r="F41" s="15" t="s">
        <v>73</v>
      </c>
      <c r="G41" s="15" t="s">
        <v>1509</v>
      </c>
      <c r="H41" s="15" t="s">
        <v>2694</v>
      </c>
      <c r="I41" s="15" t="s">
        <v>3158</v>
      </c>
      <c r="J41" s="15" t="s">
        <v>3159</v>
      </c>
      <c r="K41" s="16" t="s">
        <v>3160</v>
      </c>
      <c r="M41">
        <f t="shared" si="2"/>
        <v>6532356</v>
      </c>
      <c r="N41">
        <f>IF(AND(A41&gt;0,A41&lt;999),IFERROR(VLOOKUP(results1203[[#This Row],[Card]],FISM[],1,FALSE),0),0)</f>
        <v>6532356</v>
      </c>
      <c r="O41">
        <f t="shared" si="3"/>
        <v>40</v>
      </c>
    </row>
    <row r="42" spans="1:15" x14ac:dyDescent="0.3">
      <c r="A42" s="11">
        <v>41</v>
      </c>
      <c r="B42" s="12">
        <v>65</v>
      </c>
      <c r="C42" s="12">
        <v>6100083</v>
      </c>
      <c r="D42" s="12" t="s">
        <v>239</v>
      </c>
      <c r="E42" s="12" t="s">
        <v>143</v>
      </c>
      <c r="F42" s="12" t="s">
        <v>20</v>
      </c>
      <c r="G42" s="12" t="s">
        <v>2802</v>
      </c>
      <c r="H42" s="12" t="s">
        <v>1725</v>
      </c>
      <c r="I42" s="12" t="s">
        <v>3161</v>
      </c>
      <c r="J42" s="12" t="s">
        <v>3162</v>
      </c>
      <c r="K42" s="13" t="s">
        <v>3163</v>
      </c>
      <c r="M42">
        <f t="shared" si="2"/>
        <v>6100083</v>
      </c>
      <c r="N42">
        <f>IF(AND(A42&gt;0,A42&lt;999),IFERROR(VLOOKUP(results1203[[#This Row],[Card]],FISM[],1,FALSE),0),0)</f>
        <v>6100083</v>
      </c>
      <c r="O42">
        <f t="shared" si="3"/>
        <v>41</v>
      </c>
    </row>
    <row r="43" spans="1:15" x14ac:dyDescent="0.3">
      <c r="A43" s="14">
        <v>42</v>
      </c>
      <c r="B43" s="15">
        <v>114</v>
      </c>
      <c r="C43" s="15">
        <v>6100203</v>
      </c>
      <c r="D43" s="15" t="s">
        <v>2632</v>
      </c>
      <c r="E43" s="15" t="s">
        <v>143</v>
      </c>
      <c r="F43" s="15" t="s">
        <v>20</v>
      </c>
      <c r="G43" s="15" t="s">
        <v>3164</v>
      </c>
      <c r="H43" s="15" t="s">
        <v>2018</v>
      </c>
      <c r="I43" s="15" t="s">
        <v>999</v>
      </c>
      <c r="J43" s="15" t="s">
        <v>3165</v>
      </c>
      <c r="K43" s="16" t="s">
        <v>3166</v>
      </c>
      <c r="M43">
        <f t="shared" si="2"/>
        <v>6100203</v>
      </c>
      <c r="N43">
        <f>IF(AND(A43&gt;0,A43&lt;999),IFERROR(VLOOKUP(results1203[[#This Row],[Card]],FISM[],1,FALSE),0),0)</f>
        <v>6100203</v>
      </c>
      <c r="O43">
        <f t="shared" si="3"/>
        <v>42</v>
      </c>
    </row>
    <row r="44" spans="1:15" x14ac:dyDescent="0.3">
      <c r="A44" s="11">
        <v>43</v>
      </c>
      <c r="B44" s="12">
        <v>51</v>
      </c>
      <c r="C44" s="12">
        <v>6100059</v>
      </c>
      <c r="D44" s="12" t="s">
        <v>1283</v>
      </c>
      <c r="E44" s="12" t="s">
        <v>143</v>
      </c>
      <c r="F44" s="12" t="s">
        <v>20</v>
      </c>
      <c r="G44" s="12" t="s">
        <v>3167</v>
      </c>
      <c r="H44" s="12" t="s">
        <v>3168</v>
      </c>
      <c r="I44" s="12" t="s">
        <v>1011</v>
      </c>
      <c r="J44" s="12" t="s">
        <v>3169</v>
      </c>
      <c r="K44" s="13" t="s">
        <v>3170</v>
      </c>
      <c r="M44">
        <f t="shared" si="2"/>
        <v>6100059</v>
      </c>
      <c r="N44">
        <f>IF(AND(A44&gt;0,A44&lt;999),IFERROR(VLOOKUP(results1203[[#This Row],[Card]],FISM[],1,FALSE),0),0)</f>
        <v>6100059</v>
      </c>
      <c r="O44">
        <f t="shared" si="3"/>
        <v>43</v>
      </c>
    </row>
    <row r="45" spans="1:15" x14ac:dyDescent="0.3">
      <c r="A45" s="14">
        <v>44</v>
      </c>
      <c r="B45" s="15">
        <v>55</v>
      </c>
      <c r="C45" s="15">
        <v>104900</v>
      </c>
      <c r="D45" s="15" t="s">
        <v>280</v>
      </c>
      <c r="E45" s="15" t="s">
        <v>43</v>
      </c>
      <c r="F45" s="15" t="s">
        <v>20</v>
      </c>
      <c r="G45" s="15" t="s">
        <v>3171</v>
      </c>
      <c r="H45" s="15" t="s">
        <v>2445</v>
      </c>
      <c r="I45" s="15" t="s">
        <v>3172</v>
      </c>
      <c r="J45" s="15" t="s">
        <v>3173</v>
      </c>
      <c r="K45" s="16" t="s">
        <v>3174</v>
      </c>
      <c r="M45">
        <f t="shared" si="2"/>
        <v>104900</v>
      </c>
      <c r="N45">
        <f>IF(AND(A45&gt;0,A45&lt;999),IFERROR(VLOOKUP(results1203[[#This Row],[Card]],FISM[],1,FALSE),0),0)</f>
        <v>104900</v>
      </c>
      <c r="O45">
        <f t="shared" si="3"/>
        <v>44</v>
      </c>
    </row>
    <row r="46" spans="1:15" x14ac:dyDescent="0.3">
      <c r="A46" s="11">
        <v>45</v>
      </c>
      <c r="B46" s="12">
        <v>95</v>
      </c>
      <c r="C46" s="12">
        <v>104874</v>
      </c>
      <c r="D46" s="12" t="s">
        <v>399</v>
      </c>
      <c r="E46" s="12" t="s">
        <v>43</v>
      </c>
      <c r="F46" s="12" t="s">
        <v>20</v>
      </c>
      <c r="G46" s="12" t="s">
        <v>3175</v>
      </c>
      <c r="H46" s="12" t="s">
        <v>2239</v>
      </c>
      <c r="I46" s="12" t="s">
        <v>3176</v>
      </c>
      <c r="J46" s="12" t="s">
        <v>741</v>
      </c>
      <c r="K46" s="13" t="s">
        <v>3177</v>
      </c>
      <c r="M46">
        <f t="shared" si="2"/>
        <v>104874</v>
      </c>
      <c r="N46">
        <f>IF(AND(A46&gt;0,A46&lt;999),IFERROR(VLOOKUP(results1203[[#This Row],[Card]],FISM[],1,FALSE),0),0)</f>
        <v>104874</v>
      </c>
      <c r="O46">
        <f t="shared" si="3"/>
        <v>45</v>
      </c>
    </row>
    <row r="47" spans="1:15" x14ac:dyDescent="0.3">
      <c r="A47" s="14">
        <v>46</v>
      </c>
      <c r="B47" s="15">
        <v>57</v>
      </c>
      <c r="C47" s="15">
        <v>6100081</v>
      </c>
      <c r="D47" s="15" t="s">
        <v>606</v>
      </c>
      <c r="E47" s="15" t="s">
        <v>143</v>
      </c>
      <c r="F47" s="15" t="s">
        <v>20</v>
      </c>
      <c r="G47" s="15" t="s">
        <v>3178</v>
      </c>
      <c r="H47" s="15" t="s">
        <v>3179</v>
      </c>
      <c r="I47" s="15" t="s">
        <v>2067</v>
      </c>
      <c r="J47" s="15" t="s">
        <v>1603</v>
      </c>
      <c r="K47" s="16" t="s">
        <v>3180</v>
      </c>
      <c r="M47">
        <f t="shared" si="2"/>
        <v>6100081</v>
      </c>
      <c r="N47">
        <f>IF(AND(A47&gt;0,A47&lt;999),IFERROR(VLOOKUP(results1203[[#This Row],[Card]],FISM[],1,FALSE),0),0)</f>
        <v>6100081</v>
      </c>
      <c r="O47">
        <f t="shared" si="3"/>
        <v>46</v>
      </c>
    </row>
    <row r="48" spans="1:15" x14ac:dyDescent="0.3">
      <c r="A48" s="11">
        <v>47</v>
      </c>
      <c r="B48" s="12">
        <v>75</v>
      </c>
      <c r="C48" s="12">
        <v>104913</v>
      </c>
      <c r="D48" s="12" t="s">
        <v>611</v>
      </c>
      <c r="E48" s="12" t="s">
        <v>43</v>
      </c>
      <c r="F48" s="12" t="s">
        <v>20</v>
      </c>
      <c r="G48" s="12" t="s">
        <v>3181</v>
      </c>
      <c r="H48" s="12" t="s">
        <v>3179</v>
      </c>
      <c r="I48" s="12" t="s">
        <v>1953</v>
      </c>
      <c r="J48" s="12" t="s">
        <v>3182</v>
      </c>
      <c r="K48" s="13" t="s">
        <v>3183</v>
      </c>
      <c r="M48">
        <f t="shared" si="2"/>
        <v>104913</v>
      </c>
      <c r="N48">
        <f>IF(AND(A48&gt;0,A48&lt;999),IFERROR(VLOOKUP(results1203[[#This Row],[Card]],FISM[],1,FALSE),0),0)</f>
        <v>104913</v>
      </c>
      <c r="O48">
        <f t="shared" si="3"/>
        <v>47</v>
      </c>
    </row>
    <row r="49" spans="1:15" x14ac:dyDescent="0.3">
      <c r="A49" s="14">
        <v>48</v>
      </c>
      <c r="B49" s="15">
        <v>76</v>
      </c>
      <c r="C49" s="15">
        <v>6100105</v>
      </c>
      <c r="D49" s="15" t="s">
        <v>3184</v>
      </c>
      <c r="E49" s="15" t="s">
        <v>143</v>
      </c>
      <c r="F49" s="15" t="s">
        <v>20</v>
      </c>
      <c r="G49" s="15" t="s">
        <v>3181</v>
      </c>
      <c r="H49" s="15" t="s">
        <v>3185</v>
      </c>
      <c r="I49" s="15" t="s">
        <v>3186</v>
      </c>
      <c r="J49" s="15" t="s">
        <v>764</v>
      </c>
      <c r="K49" s="16" t="s">
        <v>3187</v>
      </c>
      <c r="M49">
        <f t="shared" si="2"/>
        <v>6100105</v>
      </c>
      <c r="N49">
        <f>IF(AND(A49&gt;0,A49&lt;999),IFERROR(VLOOKUP(results1203[[#This Row],[Card]],FISM[],1,FALSE),0),0)</f>
        <v>6100105</v>
      </c>
      <c r="O49">
        <f t="shared" si="3"/>
        <v>48</v>
      </c>
    </row>
    <row r="50" spans="1:15" x14ac:dyDescent="0.3">
      <c r="A50" s="11">
        <v>49</v>
      </c>
      <c r="B50" s="12">
        <v>67</v>
      </c>
      <c r="C50" s="12">
        <v>6100088</v>
      </c>
      <c r="D50" s="12" t="s">
        <v>253</v>
      </c>
      <c r="E50" s="12" t="s">
        <v>143</v>
      </c>
      <c r="F50" s="12" t="s">
        <v>20</v>
      </c>
      <c r="G50" s="12" t="s">
        <v>1998</v>
      </c>
      <c r="H50" s="12" t="s">
        <v>938</v>
      </c>
      <c r="I50" s="12" t="s">
        <v>3188</v>
      </c>
      <c r="J50" s="12" t="s">
        <v>362</v>
      </c>
      <c r="K50" s="13" t="s">
        <v>3189</v>
      </c>
      <c r="M50">
        <f t="shared" si="2"/>
        <v>6100088</v>
      </c>
      <c r="N50">
        <f>IF(AND(A50&gt;0,A50&lt;999),IFERROR(VLOOKUP(results1203[[#This Row],[Card]],FISM[],1,FALSE),0),0)</f>
        <v>6100088</v>
      </c>
      <c r="O50">
        <f t="shared" si="3"/>
        <v>49</v>
      </c>
    </row>
    <row r="51" spans="1:15" x14ac:dyDescent="0.3">
      <c r="A51" s="14">
        <v>50</v>
      </c>
      <c r="B51" s="15">
        <v>88</v>
      </c>
      <c r="C51" s="15">
        <v>6100082</v>
      </c>
      <c r="D51" s="15" t="s">
        <v>475</v>
      </c>
      <c r="E51" s="15" t="s">
        <v>143</v>
      </c>
      <c r="F51" s="15" t="s">
        <v>20</v>
      </c>
      <c r="G51" s="15" t="s">
        <v>1931</v>
      </c>
      <c r="H51" s="15" t="s">
        <v>3190</v>
      </c>
      <c r="I51" s="15" t="s">
        <v>3191</v>
      </c>
      <c r="J51" s="15" t="s">
        <v>771</v>
      </c>
      <c r="K51" s="16" t="s">
        <v>3192</v>
      </c>
      <c r="M51">
        <f t="shared" si="2"/>
        <v>6100082</v>
      </c>
      <c r="N51">
        <f>IF(AND(A51&gt;0,A51&lt;999),IFERROR(VLOOKUP(results1203[[#This Row],[Card]],FISM[],1,FALSE),0),0)</f>
        <v>6100082</v>
      </c>
      <c r="O51">
        <f t="shared" si="3"/>
        <v>50</v>
      </c>
    </row>
    <row r="52" spans="1:15" x14ac:dyDescent="0.3">
      <c r="A52" s="11">
        <v>50</v>
      </c>
      <c r="B52" s="12">
        <v>31</v>
      </c>
      <c r="C52" s="12">
        <v>104724</v>
      </c>
      <c r="D52" s="12" t="s">
        <v>273</v>
      </c>
      <c r="E52" s="12" t="s">
        <v>19</v>
      </c>
      <c r="F52" s="12" t="s">
        <v>20</v>
      </c>
      <c r="G52" s="12" t="s">
        <v>3193</v>
      </c>
      <c r="H52" s="12" t="s">
        <v>3194</v>
      </c>
      <c r="I52" s="12" t="s">
        <v>3191</v>
      </c>
      <c r="J52" s="12" t="s">
        <v>771</v>
      </c>
      <c r="K52" s="13" t="s">
        <v>3192</v>
      </c>
      <c r="M52">
        <f t="shared" si="2"/>
        <v>104724</v>
      </c>
      <c r="N52">
        <f>IF(AND(A52&gt;0,A52&lt;999),IFERROR(VLOOKUP(results1203[[#This Row],[Card]],FISM[],1,FALSE),0),0)</f>
        <v>104724</v>
      </c>
      <c r="O52">
        <f t="shared" si="3"/>
        <v>50</v>
      </c>
    </row>
    <row r="53" spans="1:15" x14ac:dyDescent="0.3">
      <c r="A53" s="14">
        <v>52</v>
      </c>
      <c r="B53" s="15">
        <v>70</v>
      </c>
      <c r="C53" s="15">
        <v>6100084</v>
      </c>
      <c r="D53" s="15" t="s">
        <v>386</v>
      </c>
      <c r="E53" s="15" t="s">
        <v>143</v>
      </c>
      <c r="F53" s="15" t="s">
        <v>20</v>
      </c>
      <c r="G53" s="15" t="s">
        <v>3195</v>
      </c>
      <c r="H53" s="15" t="s">
        <v>3030</v>
      </c>
      <c r="I53" s="15" t="s">
        <v>1064</v>
      </c>
      <c r="J53" s="15" t="s">
        <v>3196</v>
      </c>
      <c r="K53" s="16" t="s">
        <v>3197</v>
      </c>
      <c r="M53">
        <f t="shared" si="2"/>
        <v>6100084</v>
      </c>
      <c r="N53">
        <f>IF(AND(A53&gt;0,A53&lt;999),IFERROR(VLOOKUP(results1203[[#This Row],[Card]],FISM[],1,FALSE),0),0)</f>
        <v>6100084</v>
      </c>
      <c r="O53">
        <f t="shared" si="3"/>
        <v>52</v>
      </c>
    </row>
    <row r="54" spans="1:15" x14ac:dyDescent="0.3">
      <c r="A54" s="11">
        <v>53</v>
      </c>
      <c r="B54" s="12">
        <v>84</v>
      </c>
      <c r="C54" s="12">
        <v>6100054</v>
      </c>
      <c r="D54" s="12" t="s">
        <v>413</v>
      </c>
      <c r="E54" s="12" t="s">
        <v>143</v>
      </c>
      <c r="F54" s="12" t="s">
        <v>20</v>
      </c>
      <c r="G54" s="12" t="s">
        <v>3198</v>
      </c>
      <c r="H54" s="12" t="s">
        <v>2264</v>
      </c>
      <c r="I54" s="12" t="s">
        <v>3199</v>
      </c>
      <c r="J54" s="12" t="s">
        <v>3200</v>
      </c>
      <c r="K54" s="13" t="s">
        <v>3201</v>
      </c>
      <c r="M54">
        <f t="shared" si="2"/>
        <v>6100054</v>
      </c>
      <c r="N54">
        <f>IF(AND(A54&gt;0,A54&lt;999),IFERROR(VLOOKUP(results1203[[#This Row],[Card]],FISM[],1,FALSE),0),0)</f>
        <v>6100054</v>
      </c>
      <c r="O54">
        <f t="shared" si="3"/>
        <v>53</v>
      </c>
    </row>
    <row r="55" spans="1:15" x14ac:dyDescent="0.3">
      <c r="A55" s="14">
        <v>54</v>
      </c>
      <c r="B55" s="15">
        <v>72</v>
      </c>
      <c r="C55" s="15">
        <v>6100069</v>
      </c>
      <c r="D55" s="15" t="s">
        <v>632</v>
      </c>
      <c r="E55" s="15" t="s">
        <v>143</v>
      </c>
      <c r="F55" s="15" t="s">
        <v>20</v>
      </c>
      <c r="G55" s="15" t="s">
        <v>1061</v>
      </c>
      <c r="H55" s="15" t="s">
        <v>3202</v>
      </c>
      <c r="I55" s="15" t="s">
        <v>3203</v>
      </c>
      <c r="J55" s="15" t="s">
        <v>2610</v>
      </c>
      <c r="K55" s="16" t="s">
        <v>3204</v>
      </c>
      <c r="M55">
        <f t="shared" si="2"/>
        <v>6100069</v>
      </c>
      <c r="N55">
        <f>IF(AND(A55&gt;0,A55&lt;999),IFERROR(VLOOKUP(results1203[[#This Row],[Card]],FISM[],1,FALSE),0),0)</f>
        <v>6100069</v>
      </c>
      <c r="O55">
        <f t="shared" si="3"/>
        <v>54</v>
      </c>
    </row>
    <row r="56" spans="1:15" x14ac:dyDescent="0.3">
      <c r="A56" s="11">
        <v>55</v>
      </c>
      <c r="B56" s="12">
        <v>77</v>
      </c>
      <c r="C56" s="12">
        <v>6100158</v>
      </c>
      <c r="D56" s="12" t="s">
        <v>1205</v>
      </c>
      <c r="E56" s="12" t="s">
        <v>28</v>
      </c>
      <c r="F56" s="12" t="s">
        <v>20</v>
      </c>
      <c r="G56" s="12" t="s">
        <v>3205</v>
      </c>
      <c r="H56" s="12" t="s">
        <v>1186</v>
      </c>
      <c r="I56" s="12" t="s">
        <v>3206</v>
      </c>
      <c r="J56" s="12" t="s">
        <v>3207</v>
      </c>
      <c r="K56" s="13" t="s">
        <v>3208</v>
      </c>
      <c r="M56">
        <f t="shared" si="2"/>
        <v>6100158</v>
      </c>
      <c r="N56">
        <f>IF(AND(A56&gt;0,A56&lt;999),IFERROR(VLOOKUP(results1203[[#This Row],[Card]],FISM[],1,FALSE),0),0)</f>
        <v>6100158</v>
      </c>
      <c r="O56">
        <f t="shared" si="3"/>
        <v>55</v>
      </c>
    </row>
    <row r="57" spans="1:15" x14ac:dyDescent="0.3">
      <c r="A57" s="14">
        <v>56</v>
      </c>
      <c r="B57" s="15">
        <v>69</v>
      </c>
      <c r="C57" s="15">
        <v>104921</v>
      </c>
      <c r="D57" s="15" t="s">
        <v>372</v>
      </c>
      <c r="E57" s="15" t="s">
        <v>43</v>
      </c>
      <c r="F57" s="15" t="s">
        <v>20</v>
      </c>
      <c r="G57" s="15" t="s">
        <v>2222</v>
      </c>
      <c r="H57" s="15" t="s">
        <v>1543</v>
      </c>
      <c r="I57" s="15" t="s">
        <v>1347</v>
      </c>
      <c r="J57" s="15" t="s">
        <v>3209</v>
      </c>
      <c r="K57" s="16" t="s">
        <v>3210</v>
      </c>
      <c r="M57">
        <f t="shared" si="2"/>
        <v>104921</v>
      </c>
      <c r="N57">
        <f>IF(AND(A57&gt;0,A57&lt;999),IFERROR(VLOOKUP(results1203[[#This Row],[Card]],FISM[],1,FALSE),0),0)</f>
        <v>104921</v>
      </c>
      <c r="O57">
        <f t="shared" si="3"/>
        <v>56</v>
      </c>
    </row>
    <row r="58" spans="1:15" x14ac:dyDescent="0.3">
      <c r="A58" s="11">
        <v>57</v>
      </c>
      <c r="B58" s="12">
        <v>73</v>
      </c>
      <c r="C58" s="12">
        <v>6100163</v>
      </c>
      <c r="D58" s="12" t="s">
        <v>440</v>
      </c>
      <c r="E58" s="12" t="s">
        <v>143</v>
      </c>
      <c r="F58" s="12" t="s">
        <v>20</v>
      </c>
      <c r="G58" s="12" t="s">
        <v>3211</v>
      </c>
      <c r="H58" s="12" t="s">
        <v>2180</v>
      </c>
      <c r="I58" s="12" t="s">
        <v>1353</v>
      </c>
      <c r="J58" s="12" t="s">
        <v>3212</v>
      </c>
      <c r="K58" s="13" t="s">
        <v>3213</v>
      </c>
      <c r="M58">
        <f t="shared" si="2"/>
        <v>6100163</v>
      </c>
      <c r="N58">
        <f>IF(AND(A58&gt;0,A58&lt;999),IFERROR(VLOOKUP(results1203[[#This Row],[Card]],FISM[],1,FALSE),0),0)</f>
        <v>6100163</v>
      </c>
      <c r="O58">
        <f t="shared" si="3"/>
        <v>57</v>
      </c>
    </row>
    <row r="59" spans="1:15" x14ac:dyDescent="0.3">
      <c r="A59" s="14">
        <v>58</v>
      </c>
      <c r="B59" s="15">
        <v>81</v>
      </c>
      <c r="C59" s="15">
        <v>6100126</v>
      </c>
      <c r="D59" s="15" t="s">
        <v>1195</v>
      </c>
      <c r="E59" s="15" t="s">
        <v>143</v>
      </c>
      <c r="F59" s="15" t="s">
        <v>20</v>
      </c>
      <c r="G59" s="15" t="s">
        <v>1088</v>
      </c>
      <c r="H59" s="15" t="s">
        <v>1186</v>
      </c>
      <c r="I59" s="15" t="s">
        <v>3214</v>
      </c>
      <c r="J59" s="15" t="s">
        <v>3215</v>
      </c>
      <c r="K59" s="16" t="s">
        <v>3216</v>
      </c>
      <c r="M59">
        <f t="shared" si="2"/>
        <v>6100126</v>
      </c>
      <c r="N59">
        <f>IF(AND(A59&gt;0,A59&lt;999),IFERROR(VLOOKUP(results1203[[#This Row],[Card]],FISM[],1,FALSE),0),0)</f>
        <v>6100126</v>
      </c>
      <c r="O59">
        <f t="shared" si="3"/>
        <v>58</v>
      </c>
    </row>
    <row r="60" spans="1:15" x14ac:dyDescent="0.3">
      <c r="A60" s="11">
        <v>59</v>
      </c>
      <c r="B60" s="12">
        <v>92</v>
      </c>
      <c r="C60" s="12">
        <v>6100165</v>
      </c>
      <c r="D60" s="12" t="s">
        <v>585</v>
      </c>
      <c r="E60" s="12" t="s">
        <v>143</v>
      </c>
      <c r="F60" s="12" t="s">
        <v>20</v>
      </c>
      <c r="G60" s="12" t="s">
        <v>3217</v>
      </c>
      <c r="H60" s="12" t="s">
        <v>2442</v>
      </c>
      <c r="I60" s="12" t="s">
        <v>3218</v>
      </c>
      <c r="J60" s="12" t="s">
        <v>3219</v>
      </c>
      <c r="K60" s="13" t="s">
        <v>3220</v>
      </c>
      <c r="M60">
        <f t="shared" si="2"/>
        <v>6100165</v>
      </c>
      <c r="N60">
        <f>IF(AND(A60&gt;0,A60&lt;999),IFERROR(VLOOKUP(results1203[[#This Row],[Card]],FISM[],1,FALSE),0),0)</f>
        <v>6100165</v>
      </c>
      <c r="O60">
        <f t="shared" si="3"/>
        <v>59</v>
      </c>
    </row>
    <row r="61" spans="1:15" x14ac:dyDescent="0.3">
      <c r="A61" s="14">
        <v>60</v>
      </c>
      <c r="B61" s="15">
        <v>79</v>
      </c>
      <c r="C61" s="15">
        <v>104815</v>
      </c>
      <c r="D61" s="15" t="s">
        <v>634</v>
      </c>
      <c r="E61" s="15" t="s">
        <v>19</v>
      </c>
      <c r="F61" s="15" t="s">
        <v>20</v>
      </c>
      <c r="G61" s="15" t="s">
        <v>3221</v>
      </c>
      <c r="H61" s="15" t="s">
        <v>1179</v>
      </c>
      <c r="I61" s="15" t="s">
        <v>3023</v>
      </c>
      <c r="J61" s="15" t="s">
        <v>3222</v>
      </c>
      <c r="K61" s="16" t="s">
        <v>3223</v>
      </c>
      <c r="M61">
        <f t="shared" si="2"/>
        <v>104815</v>
      </c>
      <c r="N61">
        <f>IF(AND(A61&gt;0,A61&lt;999),IFERROR(VLOOKUP(results1203[[#This Row],[Card]],FISM[],1,FALSE),0),0)</f>
        <v>104815</v>
      </c>
      <c r="O61">
        <f t="shared" si="3"/>
        <v>60</v>
      </c>
    </row>
    <row r="62" spans="1:15" x14ac:dyDescent="0.3">
      <c r="A62" s="11">
        <v>61</v>
      </c>
      <c r="B62" s="12">
        <v>78</v>
      </c>
      <c r="C62" s="12">
        <v>104903</v>
      </c>
      <c r="D62" s="12" t="s">
        <v>461</v>
      </c>
      <c r="E62" s="12" t="s">
        <v>43</v>
      </c>
      <c r="F62" s="12" t="s">
        <v>20</v>
      </c>
      <c r="G62" s="12" t="s">
        <v>3224</v>
      </c>
      <c r="H62" s="12" t="s">
        <v>1094</v>
      </c>
      <c r="I62" s="12" t="s">
        <v>1148</v>
      </c>
      <c r="J62" s="12" t="s">
        <v>3225</v>
      </c>
      <c r="K62" s="13" t="s">
        <v>3226</v>
      </c>
      <c r="M62">
        <f t="shared" si="2"/>
        <v>104903</v>
      </c>
      <c r="N62">
        <f>IF(AND(A62&gt;0,A62&lt;999),IFERROR(VLOOKUP(results1203[[#This Row],[Card]],FISM[],1,FALSE),0),0)</f>
        <v>104903</v>
      </c>
      <c r="O62">
        <f t="shared" si="3"/>
        <v>61</v>
      </c>
    </row>
    <row r="63" spans="1:15" x14ac:dyDescent="0.3">
      <c r="A63" s="14">
        <v>62</v>
      </c>
      <c r="B63" s="15">
        <v>94</v>
      </c>
      <c r="C63" s="15">
        <v>104907</v>
      </c>
      <c r="D63" s="15" t="s">
        <v>379</v>
      </c>
      <c r="E63" s="15" t="s">
        <v>43</v>
      </c>
      <c r="F63" s="15" t="s">
        <v>20</v>
      </c>
      <c r="G63" s="15" t="s">
        <v>3227</v>
      </c>
      <c r="H63" s="15" t="s">
        <v>3228</v>
      </c>
      <c r="I63" s="15" t="s">
        <v>3229</v>
      </c>
      <c r="J63" s="15" t="s">
        <v>3230</v>
      </c>
      <c r="K63" s="16" t="s">
        <v>3231</v>
      </c>
      <c r="M63">
        <f t="shared" si="2"/>
        <v>104907</v>
      </c>
      <c r="N63">
        <f>IF(AND(A63&gt;0,A63&lt;999),IFERROR(VLOOKUP(results1203[[#This Row],[Card]],FISM[],1,FALSE),0),0)</f>
        <v>104907</v>
      </c>
      <c r="O63">
        <f t="shared" si="3"/>
        <v>62</v>
      </c>
    </row>
    <row r="64" spans="1:15" x14ac:dyDescent="0.3">
      <c r="A64" s="11">
        <v>63</v>
      </c>
      <c r="B64" s="12">
        <v>97</v>
      </c>
      <c r="C64" s="12">
        <v>6100136</v>
      </c>
      <c r="D64" s="12" t="s">
        <v>1282</v>
      </c>
      <c r="E64" s="12" t="s">
        <v>143</v>
      </c>
      <c r="F64" s="12" t="s">
        <v>20</v>
      </c>
      <c r="G64" s="12" t="s">
        <v>1083</v>
      </c>
      <c r="H64" s="12" t="s">
        <v>1127</v>
      </c>
      <c r="I64" s="12" t="s">
        <v>3232</v>
      </c>
      <c r="J64" s="12" t="s">
        <v>3233</v>
      </c>
      <c r="K64" s="13" t="s">
        <v>3234</v>
      </c>
      <c r="M64">
        <f t="shared" si="2"/>
        <v>6100136</v>
      </c>
      <c r="N64">
        <f>IF(AND(A64&gt;0,A64&lt;999),IFERROR(VLOOKUP(results1203[[#This Row],[Card]],FISM[],1,FALSE),0),0)</f>
        <v>6100136</v>
      </c>
      <c r="O64">
        <f t="shared" si="3"/>
        <v>63</v>
      </c>
    </row>
    <row r="65" spans="1:15" x14ac:dyDescent="0.3">
      <c r="A65" s="14">
        <v>64</v>
      </c>
      <c r="B65" s="15">
        <v>86</v>
      </c>
      <c r="C65" s="15">
        <v>6100077</v>
      </c>
      <c r="D65" s="15" t="s">
        <v>420</v>
      </c>
      <c r="E65" s="15" t="s">
        <v>143</v>
      </c>
      <c r="F65" s="15" t="s">
        <v>20</v>
      </c>
      <c r="G65" s="15" t="s">
        <v>932</v>
      </c>
      <c r="H65" s="15" t="s">
        <v>1815</v>
      </c>
      <c r="I65" s="15" t="s">
        <v>3235</v>
      </c>
      <c r="J65" s="15" t="s">
        <v>2641</v>
      </c>
      <c r="K65" s="16" t="s">
        <v>2949</v>
      </c>
      <c r="M65">
        <f t="shared" si="2"/>
        <v>6100077</v>
      </c>
      <c r="N65">
        <f>IF(AND(A65&gt;0,A65&lt;999),IFERROR(VLOOKUP(results1203[[#This Row],[Card]],FISM[],1,FALSE),0),0)</f>
        <v>6100077</v>
      </c>
      <c r="O65">
        <f t="shared" si="3"/>
        <v>64</v>
      </c>
    </row>
    <row r="66" spans="1:15" x14ac:dyDescent="0.3">
      <c r="A66" s="11">
        <v>65</v>
      </c>
      <c r="B66" s="12">
        <v>64</v>
      </c>
      <c r="C66" s="12">
        <v>104910</v>
      </c>
      <c r="D66" s="12" t="s">
        <v>630</v>
      </c>
      <c r="E66" s="12" t="s">
        <v>43</v>
      </c>
      <c r="F66" s="12" t="s">
        <v>20</v>
      </c>
      <c r="G66" s="12" t="s">
        <v>2444</v>
      </c>
      <c r="H66" s="12" t="s">
        <v>1207</v>
      </c>
      <c r="I66" s="12" t="s">
        <v>3236</v>
      </c>
      <c r="J66" s="12" t="s">
        <v>3237</v>
      </c>
      <c r="K66" s="13" t="s">
        <v>3238</v>
      </c>
      <c r="M66">
        <f t="shared" ref="M66:M97" si="4">C66</f>
        <v>104910</v>
      </c>
      <c r="N66">
        <f>IF(AND(A66&gt;0,A66&lt;999),IFERROR(VLOOKUP(results1203[[#This Row],[Card]],FISM[],1,FALSE),0),0)</f>
        <v>104910</v>
      </c>
      <c r="O66">
        <f t="shared" ref="O66:O97" si="5">A66</f>
        <v>65</v>
      </c>
    </row>
    <row r="67" spans="1:15" x14ac:dyDescent="0.3">
      <c r="A67" s="14">
        <v>66</v>
      </c>
      <c r="B67" s="15">
        <v>93</v>
      </c>
      <c r="C67" s="15">
        <v>6100130</v>
      </c>
      <c r="D67" s="15" t="s">
        <v>2751</v>
      </c>
      <c r="E67" s="15" t="s">
        <v>143</v>
      </c>
      <c r="F67" s="15" t="s">
        <v>20</v>
      </c>
      <c r="G67" s="15" t="s">
        <v>3239</v>
      </c>
      <c r="H67" s="15" t="s">
        <v>1618</v>
      </c>
      <c r="I67" s="15" t="s">
        <v>3240</v>
      </c>
      <c r="J67" s="15" t="s">
        <v>3241</v>
      </c>
      <c r="K67" s="16" t="s">
        <v>3242</v>
      </c>
      <c r="M67">
        <f t="shared" si="4"/>
        <v>6100130</v>
      </c>
      <c r="N67">
        <f>IF(AND(A67&gt;0,A67&lt;999),IFERROR(VLOOKUP(results1203[[#This Row],[Card]],FISM[],1,FALSE),0),0)</f>
        <v>6100130</v>
      </c>
      <c r="O67">
        <f t="shared" si="5"/>
        <v>66</v>
      </c>
    </row>
    <row r="68" spans="1:15" x14ac:dyDescent="0.3">
      <c r="A68" s="11">
        <v>67</v>
      </c>
      <c r="B68" s="12">
        <v>89</v>
      </c>
      <c r="C68" s="12">
        <v>6100125</v>
      </c>
      <c r="D68" s="12" t="s">
        <v>626</v>
      </c>
      <c r="E68" s="12" t="s">
        <v>143</v>
      </c>
      <c r="F68" s="12" t="s">
        <v>20</v>
      </c>
      <c r="G68" s="12" t="s">
        <v>938</v>
      </c>
      <c r="H68" s="12" t="s">
        <v>3243</v>
      </c>
      <c r="I68" s="12" t="s">
        <v>1176</v>
      </c>
      <c r="J68" s="12" t="s">
        <v>2645</v>
      </c>
      <c r="K68" s="13" t="s">
        <v>3244</v>
      </c>
      <c r="M68">
        <f t="shared" si="4"/>
        <v>6100125</v>
      </c>
      <c r="N68">
        <f>IF(AND(A68&gt;0,A68&lt;999),IFERROR(VLOOKUP(results1203[[#This Row],[Card]],FISM[],1,FALSE),0),0)</f>
        <v>6100125</v>
      </c>
      <c r="O68">
        <f t="shared" si="5"/>
        <v>67</v>
      </c>
    </row>
    <row r="69" spans="1:15" x14ac:dyDescent="0.3">
      <c r="A69" s="14">
        <v>68</v>
      </c>
      <c r="B69" s="15">
        <v>91</v>
      </c>
      <c r="C69" s="15">
        <v>6100073</v>
      </c>
      <c r="D69" s="15" t="s">
        <v>433</v>
      </c>
      <c r="E69" s="15" t="s">
        <v>143</v>
      </c>
      <c r="F69" s="15" t="s">
        <v>20</v>
      </c>
      <c r="G69" s="15" t="s">
        <v>2075</v>
      </c>
      <c r="H69" s="15" t="s">
        <v>1224</v>
      </c>
      <c r="I69" s="15" t="s">
        <v>3245</v>
      </c>
      <c r="J69" s="15" t="s">
        <v>835</v>
      </c>
      <c r="K69" s="16" t="s">
        <v>3246</v>
      </c>
      <c r="M69">
        <f t="shared" si="4"/>
        <v>6100073</v>
      </c>
      <c r="N69">
        <f>IF(AND(A69&gt;0,A69&lt;999),IFERROR(VLOOKUP(results1203[[#This Row],[Card]],FISM[],1,FALSE),0),0)</f>
        <v>6100073</v>
      </c>
      <c r="O69">
        <f t="shared" si="5"/>
        <v>68</v>
      </c>
    </row>
    <row r="70" spans="1:15" x14ac:dyDescent="0.3">
      <c r="A70" s="11">
        <v>69</v>
      </c>
      <c r="B70" s="12">
        <v>101</v>
      </c>
      <c r="C70" s="12">
        <v>6100003</v>
      </c>
      <c r="D70" s="12" t="s">
        <v>498</v>
      </c>
      <c r="E70" s="12" t="s">
        <v>43</v>
      </c>
      <c r="F70" s="12" t="s">
        <v>20</v>
      </c>
      <c r="G70" s="12" t="s">
        <v>1547</v>
      </c>
      <c r="H70" s="12" t="s">
        <v>1960</v>
      </c>
      <c r="I70" s="12" t="s">
        <v>3247</v>
      </c>
      <c r="J70" s="12" t="s">
        <v>3248</v>
      </c>
      <c r="K70" s="13" t="s">
        <v>3249</v>
      </c>
      <c r="M70">
        <f t="shared" si="4"/>
        <v>6100003</v>
      </c>
      <c r="N70">
        <f>IF(AND(A70&gt;0,A70&lt;999),IFERROR(VLOOKUP(results1203[[#This Row],[Card]],FISM[],1,FALSE),0),0)</f>
        <v>6100003</v>
      </c>
      <c r="O70">
        <f t="shared" si="5"/>
        <v>69</v>
      </c>
    </row>
    <row r="71" spans="1:15" x14ac:dyDescent="0.3">
      <c r="A71" s="14">
        <v>70</v>
      </c>
      <c r="B71" s="15">
        <v>98</v>
      </c>
      <c r="C71" s="15">
        <v>6100154</v>
      </c>
      <c r="D71" s="15" t="s">
        <v>512</v>
      </c>
      <c r="E71" s="15" t="s">
        <v>143</v>
      </c>
      <c r="F71" s="15" t="s">
        <v>20</v>
      </c>
      <c r="G71" s="15" t="s">
        <v>3250</v>
      </c>
      <c r="H71" s="15" t="s">
        <v>3251</v>
      </c>
      <c r="I71" s="15" t="s">
        <v>3252</v>
      </c>
      <c r="J71" s="15" t="s">
        <v>3253</v>
      </c>
      <c r="K71" s="16" t="s">
        <v>3254</v>
      </c>
      <c r="M71">
        <f t="shared" si="4"/>
        <v>6100154</v>
      </c>
      <c r="N71">
        <f>IF(AND(A71&gt;0,A71&lt;999),IFERROR(VLOOKUP(results1203[[#This Row],[Card]],FISM[],1,FALSE),0),0)</f>
        <v>6100154</v>
      </c>
      <c r="O71">
        <f t="shared" si="5"/>
        <v>70</v>
      </c>
    </row>
    <row r="72" spans="1:15" x14ac:dyDescent="0.3">
      <c r="A72" s="11">
        <v>71</v>
      </c>
      <c r="B72" s="12">
        <v>112</v>
      </c>
      <c r="C72" s="12">
        <v>6100188</v>
      </c>
      <c r="D72" s="12" t="s">
        <v>582</v>
      </c>
      <c r="E72" s="12" t="s">
        <v>143</v>
      </c>
      <c r="F72" s="12" t="s">
        <v>20</v>
      </c>
      <c r="G72" s="12" t="s">
        <v>3255</v>
      </c>
      <c r="H72" s="12" t="s">
        <v>3256</v>
      </c>
      <c r="I72" s="12" t="s">
        <v>3257</v>
      </c>
      <c r="J72" s="12" t="s">
        <v>2132</v>
      </c>
      <c r="K72" s="13" t="s">
        <v>3258</v>
      </c>
      <c r="M72">
        <f t="shared" si="4"/>
        <v>6100188</v>
      </c>
      <c r="N72">
        <f>IF(AND(A72&gt;0,A72&lt;999),IFERROR(VLOOKUP(results1203[[#This Row],[Card]],FISM[],1,FALSE),0),0)</f>
        <v>6100188</v>
      </c>
      <c r="O72">
        <f t="shared" si="5"/>
        <v>71</v>
      </c>
    </row>
    <row r="73" spans="1:15" x14ac:dyDescent="0.3">
      <c r="A73" s="14">
        <v>72</v>
      </c>
      <c r="B73" s="15">
        <v>100</v>
      </c>
      <c r="C73" s="15">
        <v>6100090</v>
      </c>
      <c r="D73" s="15" t="s">
        <v>482</v>
      </c>
      <c r="E73" s="15" t="s">
        <v>143</v>
      </c>
      <c r="F73" s="15" t="s">
        <v>20</v>
      </c>
      <c r="G73" s="15" t="s">
        <v>3259</v>
      </c>
      <c r="H73" s="15" t="s">
        <v>3260</v>
      </c>
      <c r="I73" s="15" t="s">
        <v>3261</v>
      </c>
      <c r="J73" s="15" t="s">
        <v>3007</v>
      </c>
      <c r="K73" s="16" t="s">
        <v>3262</v>
      </c>
      <c r="M73">
        <f t="shared" si="4"/>
        <v>6100090</v>
      </c>
      <c r="N73">
        <f>IF(AND(A73&gt;0,A73&lt;999),IFERROR(VLOOKUP(results1203[[#This Row],[Card]],FISM[],1,FALSE),0),0)</f>
        <v>6100090</v>
      </c>
      <c r="O73">
        <f t="shared" si="5"/>
        <v>72</v>
      </c>
    </row>
    <row r="74" spans="1:15" x14ac:dyDescent="0.3">
      <c r="A74" s="11">
        <v>73</v>
      </c>
      <c r="B74" s="12">
        <v>102</v>
      </c>
      <c r="C74" s="12">
        <v>492282</v>
      </c>
      <c r="D74" s="12" t="s">
        <v>637</v>
      </c>
      <c r="E74" s="12" t="s">
        <v>43</v>
      </c>
      <c r="F74" s="12" t="s">
        <v>638</v>
      </c>
      <c r="G74" s="12" t="s">
        <v>1251</v>
      </c>
      <c r="H74" s="12" t="s">
        <v>2290</v>
      </c>
      <c r="I74" s="12" t="s">
        <v>3263</v>
      </c>
      <c r="J74" s="12" t="s">
        <v>3264</v>
      </c>
      <c r="K74" s="13" t="s">
        <v>3265</v>
      </c>
      <c r="M74">
        <f t="shared" si="4"/>
        <v>492282</v>
      </c>
      <c r="N74">
        <f>IF(AND(A74&gt;0,A74&lt;999),IFERROR(VLOOKUP(results1203[[#This Row],[Card]],FISM[],1,FALSE),0),0)</f>
        <v>492282</v>
      </c>
      <c r="O74">
        <f t="shared" si="5"/>
        <v>73</v>
      </c>
    </row>
    <row r="75" spans="1:15" x14ac:dyDescent="0.3">
      <c r="A75" s="14">
        <v>74</v>
      </c>
      <c r="B75" s="15">
        <v>105</v>
      </c>
      <c r="C75" s="15">
        <v>6100186</v>
      </c>
      <c r="D75" s="15" t="s">
        <v>546</v>
      </c>
      <c r="E75" s="15" t="s">
        <v>143</v>
      </c>
      <c r="F75" s="15" t="s">
        <v>20</v>
      </c>
      <c r="G75" s="15" t="s">
        <v>3266</v>
      </c>
      <c r="H75" s="15" t="s">
        <v>3267</v>
      </c>
      <c r="I75" s="15" t="s">
        <v>3268</v>
      </c>
      <c r="J75" s="15" t="s">
        <v>3269</v>
      </c>
      <c r="K75" s="16" t="s">
        <v>3270</v>
      </c>
      <c r="M75">
        <f t="shared" si="4"/>
        <v>6100186</v>
      </c>
      <c r="N75">
        <f>IF(AND(A75&gt;0,A75&lt;999),IFERROR(VLOOKUP(results1203[[#This Row],[Card]],FISM[],1,FALSE),0),0)</f>
        <v>6100186</v>
      </c>
      <c r="O75">
        <f t="shared" si="5"/>
        <v>74</v>
      </c>
    </row>
    <row r="76" spans="1:15" x14ac:dyDescent="0.3">
      <c r="A76" s="11">
        <v>75</v>
      </c>
      <c r="B76" s="12">
        <v>103</v>
      </c>
      <c r="C76" s="12">
        <v>6100118</v>
      </c>
      <c r="D76" s="12" t="s">
        <v>2752</v>
      </c>
      <c r="E76" s="12" t="s">
        <v>143</v>
      </c>
      <c r="F76" s="12" t="s">
        <v>20</v>
      </c>
      <c r="G76" s="12" t="s">
        <v>3271</v>
      </c>
      <c r="H76" s="12" t="s">
        <v>1965</v>
      </c>
      <c r="I76" s="12" t="s">
        <v>3272</v>
      </c>
      <c r="J76" s="12" t="s">
        <v>3273</v>
      </c>
      <c r="K76" s="13" t="s">
        <v>3274</v>
      </c>
      <c r="M76">
        <f t="shared" si="4"/>
        <v>6100118</v>
      </c>
      <c r="N76">
        <f>IF(AND(A76&gt;0,A76&lt;999),IFERROR(VLOOKUP(results1203[[#This Row],[Card]],FISM[],1,FALSE),0),0)</f>
        <v>6100118</v>
      </c>
      <c r="O76">
        <f t="shared" si="5"/>
        <v>75</v>
      </c>
    </row>
    <row r="77" spans="1:15" x14ac:dyDescent="0.3">
      <c r="A77" s="14">
        <v>76</v>
      </c>
      <c r="B77" s="15">
        <v>110</v>
      </c>
      <c r="C77" s="15">
        <v>6100157</v>
      </c>
      <c r="D77" s="15" t="s">
        <v>1275</v>
      </c>
      <c r="E77" s="15" t="s">
        <v>143</v>
      </c>
      <c r="F77" s="15" t="s">
        <v>20</v>
      </c>
      <c r="G77" s="15" t="s">
        <v>1258</v>
      </c>
      <c r="H77" s="15" t="s">
        <v>2335</v>
      </c>
      <c r="I77" s="15" t="s">
        <v>3275</v>
      </c>
      <c r="J77" s="15" t="s">
        <v>3276</v>
      </c>
      <c r="K77" s="16" t="s">
        <v>3277</v>
      </c>
      <c r="M77">
        <f t="shared" si="4"/>
        <v>6100157</v>
      </c>
      <c r="N77">
        <f>IF(AND(A77&gt;0,A77&lt;999),IFERROR(VLOOKUP(results1203[[#This Row],[Card]],FISM[],1,FALSE),0),0)</f>
        <v>6100157</v>
      </c>
      <c r="O77">
        <f t="shared" si="5"/>
        <v>76</v>
      </c>
    </row>
    <row r="78" spans="1:15" x14ac:dyDescent="0.3">
      <c r="A78" s="11">
        <v>77</v>
      </c>
      <c r="B78" s="12">
        <v>107</v>
      </c>
      <c r="C78" s="12">
        <v>6100091</v>
      </c>
      <c r="D78" s="12" t="s">
        <v>539</v>
      </c>
      <c r="E78" s="12" t="s">
        <v>143</v>
      </c>
      <c r="F78" s="12" t="s">
        <v>20</v>
      </c>
      <c r="G78" s="12" t="s">
        <v>3278</v>
      </c>
      <c r="H78" s="12" t="s">
        <v>3279</v>
      </c>
      <c r="I78" s="12" t="s">
        <v>3280</v>
      </c>
      <c r="J78" s="12" t="s">
        <v>3281</v>
      </c>
      <c r="K78" s="13" t="s">
        <v>3282</v>
      </c>
      <c r="M78">
        <f t="shared" si="4"/>
        <v>6100091</v>
      </c>
      <c r="N78">
        <f>IF(AND(A78&gt;0,A78&lt;999),IFERROR(VLOOKUP(results1203[[#This Row],[Card]],FISM[],1,FALSE),0),0)</f>
        <v>6100091</v>
      </c>
      <c r="O78">
        <f t="shared" si="5"/>
        <v>77</v>
      </c>
    </row>
    <row r="79" spans="1:15" x14ac:dyDescent="0.3">
      <c r="A79" s="14">
        <v>78</v>
      </c>
      <c r="B79" s="15">
        <v>104</v>
      </c>
      <c r="C79" s="15">
        <v>104919</v>
      </c>
      <c r="D79" s="15" t="s">
        <v>567</v>
      </c>
      <c r="E79" s="15" t="s">
        <v>43</v>
      </c>
      <c r="F79" s="15" t="s">
        <v>20</v>
      </c>
      <c r="G79" s="15" t="s">
        <v>3283</v>
      </c>
      <c r="H79" s="15" t="s">
        <v>3284</v>
      </c>
      <c r="I79" s="15" t="s">
        <v>1263</v>
      </c>
      <c r="J79" s="15" t="s">
        <v>3285</v>
      </c>
      <c r="K79" s="16" t="s">
        <v>3286</v>
      </c>
      <c r="M79">
        <f t="shared" si="4"/>
        <v>104919</v>
      </c>
      <c r="N79">
        <f>IF(AND(A79&gt;0,A79&lt;999),IFERROR(VLOOKUP(results1203[[#This Row],[Card]],FISM[],1,FALSE),0),0)</f>
        <v>104919</v>
      </c>
      <c r="O79">
        <f t="shared" si="5"/>
        <v>78</v>
      </c>
    </row>
    <row r="80" spans="1:15" x14ac:dyDescent="0.3">
      <c r="A80" s="11">
        <v>79</v>
      </c>
      <c r="B80" s="12">
        <v>111</v>
      </c>
      <c r="C80" s="12">
        <v>6100198</v>
      </c>
      <c r="D80" s="12" t="s">
        <v>2761</v>
      </c>
      <c r="E80" s="12" t="s">
        <v>143</v>
      </c>
      <c r="F80" s="12" t="s">
        <v>20</v>
      </c>
      <c r="G80" s="12" t="s">
        <v>3287</v>
      </c>
      <c r="H80" s="12" t="s">
        <v>3288</v>
      </c>
      <c r="I80" s="12" t="s">
        <v>3289</v>
      </c>
      <c r="J80" s="12" t="s">
        <v>3290</v>
      </c>
      <c r="K80" s="13" t="s">
        <v>3291</v>
      </c>
      <c r="M80">
        <f t="shared" si="4"/>
        <v>6100198</v>
      </c>
      <c r="N80">
        <f>IF(AND(A80&gt;0,A80&lt;999),IFERROR(VLOOKUP(results1203[[#This Row],[Card]],FISM[],1,FALSE),0),0)</f>
        <v>6100198</v>
      </c>
      <c r="O80">
        <f t="shared" si="5"/>
        <v>79</v>
      </c>
    </row>
    <row r="81" spans="1:15" x14ac:dyDescent="0.3">
      <c r="A81" s="14">
        <v>80</v>
      </c>
      <c r="B81" s="15">
        <v>106</v>
      </c>
      <c r="C81" s="15">
        <v>6100170</v>
      </c>
      <c r="D81" s="15" t="s">
        <v>620</v>
      </c>
      <c r="E81" s="15" t="s">
        <v>143</v>
      </c>
      <c r="F81" s="15" t="s">
        <v>20</v>
      </c>
      <c r="G81" s="15" t="s">
        <v>3292</v>
      </c>
      <c r="H81" s="15" t="s">
        <v>2432</v>
      </c>
      <c r="I81" s="15" t="s">
        <v>3293</v>
      </c>
      <c r="J81" s="15" t="s">
        <v>3294</v>
      </c>
      <c r="K81" s="16" t="s">
        <v>3295</v>
      </c>
      <c r="M81">
        <f t="shared" si="4"/>
        <v>6100170</v>
      </c>
      <c r="N81">
        <f>IF(AND(A81&gt;0,A81&lt;999),IFERROR(VLOOKUP(results1203[[#This Row],[Card]],FISM[],1,FALSE),0),0)</f>
        <v>6100170</v>
      </c>
      <c r="O81">
        <f t="shared" si="5"/>
        <v>80</v>
      </c>
    </row>
    <row r="82" spans="1:15" x14ac:dyDescent="0.3">
      <c r="A82" s="14">
        <v>999</v>
      </c>
      <c r="B82" s="15">
        <v>90</v>
      </c>
      <c r="C82" s="15">
        <v>6100087</v>
      </c>
      <c r="D82" s="15" t="s">
        <v>591</v>
      </c>
      <c r="E82" s="15" t="s">
        <v>143</v>
      </c>
      <c r="F82" s="15" t="s">
        <v>20</v>
      </c>
      <c r="G82" s="15" t="s">
        <v>1089</v>
      </c>
      <c r="H82" s="15" t="s">
        <v>24</v>
      </c>
      <c r="I82" s="15" t="s">
        <v>24</v>
      </c>
      <c r="J82" s="15" t="s">
        <v>24</v>
      </c>
      <c r="K82" s="16" t="s">
        <v>24</v>
      </c>
      <c r="M82">
        <f t="shared" si="4"/>
        <v>6100087</v>
      </c>
      <c r="N82">
        <f>IF(AND(A82&gt;0,A82&lt;999),IFERROR(VLOOKUP(results1203[[#This Row],[Card]],FISM[],1,FALSE),0),0)</f>
        <v>0</v>
      </c>
      <c r="O82">
        <f t="shared" si="5"/>
        <v>999</v>
      </c>
    </row>
    <row r="83" spans="1:15" x14ac:dyDescent="0.3">
      <c r="A83" s="11">
        <v>999</v>
      </c>
      <c r="B83" s="12">
        <v>50</v>
      </c>
      <c r="C83" s="12">
        <v>6100058</v>
      </c>
      <c r="D83" s="12" t="s">
        <v>1054</v>
      </c>
      <c r="E83" s="12" t="s">
        <v>143</v>
      </c>
      <c r="F83" s="12" t="s">
        <v>20</v>
      </c>
      <c r="G83" s="12" t="s">
        <v>1956</v>
      </c>
      <c r="H83" s="12" t="s">
        <v>24</v>
      </c>
      <c r="I83" s="12" t="s">
        <v>24</v>
      </c>
      <c r="J83" s="12" t="s">
        <v>24</v>
      </c>
      <c r="K83" s="13" t="s">
        <v>24</v>
      </c>
      <c r="M83">
        <f t="shared" si="4"/>
        <v>6100058</v>
      </c>
      <c r="N83">
        <f>IF(AND(A83&gt;0,A83&lt;999),IFERROR(VLOOKUP(results1203[[#This Row],[Card]],FISM[],1,FALSE),0),0)</f>
        <v>0</v>
      </c>
      <c r="O83">
        <f t="shared" si="5"/>
        <v>999</v>
      </c>
    </row>
    <row r="84" spans="1:15" x14ac:dyDescent="0.3">
      <c r="A84" s="11">
        <v>999</v>
      </c>
      <c r="B84" s="15">
        <v>34</v>
      </c>
      <c r="C84" s="15">
        <v>104905</v>
      </c>
      <c r="D84" s="15" t="s">
        <v>213</v>
      </c>
      <c r="E84" s="15" t="s">
        <v>43</v>
      </c>
      <c r="F84" s="15" t="s">
        <v>20</v>
      </c>
      <c r="G84" s="15" t="s">
        <v>3296</v>
      </c>
      <c r="H84" s="15" t="s">
        <v>24</v>
      </c>
      <c r="I84" s="15" t="s">
        <v>24</v>
      </c>
      <c r="J84" s="15" t="s">
        <v>24</v>
      </c>
      <c r="K84" s="16" t="s">
        <v>24</v>
      </c>
      <c r="M84">
        <f t="shared" si="4"/>
        <v>104905</v>
      </c>
      <c r="N84">
        <f>IF(AND(A84&gt;0,A84&lt;999),IFERROR(VLOOKUP(results1203[[#This Row],[Card]],FISM[],1,FALSE),0),0)</f>
        <v>0</v>
      </c>
      <c r="O84">
        <f t="shared" si="5"/>
        <v>999</v>
      </c>
    </row>
    <row r="85" spans="1:15" x14ac:dyDescent="0.3">
      <c r="A85" s="11">
        <v>999</v>
      </c>
      <c r="B85" s="12">
        <v>29</v>
      </c>
      <c r="C85" s="12">
        <v>104869</v>
      </c>
      <c r="D85" s="12" t="s">
        <v>960</v>
      </c>
      <c r="E85" s="12" t="s">
        <v>43</v>
      </c>
      <c r="F85" s="12" t="s">
        <v>20</v>
      </c>
      <c r="G85" s="12" t="s">
        <v>3297</v>
      </c>
      <c r="H85" s="12" t="s">
        <v>24</v>
      </c>
      <c r="I85" s="12" t="s">
        <v>24</v>
      </c>
      <c r="J85" s="12" t="s">
        <v>24</v>
      </c>
      <c r="K85" s="13" t="s">
        <v>24</v>
      </c>
      <c r="M85">
        <f t="shared" si="4"/>
        <v>104869</v>
      </c>
      <c r="N85">
        <f>IF(AND(A85&gt;0,A85&lt;999),IFERROR(VLOOKUP(results1203[[#This Row],[Card]],FISM[],1,FALSE),0),0)</f>
        <v>0</v>
      </c>
      <c r="O85">
        <f t="shared" si="5"/>
        <v>999</v>
      </c>
    </row>
    <row r="86" spans="1:15" x14ac:dyDescent="0.3">
      <c r="A86" s="11">
        <v>999</v>
      </c>
      <c r="B86" s="15">
        <v>28</v>
      </c>
      <c r="C86" s="15">
        <v>104625</v>
      </c>
      <c r="D86" s="15" t="s">
        <v>50</v>
      </c>
      <c r="E86" s="15" t="s">
        <v>28</v>
      </c>
      <c r="F86" s="15" t="s">
        <v>20</v>
      </c>
      <c r="G86" s="15" t="s">
        <v>1498</v>
      </c>
      <c r="H86" s="15" t="s">
        <v>24</v>
      </c>
      <c r="I86" s="15" t="s">
        <v>24</v>
      </c>
      <c r="J86" s="15" t="s">
        <v>24</v>
      </c>
      <c r="K86" s="16" t="s">
        <v>24</v>
      </c>
      <c r="M86">
        <f t="shared" si="4"/>
        <v>104625</v>
      </c>
      <c r="N86">
        <f>IF(AND(A86&gt;0,A86&lt;999),IFERROR(VLOOKUP(results1203[[#This Row],[Card]],FISM[],1,FALSE),0),0)</f>
        <v>0</v>
      </c>
      <c r="O86">
        <f t="shared" si="5"/>
        <v>999</v>
      </c>
    </row>
    <row r="87" spans="1:15" x14ac:dyDescent="0.3">
      <c r="A87" s="11">
        <v>999</v>
      </c>
      <c r="B87" s="15">
        <v>113</v>
      </c>
      <c r="C87" s="15">
        <v>6100074</v>
      </c>
      <c r="D87" s="15" t="s">
        <v>624</v>
      </c>
      <c r="E87" s="15" t="s">
        <v>143</v>
      </c>
      <c r="F87" s="15" t="s">
        <v>20</v>
      </c>
      <c r="G87" s="15" t="s">
        <v>24</v>
      </c>
      <c r="H87" s="15" t="s">
        <v>24</v>
      </c>
      <c r="I87" s="15" t="s">
        <v>24</v>
      </c>
      <c r="J87" s="15" t="s">
        <v>24</v>
      </c>
      <c r="K87" s="16" t="s">
        <v>24</v>
      </c>
      <c r="M87">
        <f t="shared" si="4"/>
        <v>6100074</v>
      </c>
      <c r="N87">
        <f>IF(AND(A87&gt;0,A87&lt;999),IFERROR(VLOOKUP(results1203[[#This Row],[Card]],FISM[],1,FALSE),0),0)</f>
        <v>0</v>
      </c>
      <c r="O87">
        <f t="shared" si="5"/>
        <v>999</v>
      </c>
    </row>
    <row r="88" spans="1:15" x14ac:dyDescent="0.3">
      <c r="A88" s="11">
        <v>999</v>
      </c>
      <c r="B88" s="12">
        <v>109</v>
      </c>
      <c r="C88" s="12">
        <v>6100164</v>
      </c>
      <c r="D88" s="12" t="s">
        <v>468</v>
      </c>
      <c r="E88" s="12" t="s">
        <v>143</v>
      </c>
      <c r="F88" s="12" t="s">
        <v>20</v>
      </c>
      <c r="G88" s="12" t="s">
        <v>24</v>
      </c>
      <c r="H88" s="12" t="s">
        <v>24</v>
      </c>
      <c r="I88" s="12" t="s">
        <v>24</v>
      </c>
      <c r="J88" s="12" t="s">
        <v>24</v>
      </c>
      <c r="K88" s="13" t="s">
        <v>24</v>
      </c>
      <c r="M88">
        <f t="shared" si="4"/>
        <v>6100164</v>
      </c>
      <c r="N88">
        <f>IF(AND(A88&gt;0,A88&lt;999),IFERROR(VLOOKUP(results1203[[#This Row],[Card]],FISM[],1,FALSE),0),0)</f>
        <v>0</v>
      </c>
      <c r="O88">
        <f t="shared" si="5"/>
        <v>999</v>
      </c>
    </row>
    <row r="89" spans="1:15" x14ac:dyDescent="0.3">
      <c r="A89" s="11">
        <v>999</v>
      </c>
      <c r="B89" s="15">
        <v>108</v>
      </c>
      <c r="C89" s="15">
        <v>103968</v>
      </c>
      <c r="D89" s="15" t="s">
        <v>2749</v>
      </c>
      <c r="E89" s="15" t="s">
        <v>1996</v>
      </c>
      <c r="F89" s="15" t="s">
        <v>20</v>
      </c>
      <c r="G89" s="15" t="s">
        <v>24</v>
      </c>
      <c r="H89" s="15" t="s">
        <v>24</v>
      </c>
      <c r="I89" s="15" t="s">
        <v>24</v>
      </c>
      <c r="J89" s="15" t="s">
        <v>24</v>
      </c>
      <c r="K89" s="16" t="s">
        <v>24</v>
      </c>
      <c r="M89">
        <f t="shared" si="4"/>
        <v>103968</v>
      </c>
      <c r="N89">
        <f>IF(AND(A89&gt;0,A89&lt;999),IFERROR(VLOOKUP(results1203[[#This Row],[Card]],FISM[],1,FALSE),0),0)</f>
        <v>0</v>
      </c>
      <c r="O89">
        <f t="shared" si="5"/>
        <v>999</v>
      </c>
    </row>
    <row r="90" spans="1:15" x14ac:dyDescent="0.3">
      <c r="A90" s="11">
        <v>999</v>
      </c>
      <c r="B90" s="12">
        <v>99</v>
      </c>
      <c r="C90" s="12">
        <v>6100113</v>
      </c>
      <c r="D90" s="12" t="s">
        <v>2750</v>
      </c>
      <c r="E90" s="12" t="s">
        <v>143</v>
      </c>
      <c r="F90" s="12" t="s">
        <v>20</v>
      </c>
      <c r="G90" s="12" t="s">
        <v>24</v>
      </c>
      <c r="H90" s="12" t="s">
        <v>24</v>
      </c>
      <c r="I90" s="12" t="s">
        <v>24</v>
      </c>
      <c r="J90" s="12" t="s">
        <v>24</v>
      </c>
      <c r="K90" s="13" t="s">
        <v>24</v>
      </c>
      <c r="M90">
        <f t="shared" si="4"/>
        <v>6100113</v>
      </c>
      <c r="N90">
        <f>IF(AND(A90&gt;0,A90&lt;999),IFERROR(VLOOKUP(results1203[[#This Row],[Card]],FISM[],1,FALSE),0),0)</f>
        <v>0</v>
      </c>
      <c r="O90">
        <f t="shared" si="5"/>
        <v>999</v>
      </c>
    </row>
    <row r="91" spans="1:15" x14ac:dyDescent="0.3">
      <c r="A91" s="11">
        <v>999</v>
      </c>
      <c r="B91" s="15">
        <v>96</v>
      </c>
      <c r="C91" s="15">
        <v>492309</v>
      </c>
      <c r="D91" s="15" t="s">
        <v>1235</v>
      </c>
      <c r="E91" s="15" t="s">
        <v>43</v>
      </c>
      <c r="F91" s="15" t="s">
        <v>638</v>
      </c>
      <c r="G91" s="15" t="s">
        <v>24</v>
      </c>
      <c r="H91" s="15" t="s">
        <v>24</v>
      </c>
      <c r="I91" s="15" t="s">
        <v>24</v>
      </c>
      <c r="J91" s="15" t="s">
        <v>24</v>
      </c>
      <c r="K91" s="16" t="s">
        <v>24</v>
      </c>
      <c r="M91">
        <f t="shared" si="4"/>
        <v>492309</v>
      </c>
      <c r="N91">
        <f>IF(AND(A91&gt;0,A91&lt;999),IFERROR(VLOOKUP(results1203[[#This Row],[Card]],FISM[],1,FALSE),0),0)</f>
        <v>0</v>
      </c>
      <c r="O91">
        <f t="shared" si="5"/>
        <v>999</v>
      </c>
    </row>
    <row r="92" spans="1:15" x14ac:dyDescent="0.3">
      <c r="A92" s="11">
        <v>999</v>
      </c>
      <c r="B92" s="12">
        <v>87</v>
      </c>
      <c r="C92" s="12">
        <v>6100056</v>
      </c>
      <c r="D92" s="12" t="s">
        <v>311</v>
      </c>
      <c r="E92" s="12" t="s">
        <v>143</v>
      </c>
      <c r="F92" s="12" t="s">
        <v>20</v>
      </c>
      <c r="G92" s="12" t="s">
        <v>24</v>
      </c>
      <c r="H92" s="12" t="s">
        <v>24</v>
      </c>
      <c r="I92" s="12" t="s">
        <v>24</v>
      </c>
      <c r="J92" s="12" t="s">
        <v>24</v>
      </c>
      <c r="K92" s="13" t="s">
        <v>24</v>
      </c>
      <c r="M92">
        <f t="shared" si="4"/>
        <v>6100056</v>
      </c>
      <c r="N92">
        <f>IF(AND(A92&gt;0,A92&lt;999),IFERROR(VLOOKUP(results1203[[#This Row],[Card]],FISM[],1,FALSE),0),0)</f>
        <v>0</v>
      </c>
      <c r="O92">
        <f t="shared" si="5"/>
        <v>999</v>
      </c>
    </row>
    <row r="93" spans="1:15" x14ac:dyDescent="0.3">
      <c r="A93" s="11">
        <v>999</v>
      </c>
      <c r="B93" s="15">
        <v>85</v>
      </c>
      <c r="C93" s="15">
        <v>6100075</v>
      </c>
      <c r="D93" s="15" t="s">
        <v>628</v>
      </c>
      <c r="E93" s="15" t="s">
        <v>143</v>
      </c>
      <c r="F93" s="15" t="s">
        <v>20</v>
      </c>
      <c r="G93" s="15" t="s">
        <v>24</v>
      </c>
      <c r="H93" s="15" t="s">
        <v>24</v>
      </c>
      <c r="I93" s="15" t="s">
        <v>24</v>
      </c>
      <c r="J93" s="15" t="s">
        <v>24</v>
      </c>
      <c r="K93" s="16" t="s">
        <v>24</v>
      </c>
      <c r="M93">
        <f t="shared" si="4"/>
        <v>6100075</v>
      </c>
      <c r="N93">
        <f>IF(AND(A93&gt;0,A93&lt;999),IFERROR(VLOOKUP(results1203[[#This Row],[Card]],FISM[],1,FALSE),0),0)</f>
        <v>0</v>
      </c>
      <c r="O93">
        <f t="shared" si="5"/>
        <v>999</v>
      </c>
    </row>
    <row r="94" spans="1:15" x14ac:dyDescent="0.3">
      <c r="A94" s="11">
        <v>999</v>
      </c>
      <c r="B94" s="12">
        <v>83</v>
      </c>
      <c r="C94" s="12">
        <v>6100122</v>
      </c>
      <c r="D94" s="12" t="s">
        <v>594</v>
      </c>
      <c r="E94" s="12" t="s">
        <v>143</v>
      </c>
      <c r="F94" s="12" t="s">
        <v>20</v>
      </c>
      <c r="G94" s="12" t="s">
        <v>24</v>
      </c>
      <c r="H94" s="12" t="s">
        <v>24</v>
      </c>
      <c r="I94" s="12" t="s">
        <v>24</v>
      </c>
      <c r="J94" s="12" t="s">
        <v>24</v>
      </c>
      <c r="K94" s="13" t="s">
        <v>24</v>
      </c>
      <c r="M94">
        <f t="shared" si="4"/>
        <v>6100122</v>
      </c>
      <c r="N94">
        <f>IF(AND(A94&gt;0,A94&lt;999),IFERROR(VLOOKUP(results1203[[#This Row],[Card]],FISM[],1,FALSE),0),0)</f>
        <v>0</v>
      </c>
      <c r="O94">
        <f t="shared" si="5"/>
        <v>999</v>
      </c>
    </row>
    <row r="95" spans="1:15" x14ac:dyDescent="0.3">
      <c r="A95" s="11">
        <v>999</v>
      </c>
      <c r="B95" s="15">
        <v>82</v>
      </c>
      <c r="C95" s="15">
        <v>104991</v>
      </c>
      <c r="D95" s="15" t="s">
        <v>1199</v>
      </c>
      <c r="E95" s="15" t="s">
        <v>43</v>
      </c>
      <c r="F95" s="15" t="s">
        <v>20</v>
      </c>
      <c r="G95" s="15" t="s">
        <v>24</v>
      </c>
      <c r="H95" s="15" t="s">
        <v>24</v>
      </c>
      <c r="I95" s="15" t="s">
        <v>24</v>
      </c>
      <c r="J95" s="15" t="s">
        <v>24</v>
      </c>
      <c r="K95" s="16" t="s">
        <v>24</v>
      </c>
      <c r="M95">
        <f t="shared" si="4"/>
        <v>104991</v>
      </c>
      <c r="N95">
        <f>IF(AND(A95&gt;0,A95&lt;999),IFERROR(VLOOKUP(results1203[[#This Row],[Card]],FISM[],1,FALSE),0),0)</f>
        <v>0</v>
      </c>
      <c r="O95">
        <f t="shared" si="5"/>
        <v>999</v>
      </c>
    </row>
    <row r="96" spans="1:15" x14ac:dyDescent="0.3">
      <c r="A96" s="11">
        <v>999</v>
      </c>
      <c r="B96" s="12">
        <v>80</v>
      </c>
      <c r="C96" s="12">
        <v>6100131</v>
      </c>
      <c r="D96" s="12" t="s">
        <v>1229</v>
      </c>
      <c r="E96" s="12" t="s">
        <v>143</v>
      </c>
      <c r="F96" s="12" t="s">
        <v>20</v>
      </c>
      <c r="G96" s="12" t="s">
        <v>24</v>
      </c>
      <c r="H96" s="12" t="s">
        <v>24</v>
      </c>
      <c r="I96" s="12" t="s">
        <v>24</v>
      </c>
      <c r="J96" s="12" t="s">
        <v>24</v>
      </c>
      <c r="K96" s="13" t="s">
        <v>24</v>
      </c>
      <c r="M96">
        <f t="shared" si="4"/>
        <v>6100131</v>
      </c>
      <c r="N96">
        <f>IF(AND(A96&gt;0,A96&lt;999),IFERROR(VLOOKUP(results1203[[#This Row],[Card]],FISM[],1,FALSE),0),0)</f>
        <v>0</v>
      </c>
      <c r="O96">
        <f t="shared" si="5"/>
        <v>999</v>
      </c>
    </row>
    <row r="97" spans="1:15" x14ac:dyDescent="0.3">
      <c r="A97" s="11">
        <v>999</v>
      </c>
      <c r="B97" s="15">
        <v>74</v>
      </c>
      <c r="C97" s="15">
        <v>104689</v>
      </c>
      <c r="D97" s="15" t="s">
        <v>2204</v>
      </c>
      <c r="E97" s="15" t="s">
        <v>19</v>
      </c>
      <c r="F97" s="15" t="s">
        <v>20</v>
      </c>
      <c r="G97" s="15" t="s">
        <v>24</v>
      </c>
      <c r="H97" s="15" t="s">
        <v>24</v>
      </c>
      <c r="I97" s="15" t="s">
        <v>24</v>
      </c>
      <c r="J97" s="15" t="s">
        <v>24</v>
      </c>
      <c r="K97" s="16" t="s">
        <v>24</v>
      </c>
      <c r="M97">
        <f t="shared" si="4"/>
        <v>104689</v>
      </c>
      <c r="N97">
        <f>IF(AND(A97&gt;0,A97&lt;999),IFERROR(VLOOKUP(results1203[[#This Row],[Card]],FISM[],1,FALSE),0),0)</f>
        <v>0</v>
      </c>
      <c r="O97">
        <f t="shared" si="5"/>
        <v>999</v>
      </c>
    </row>
    <row r="98" spans="1:15" x14ac:dyDescent="0.3">
      <c r="A98" s="11">
        <v>999</v>
      </c>
      <c r="B98" s="12">
        <v>71</v>
      </c>
      <c r="C98" s="12">
        <v>6100160</v>
      </c>
      <c r="D98" s="12" t="s">
        <v>1173</v>
      </c>
      <c r="E98" s="12" t="s">
        <v>143</v>
      </c>
      <c r="F98" s="12" t="s">
        <v>20</v>
      </c>
      <c r="G98" s="12" t="s">
        <v>24</v>
      </c>
      <c r="H98" s="12" t="s">
        <v>24</v>
      </c>
      <c r="I98" s="12" t="s">
        <v>24</v>
      </c>
      <c r="J98" s="12" t="s">
        <v>24</v>
      </c>
      <c r="K98" s="13" t="s">
        <v>24</v>
      </c>
      <c r="M98">
        <f t="shared" ref="M98:M115" si="6">C98</f>
        <v>6100160</v>
      </c>
      <c r="N98">
        <f>IF(AND(A98&gt;0,A98&lt;999),IFERROR(VLOOKUP(results1203[[#This Row],[Card]],FISM[],1,FALSE),0),0)</f>
        <v>0</v>
      </c>
      <c r="O98">
        <f t="shared" ref="O98:O115" si="7">A98</f>
        <v>999</v>
      </c>
    </row>
    <row r="99" spans="1:15" x14ac:dyDescent="0.3">
      <c r="A99" s="11">
        <v>999</v>
      </c>
      <c r="B99" s="15">
        <v>68</v>
      </c>
      <c r="C99" s="15">
        <v>6100068</v>
      </c>
      <c r="D99" s="15" t="s">
        <v>365</v>
      </c>
      <c r="E99" s="15" t="s">
        <v>143</v>
      </c>
      <c r="F99" s="15" t="s">
        <v>20</v>
      </c>
      <c r="G99" s="15" t="s">
        <v>24</v>
      </c>
      <c r="H99" s="15" t="s">
        <v>24</v>
      </c>
      <c r="I99" s="15" t="s">
        <v>24</v>
      </c>
      <c r="J99" s="15" t="s">
        <v>24</v>
      </c>
      <c r="K99" s="16" t="s">
        <v>24</v>
      </c>
      <c r="M99">
        <f t="shared" si="6"/>
        <v>6100068</v>
      </c>
      <c r="N99">
        <f>IF(AND(A99&gt;0,A99&lt;999),IFERROR(VLOOKUP(results1203[[#This Row],[Card]],FISM[],1,FALSE),0),0)</f>
        <v>0</v>
      </c>
      <c r="O99">
        <f t="shared" si="7"/>
        <v>999</v>
      </c>
    </row>
    <row r="100" spans="1:15" x14ac:dyDescent="0.3">
      <c r="A100" s="11">
        <v>999</v>
      </c>
      <c r="B100" s="12">
        <v>66</v>
      </c>
      <c r="C100" s="12">
        <v>6100151</v>
      </c>
      <c r="D100" s="12" t="s">
        <v>178</v>
      </c>
      <c r="E100" s="12" t="s">
        <v>143</v>
      </c>
      <c r="F100" s="12" t="s">
        <v>20</v>
      </c>
      <c r="G100" s="12" t="s">
        <v>24</v>
      </c>
      <c r="H100" s="12" t="s">
        <v>24</v>
      </c>
      <c r="I100" s="12" t="s">
        <v>24</v>
      </c>
      <c r="J100" s="12" t="s">
        <v>24</v>
      </c>
      <c r="K100" s="13" t="s">
        <v>24</v>
      </c>
      <c r="M100">
        <f t="shared" si="6"/>
        <v>6100151</v>
      </c>
      <c r="N100">
        <f>IF(AND(A100&gt;0,A100&lt;999),IFERROR(VLOOKUP(results1203[[#This Row],[Card]],FISM[],1,FALSE),0),0)</f>
        <v>0</v>
      </c>
      <c r="O100">
        <f t="shared" si="7"/>
        <v>999</v>
      </c>
    </row>
    <row r="101" spans="1:15" x14ac:dyDescent="0.3">
      <c r="A101" s="11">
        <v>999</v>
      </c>
      <c r="B101" s="15">
        <v>63</v>
      </c>
      <c r="C101" s="15">
        <v>6532590</v>
      </c>
      <c r="D101" s="15" t="s">
        <v>232</v>
      </c>
      <c r="E101" s="15" t="s">
        <v>43</v>
      </c>
      <c r="F101" s="15" t="s">
        <v>73</v>
      </c>
      <c r="G101" s="15" t="s">
        <v>24</v>
      </c>
      <c r="H101" s="15" t="s">
        <v>24</v>
      </c>
      <c r="I101" s="15" t="s">
        <v>24</v>
      </c>
      <c r="J101" s="15" t="s">
        <v>24</v>
      </c>
      <c r="K101" s="16" t="s">
        <v>24</v>
      </c>
      <c r="M101">
        <f t="shared" si="6"/>
        <v>6532590</v>
      </c>
      <c r="N101">
        <f>IF(AND(A101&gt;0,A101&lt;999),IFERROR(VLOOKUP(results1203[[#This Row],[Card]],FISM[],1,FALSE),0),0)</f>
        <v>0</v>
      </c>
      <c r="O101">
        <f t="shared" si="7"/>
        <v>999</v>
      </c>
    </row>
    <row r="102" spans="1:15" x14ac:dyDescent="0.3">
      <c r="A102" s="11">
        <v>999</v>
      </c>
      <c r="B102" s="12">
        <v>61</v>
      </c>
      <c r="C102" s="12">
        <v>430785</v>
      </c>
      <c r="D102" s="12" t="s">
        <v>2753</v>
      </c>
      <c r="E102" s="12" t="s">
        <v>28</v>
      </c>
      <c r="F102" s="12" t="s">
        <v>2754</v>
      </c>
      <c r="G102" s="12" t="s">
        <v>24</v>
      </c>
      <c r="H102" s="12" t="s">
        <v>24</v>
      </c>
      <c r="I102" s="12" t="s">
        <v>24</v>
      </c>
      <c r="J102" s="12" t="s">
        <v>24</v>
      </c>
      <c r="K102" s="13" t="s">
        <v>24</v>
      </c>
      <c r="M102">
        <f t="shared" si="6"/>
        <v>430785</v>
      </c>
      <c r="N102">
        <f>IF(AND(A102&gt;0,A102&lt;999),IFERROR(VLOOKUP(results1203[[#This Row],[Card]],FISM[],1,FALSE),0),0)</f>
        <v>0</v>
      </c>
      <c r="O102">
        <f t="shared" si="7"/>
        <v>999</v>
      </c>
    </row>
    <row r="103" spans="1:15" x14ac:dyDescent="0.3">
      <c r="A103" s="11">
        <v>999</v>
      </c>
      <c r="B103" s="15">
        <v>54</v>
      </c>
      <c r="C103" s="15">
        <v>6100033</v>
      </c>
      <c r="D103" s="15" t="s">
        <v>307</v>
      </c>
      <c r="E103" s="15" t="s">
        <v>143</v>
      </c>
      <c r="F103" s="15" t="s">
        <v>20</v>
      </c>
      <c r="G103" s="15" t="s">
        <v>24</v>
      </c>
      <c r="H103" s="15" t="s">
        <v>24</v>
      </c>
      <c r="I103" s="15" t="s">
        <v>24</v>
      </c>
      <c r="J103" s="15" t="s">
        <v>24</v>
      </c>
      <c r="K103" s="16" t="s">
        <v>24</v>
      </c>
      <c r="M103">
        <f t="shared" si="6"/>
        <v>6100033</v>
      </c>
      <c r="N103">
        <f>IF(AND(A103&gt;0,A103&lt;999),IFERROR(VLOOKUP(results1203[[#This Row],[Card]],FISM[],1,FALSE),0),0)</f>
        <v>0</v>
      </c>
      <c r="O103">
        <f t="shared" si="7"/>
        <v>999</v>
      </c>
    </row>
    <row r="104" spans="1:15" x14ac:dyDescent="0.3">
      <c r="A104" s="11">
        <v>999</v>
      </c>
      <c r="B104" s="12">
        <v>47</v>
      </c>
      <c r="C104" s="12">
        <v>104609</v>
      </c>
      <c r="D104" s="12" t="s">
        <v>206</v>
      </c>
      <c r="E104" s="12" t="s">
        <v>28</v>
      </c>
      <c r="F104" s="12" t="s">
        <v>20</v>
      </c>
      <c r="G104" s="12" t="s">
        <v>24</v>
      </c>
      <c r="H104" s="12" t="s">
        <v>24</v>
      </c>
      <c r="I104" s="12" t="s">
        <v>24</v>
      </c>
      <c r="J104" s="12" t="s">
        <v>24</v>
      </c>
      <c r="K104" s="13" t="s">
        <v>24</v>
      </c>
      <c r="M104">
        <f t="shared" si="6"/>
        <v>104609</v>
      </c>
      <c r="N104">
        <f>IF(AND(A104&gt;0,A104&lt;999),IFERROR(VLOOKUP(results1203[[#This Row],[Card]],FISM[],1,FALSE),0),0)</f>
        <v>0</v>
      </c>
      <c r="O104">
        <f t="shared" si="7"/>
        <v>999</v>
      </c>
    </row>
    <row r="105" spans="1:15" x14ac:dyDescent="0.3">
      <c r="A105" s="11">
        <v>999</v>
      </c>
      <c r="B105" s="15">
        <v>42</v>
      </c>
      <c r="C105" s="15">
        <v>104826</v>
      </c>
      <c r="D105" s="15" t="s">
        <v>635</v>
      </c>
      <c r="E105" s="15" t="s">
        <v>19</v>
      </c>
      <c r="F105" s="15" t="s">
        <v>20</v>
      </c>
      <c r="G105" s="15" t="s">
        <v>24</v>
      </c>
      <c r="H105" s="15" t="s">
        <v>24</v>
      </c>
      <c r="I105" s="15" t="s">
        <v>24</v>
      </c>
      <c r="J105" s="15" t="s">
        <v>24</v>
      </c>
      <c r="K105" s="16" t="s">
        <v>24</v>
      </c>
      <c r="M105">
        <f t="shared" si="6"/>
        <v>104826</v>
      </c>
      <c r="N105">
        <f>IF(AND(A105&gt;0,A105&lt;999),IFERROR(VLOOKUP(results1203[[#This Row],[Card]],FISM[],1,FALSE),0),0)</f>
        <v>0</v>
      </c>
      <c r="O105">
        <f t="shared" si="7"/>
        <v>999</v>
      </c>
    </row>
    <row r="106" spans="1:15" x14ac:dyDescent="0.3">
      <c r="A106" s="11">
        <v>999</v>
      </c>
      <c r="B106" s="12">
        <v>41</v>
      </c>
      <c r="C106" s="12">
        <v>6532109</v>
      </c>
      <c r="D106" s="12" t="s">
        <v>990</v>
      </c>
      <c r="E106" s="12" t="s">
        <v>28</v>
      </c>
      <c r="F106" s="12" t="s">
        <v>73</v>
      </c>
      <c r="G106" s="12" t="s">
        <v>24</v>
      </c>
      <c r="H106" s="12" t="s">
        <v>24</v>
      </c>
      <c r="I106" s="12" t="s">
        <v>24</v>
      </c>
      <c r="J106" s="12" t="s">
        <v>24</v>
      </c>
      <c r="K106" s="13" t="s">
        <v>24</v>
      </c>
      <c r="M106">
        <f t="shared" si="6"/>
        <v>6532109</v>
      </c>
      <c r="N106">
        <f>IF(AND(A106&gt;0,A106&lt;999),IFERROR(VLOOKUP(results1203[[#This Row],[Card]],FISM[],1,FALSE),0),0)</f>
        <v>0</v>
      </c>
      <c r="O106">
        <f t="shared" si="7"/>
        <v>999</v>
      </c>
    </row>
    <row r="107" spans="1:15" x14ac:dyDescent="0.3">
      <c r="A107" s="11">
        <v>999</v>
      </c>
      <c r="B107" s="15">
        <v>40</v>
      </c>
      <c r="C107" s="15">
        <v>6190808</v>
      </c>
      <c r="D107" s="15" t="s">
        <v>1284</v>
      </c>
      <c r="E107" s="15" t="s">
        <v>19</v>
      </c>
      <c r="F107" s="15" t="s">
        <v>1285</v>
      </c>
      <c r="G107" s="15" t="s">
        <v>24</v>
      </c>
      <c r="H107" s="15" t="s">
        <v>24</v>
      </c>
      <c r="I107" s="15" t="s">
        <v>24</v>
      </c>
      <c r="J107" s="15" t="s">
        <v>24</v>
      </c>
      <c r="K107" s="16" t="s">
        <v>24</v>
      </c>
      <c r="M107">
        <f t="shared" si="6"/>
        <v>6190808</v>
      </c>
      <c r="N107">
        <f>IF(AND(A107&gt;0,A107&lt;999),IFERROR(VLOOKUP(results1203[[#This Row],[Card]],FISM[],1,FALSE),0),0)</f>
        <v>0</v>
      </c>
      <c r="O107">
        <f t="shared" si="7"/>
        <v>999</v>
      </c>
    </row>
    <row r="108" spans="1:15" x14ac:dyDescent="0.3">
      <c r="A108" s="11">
        <v>999</v>
      </c>
      <c r="B108" s="12">
        <v>39</v>
      </c>
      <c r="C108" s="12">
        <v>104976</v>
      </c>
      <c r="D108" s="12" t="s">
        <v>1040</v>
      </c>
      <c r="E108" s="12" t="s">
        <v>43</v>
      </c>
      <c r="F108" s="12" t="s">
        <v>20</v>
      </c>
      <c r="G108" s="12" t="s">
        <v>24</v>
      </c>
      <c r="H108" s="12" t="s">
        <v>24</v>
      </c>
      <c r="I108" s="12" t="s">
        <v>24</v>
      </c>
      <c r="J108" s="12" t="s">
        <v>24</v>
      </c>
      <c r="K108" s="13" t="s">
        <v>24</v>
      </c>
      <c r="M108">
        <f t="shared" si="6"/>
        <v>104976</v>
      </c>
      <c r="N108">
        <f>IF(AND(A108&gt;0,A108&lt;999),IFERROR(VLOOKUP(results1203[[#This Row],[Card]],FISM[],1,FALSE),0),0)</f>
        <v>0</v>
      </c>
      <c r="O108">
        <f t="shared" si="7"/>
        <v>999</v>
      </c>
    </row>
    <row r="109" spans="1:15" x14ac:dyDescent="0.3">
      <c r="A109" s="11">
        <v>999</v>
      </c>
      <c r="B109" s="15">
        <v>38</v>
      </c>
      <c r="C109" s="15">
        <v>6100057</v>
      </c>
      <c r="D109" s="15" t="s">
        <v>1093</v>
      </c>
      <c r="E109" s="15" t="s">
        <v>143</v>
      </c>
      <c r="F109" s="15" t="s">
        <v>20</v>
      </c>
      <c r="G109" s="15" t="s">
        <v>24</v>
      </c>
      <c r="H109" s="15" t="s">
        <v>24</v>
      </c>
      <c r="I109" s="15" t="s">
        <v>24</v>
      </c>
      <c r="J109" s="15" t="s">
        <v>24</v>
      </c>
      <c r="K109" s="16" t="s">
        <v>24</v>
      </c>
      <c r="M109">
        <f t="shared" si="6"/>
        <v>6100057</v>
      </c>
      <c r="N109">
        <f>IF(AND(A109&gt;0,A109&lt;999),IFERROR(VLOOKUP(results1203[[#This Row],[Card]],FISM[],1,FALSE),0),0)</f>
        <v>0</v>
      </c>
      <c r="O109">
        <f t="shared" si="7"/>
        <v>999</v>
      </c>
    </row>
    <row r="110" spans="1:15" x14ac:dyDescent="0.3">
      <c r="A110" s="11">
        <v>999</v>
      </c>
      <c r="B110" s="12">
        <v>27</v>
      </c>
      <c r="C110" s="12">
        <v>104873</v>
      </c>
      <c r="D110" s="12" t="s">
        <v>109</v>
      </c>
      <c r="E110" s="12" t="s">
        <v>43</v>
      </c>
      <c r="F110" s="12" t="s">
        <v>20</v>
      </c>
      <c r="G110" s="12" t="s">
        <v>24</v>
      </c>
      <c r="H110" s="12" t="s">
        <v>24</v>
      </c>
      <c r="I110" s="12" t="s">
        <v>24</v>
      </c>
      <c r="J110" s="12" t="s">
        <v>24</v>
      </c>
      <c r="K110" s="13" t="s">
        <v>24</v>
      </c>
      <c r="M110">
        <f t="shared" si="6"/>
        <v>104873</v>
      </c>
      <c r="N110">
        <f>IF(AND(A110&gt;0,A110&lt;999),IFERROR(VLOOKUP(results1203[[#This Row],[Card]],FISM[],1,FALSE),0),0)</f>
        <v>0</v>
      </c>
      <c r="O110">
        <f t="shared" si="7"/>
        <v>999</v>
      </c>
    </row>
    <row r="111" spans="1:15" x14ac:dyDescent="0.3">
      <c r="A111" s="11">
        <v>999</v>
      </c>
      <c r="B111" s="15">
        <v>26</v>
      </c>
      <c r="C111" s="15">
        <v>6532491</v>
      </c>
      <c r="D111" s="15" t="s">
        <v>2483</v>
      </c>
      <c r="E111" s="15" t="s">
        <v>19</v>
      </c>
      <c r="F111" s="15" t="s">
        <v>73</v>
      </c>
      <c r="G111" s="15" t="s">
        <v>24</v>
      </c>
      <c r="H111" s="15" t="s">
        <v>24</v>
      </c>
      <c r="I111" s="15" t="s">
        <v>24</v>
      </c>
      <c r="J111" s="15" t="s">
        <v>24</v>
      </c>
      <c r="K111" s="16" t="s">
        <v>24</v>
      </c>
      <c r="M111">
        <f t="shared" si="6"/>
        <v>6532491</v>
      </c>
      <c r="N111">
        <f>IF(AND(A111&gt;0,A111&lt;999),IFERROR(VLOOKUP(results1203[[#This Row],[Card]],FISM[],1,FALSE),0),0)</f>
        <v>0</v>
      </c>
      <c r="O111">
        <f t="shared" si="7"/>
        <v>999</v>
      </c>
    </row>
    <row r="112" spans="1:15" x14ac:dyDescent="0.3">
      <c r="A112" s="11">
        <v>999</v>
      </c>
      <c r="B112" s="12">
        <v>25</v>
      </c>
      <c r="C112" s="12">
        <v>6532332</v>
      </c>
      <c r="D112" s="12" t="s">
        <v>2500</v>
      </c>
      <c r="E112" s="12" t="s">
        <v>19</v>
      </c>
      <c r="F112" s="12" t="s">
        <v>73</v>
      </c>
      <c r="G112" s="12" t="s">
        <v>24</v>
      </c>
      <c r="H112" s="12" t="s">
        <v>24</v>
      </c>
      <c r="I112" s="12" t="s">
        <v>24</v>
      </c>
      <c r="J112" s="12" t="s">
        <v>24</v>
      </c>
      <c r="K112" s="13" t="s">
        <v>24</v>
      </c>
      <c r="M112">
        <f t="shared" si="6"/>
        <v>6532332</v>
      </c>
      <c r="N112">
        <f>IF(AND(A112&gt;0,A112&lt;999),IFERROR(VLOOKUP(results1203[[#This Row],[Card]],FISM[],1,FALSE),0),0)</f>
        <v>0</v>
      </c>
      <c r="O112">
        <f t="shared" si="7"/>
        <v>999</v>
      </c>
    </row>
    <row r="113" spans="1:15" x14ac:dyDescent="0.3">
      <c r="A113" s="11">
        <v>999</v>
      </c>
      <c r="B113" s="15">
        <v>22</v>
      </c>
      <c r="C113" s="15">
        <v>6532100</v>
      </c>
      <c r="D113" s="15" t="s">
        <v>2758</v>
      </c>
      <c r="E113" s="15" t="s">
        <v>28</v>
      </c>
      <c r="F113" s="15" t="s">
        <v>73</v>
      </c>
      <c r="G113" s="15" t="s">
        <v>24</v>
      </c>
      <c r="H113" s="15" t="s">
        <v>24</v>
      </c>
      <c r="I113" s="15" t="s">
        <v>24</v>
      </c>
      <c r="J113" s="15" t="s">
        <v>24</v>
      </c>
      <c r="K113" s="16" t="s">
        <v>24</v>
      </c>
      <c r="M113">
        <f t="shared" si="6"/>
        <v>6532100</v>
      </c>
      <c r="N113">
        <f>IF(AND(A113&gt;0,A113&lt;999),IFERROR(VLOOKUP(results1203[[#This Row],[Card]],FISM[],1,FALSE),0),0)</f>
        <v>0</v>
      </c>
      <c r="O113">
        <f t="shared" si="7"/>
        <v>999</v>
      </c>
    </row>
    <row r="114" spans="1:15" x14ac:dyDescent="0.3">
      <c r="A114" s="11">
        <v>999</v>
      </c>
      <c r="B114" s="12">
        <v>19</v>
      </c>
      <c r="C114" s="12">
        <v>104908</v>
      </c>
      <c r="D114" s="12" t="s">
        <v>95</v>
      </c>
      <c r="E114" s="12" t="s">
        <v>43</v>
      </c>
      <c r="F114" s="12" t="s">
        <v>20</v>
      </c>
      <c r="G114" s="12" t="s">
        <v>24</v>
      </c>
      <c r="H114" s="12" t="s">
        <v>24</v>
      </c>
      <c r="I114" s="12" t="s">
        <v>24</v>
      </c>
      <c r="J114" s="12" t="s">
        <v>24</v>
      </c>
      <c r="K114" s="13" t="s">
        <v>24</v>
      </c>
      <c r="M114">
        <f t="shared" si="6"/>
        <v>104908</v>
      </c>
      <c r="N114">
        <f>IF(AND(A114&gt;0,A114&lt;999),IFERROR(VLOOKUP(results1203[[#This Row],[Card]],FISM[],1,FALSE),0),0)</f>
        <v>0</v>
      </c>
      <c r="O114">
        <f t="shared" si="7"/>
        <v>999</v>
      </c>
    </row>
    <row r="115" spans="1:15" x14ac:dyDescent="0.3">
      <c r="A115" s="11">
        <v>999</v>
      </c>
      <c r="B115" s="6">
        <v>15</v>
      </c>
      <c r="C115" s="6">
        <v>104920</v>
      </c>
      <c r="D115" s="6" t="s">
        <v>116</v>
      </c>
      <c r="E115" s="6" t="s">
        <v>43</v>
      </c>
      <c r="F115" s="6" t="s">
        <v>20</v>
      </c>
      <c r="G115" s="6" t="s">
        <v>24</v>
      </c>
      <c r="H115" s="6" t="s">
        <v>24</v>
      </c>
      <c r="I115" s="6" t="s">
        <v>24</v>
      </c>
      <c r="J115" s="6" t="s">
        <v>24</v>
      </c>
      <c r="K115" s="7" t="s">
        <v>24</v>
      </c>
      <c r="M115">
        <f t="shared" si="6"/>
        <v>104920</v>
      </c>
      <c r="N115">
        <f>IF(AND(A115&gt;0,A115&lt;999),IFERROR(VLOOKUP(results1203[[#This Row],[Card]],FISM[],1,FALSE),0),0)</f>
        <v>0</v>
      </c>
      <c r="O115">
        <f t="shared" si="7"/>
        <v>999</v>
      </c>
    </row>
  </sheetData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067C9-D421-4D77-919E-AAB5CEC5DBB5}">
  <dimension ref="A1:P108"/>
  <sheetViews>
    <sheetView workbookViewId="0">
      <selection activeCell="O17" sqref="O17"/>
    </sheetView>
  </sheetViews>
  <sheetFormatPr defaultRowHeight="14.4" x14ac:dyDescent="0.3"/>
  <cols>
    <col min="1" max="1" width="5.21875" bestFit="1" customWidth="1"/>
    <col min="2" max="2" width="4" bestFit="1" customWidth="1"/>
    <col min="3" max="3" width="8.21875" bestFit="1" customWidth="1"/>
    <col min="4" max="4" width="25.77734375" bestFit="1" customWidth="1"/>
    <col min="5" max="5" width="5" bestFit="1" customWidth="1"/>
    <col min="6" max="6" width="6.6640625" bestFit="1" customWidth="1"/>
    <col min="7" max="8" width="7.109375" bestFit="1" customWidth="1"/>
    <col min="9" max="9" width="9.77734375" bestFit="1" customWidth="1"/>
    <col min="10" max="10" width="6.5546875" bestFit="1" customWidth="1"/>
    <col min="11" max="11" width="9.109375" bestFit="1" customWidth="1"/>
  </cols>
  <sheetData>
    <row r="1" spans="1:16" x14ac:dyDescent="0.3">
      <c r="A1" s="8" t="s">
        <v>0</v>
      </c>
      <c r="B1" s="9" t="s">
        <v>1</v>
      </c>
      <c r="C1" s="9" t="s">
        <v>11</v>
      </c>
      <c r="D1" s="9" t="s">
        <v>3</v>
      </c>
      <c r="E1" s="9" t="s">
        <v>12</v>
      </c>
      <c r="F1" s="9" t="s">
        <v>4</v>
      </c>
      <c r="G1" s="9" t="s">
        <v>13</v>
      </c>
      <c r="H1" s="9" t="s">
        <v>14</v>
      </c>
      <c r="I1" s="9" t="s">
        <v>15</v>
      </c>
      <c r="J1" s="9" t="s">
        <v>16</v>
      </c>
      <c r="K1" s="10" t="s">
        <v>6</v>
      </c>
      <c r="N1" s="17" t="s">
        <v>2</v>
      </c>
      <c r="O1" s="17" t="s">
        <v>7</v>
      </c>
      <c r="P1" s="17" t="s">
        <v>0</v>
      </c>
    </row>
    <row r="2" spans="1:16" x14ac:dyDescent="0.3">
      <c r="A2" s="11">
        <v>1</v>
      </c>
      <c r="B2" s="12">
        <v>14</v>
      </c>
      <c r="C2" s="12">
        <v>6531981</v>
      </c>
      <c r="D2" s="12" t="s">
        <v>2512</v>
      </c>
      <c r="E2" s="12" t="s">
        <v>81</v>
      </c>
      <c r="F2" s="12" t="s">
        <v>73</v>
      </c>
      <c r="G2" s="12" t="s">
        <v>2070</v>
      </c>
      <c r="H2" s="12" t="s">
        <v>3307</v>
      </c>
      <c r="I2" s="12" t="s">
        <v>3308</v>
      </c>
      <c r="J2" s="12" t="s">
        <v>24</v>
      </c>
      <c r="K2" s="13" t="s">
        <v>3309</v>
      </c>
      <c r="N2">
        <f t="shared" ref="N2:N33" si="0">C2</f>
        <v>6531981</v>
      </c>
      <c r="O2">
        <f>IF(AND(A2&gt;0,A2&lt;999),IFERROR(VLOOKUP(results1303[[#This Row],[Card]],FISM[],1,FALSE),0),0)</f>
        <v>6531981</v>
      </c>
      <c r="P2">
        <f t="shared" ref="P2:P33" si="1">A2</f>
        <v>1</v>
      </c>
    </row>
    <row r="3" spans="1:16" x14ac:dyDescent="0.3">
      <c r="A3" s="14">
        <v>2</v>
      </c>
      <c r="B3" s="15">
        <v>28</v>
      </c>
      <c r="C3" s="15">
        <v>6532171</v>
      </c>
      <c r="D3" s="15" t="s">
        <v>2740</v>
      </c>
      <c r="E3" s="15" t="s">
        <v>28</v>
      </c>
      <c r="F3" s="15" t="s">
        <v>73</v>
      </c>
      <c r="G3" s="15" t="s">
        <v>3310</v>
      </c>
      <c r="H3" s="15" t="s">
        <v>1116</v>
      </c>
      <c r="I3" s="15" t="s">
        <v>3311</v>
      </c>
      <c r="J3" s="15" t="s">
        <v>3312</v>
      </c>
      <c r="K3" s="16" t="s">
        <v>3313</v>
      </c>
      <c r="N3">
        <f t="shared" si="0"/>
        <v>6532171</v>
      </c>
      <c r="O3">
        <f>IF(AND(A3&gt;0,A3&lt;999),IFERROR(VLOOKUP(results1303[[#This Row],[Card]],FISM[],1,FALSE),0),0)</f>
        <v>6532171</v>
      </c>
      <c r="P3">
        <f t="shared" si="1"/>
        <v>2</v>
      </c>
    </row>
    <row r="4" spans="1:16" x14ac:dyDescent="0.3">
      <c r="A4" s="11">
        <v>3</v>
      </c>
      <c r="B4" s="12">
        <v>13</v>
      </c>
      <c r="C4" s="12">
        <v>6532159</v>
      </c>
      <c r="D4" s="12" t="s">
        <v>164</v>
      </c>
      <c r="E4" s="12" t="s">
        <v>28</v>
      </c>
      <c r="F4" s="12" t="s">
        <v>73</v>
      </c>
      <c r="G4" s="12" t="s">
        <v>1912</v>
      </c>
      <c r="H4" s="12" t="s">
        <v>3314</v>
      </c>
      <c r="I4" s="12" t="s">
        <v>3315</v>
      </c>
      <c r="J4" s="12" t="s">
        <v>3316</v>
      </c>
      <c r="K4" s="13" t="s">
        <v>3317</v>
      </c>
      <c r="N4">
        <f t="shared" si="0"/>
        <v>6532159</v>
      </c>
      <c r="O4">
        <f>IF(AND(A4&gt;0,A4&lt;999),IFERROR(VLOOKUP(results1303[[#This Row],[Card]],FISM[],1,FALSE),0),0)</f>
        <v>6532159</v>
      </c>
      <c r="P4">
        <f t="shared" si="1"/>
        <v>3</v>
      </c>
    </row>
    <row r="5" spans="1:16" x14ac:dyDescent="0.3">
      <c r="A5" s="14">
        <v>4</v>
      </c>
      <c r="B5" s="15">
        <v>18</v>
      </c>
      <c r="C5" s="15">
        <v>6532086</v>
      </c>
      <c r="D5" s="15" t="s">
        <v>2460</v>
      </c>
      <c r="E5" s="15" t="s">
        <v>28</v>
      </c>
      <c r="F5" s="15" t="s">
        <v>73</v>
      </c>
      <c r="G5" s="15" t="s">
        <v>2070</v>
      </c>
      <c r="H5" s="15" t="s">
        <v>3318</v>
      </c>
      <c r="I5" s="15" t="s">
        <v>3319</v>
      </c>
      <c r="J5" s="15" t="s">
        <v>47</v>
      </c>
      <c r="K5" s="16" t="s">
        <v>3320</v>
      </c>
      <c r="N5">
        <f t="shared" si="0"/>
        <v>6532086</v>
      </c>
      <c r="O5">
        <f>IF(AND(A5&gt;0,A5&lt;999),IFERROR(VLOOKUP(results1303[[#This Row],[Card]],FISM[],1,FALSE),0),0)</f>
        <v>6532086</v>
      </c>
      <c r="P5">
        <f t="shared" si="1"/>
        <v>4</v>
      </c>
    </row>
    <row r="6" spans="1:16" x14ac:dyDescent="0.3">
      <c r="A6" s="11">
        <v>5</v>
      </c>
      <c r="B6" s="12">
        <v>12</v>
      </c>
      <c r="C6" s="12">
        <v>6532450</v>
      </c>
      <c r="D6" s="12" t="s">
        <v>2474</v>
      </c>
      <c r="E6" s="12" t="s">
        <v>19</v>
      </c>
      <c r="F6" s="12" t="s">
        <v>73</v>
      </c>
      <c r="G6" s="12" t="s">
        <v>3321</v>
      </c>
      <c r="H6" s="12" t="s">
        <v>3322</v>
      </c>
      <c r="I6" s="12" t="s">
        <v>3323</v>
      </c>
      <c r="J6" s="12" t="s">
        <v>3324</v>
      </c>
      <c r="K6" s="13" t="s">
        <v>3325</v>
      </c>
      <c r="N6">
        <f t="shared" si="0"/>
        <v>6532450</v>
      </c>
      <c r="O6">
        <f>IF(AND(A6&gt;0,A6&lt;999),IFERROR(VLOOKUP(results1303[[#This Row],[Card]],FISM[],1,FALSE),0),0)</f>
        <v>6532450</v>
      </c>
      <c r="P6">
        <f t="shared" si="1"/>
        <v>5</v>
      </c>
    </row>
    <row r="7" spans="1:16" x14ac:dyDescent="0.3">
      <c r="A7" s="14">
        <v>6</v>
      </c>
      <c r="B7" s="15">
        <v>10</v>
      </c>
      <c r="C7" s="15">
        <v>6531852</v>
      </c>
      <c r="D7" s="15" t="s">
        <v>2544</v>
      </c>
      <c r="E7" s="15" t="s">
        <v>81</v>
      </c>
      <c r="F7" s="15" t="s">
        <v>73</v>
      </c>
      <c r="G7" s="15" t="s">
        <v>3326</v>
      </c>
      <c r="H7" s="15" t="s">
        <v>1301</v>
      </c>
      <c r="I7" s="15" t="s">
        <v>3327</v>
      </c>
      <c r="J7" s="15" t="s">
        <v>3328</v>
      </c>
      <c r="K7" s="16" t="s">
        <v>1295</v>
      </c>
      <c r="N7">
        <f t="shared" si="0"/>
        <v>6531852</v>
      </c>
      <c r="O7">
        <f>IF(AND(A7&gt;0,A7&lt;999),IFERROR(VLOOKUP(results1303[[#This Row],[Card]],FISM[],1,FALSE),0),0)</f>
        <v>6531852</v>
      </c>
      <c r="P7">
        <f t="shared" si="1"/>
        <v>6</v>
      </c>
    </row>
    <row r="8" spans="1:16" x14ac:dyDescent="0.3">
      <c r="A8" s="11">
        <v>7</v>
      </c>
      <c r="B8" s="12">
        <v>21</v>
      </c>
      <c r="C8" s="12">
        <v>6531610</v>
      </c>
      <c r="D8" s="12" t="s">
        <v>2470</v>
      </c>
      <c r="E8" s="12" t="s">
        <v>997</v>
      </c>
      <c r="F8" s="12" t="s">
        <v>73</v>
      </c>
      <c r="G8" s="12" t="s">
        <v>3329</v>
      </c>
      <c r="H8" s="12" t="s">
        <v>2264</v>
      </c>
      <c r="I8" s="12" t="s">
        <v>3330</v>
      </c>
      <c r="J8" s="12" t="s">
        <v>3331</v>
      </c>
      <c r="K8" s="13" t="s">
        <v>3332</v>
      </c>
      <c r="N8">
        <f t="shared" si="0"/>
        <v>6531610</v>
      </c>
      <c r="O8">
        <f>IF(AND(A8&gt;0,A8&lt;999),IFERROR(VLOOKUP(results1303[[#This Row],[Card]],FISM[],1,FALSE),0),0)</f>
        <v>6531610</v>
      </c>
      <c r="P8">
        <f t="shared" si="1"/>
        <v>7</v>
      </c>
    </row>
    <row r="9" spans="1:16" x14ac:dyDescent="0.3">
      <c r="A9" s="14">
        <v>8</v>
      </c>
      <c r="B9" s="15">
        <v>1</v>
      </c>
      <c r="C9" s="15">
        <v>6532004</v>
      </c>
      <c r="D9" s="15" t="s">
        <v>3060</v>
      </c>
      <c r="E9" s="15" t="s">
        <v>81</v>
      </c>
      <c r="F9" s="15" t="s">
        <v>73</v>
      </c>
      <c r="G9" s="15" t="s">
        <v>3333</v>
      </c>
      <c r="H9" s="15" t="s">
        <v>2529</v>
      </c>
      <c r="I9" s="15" t="s">
        <v>3334</v>
      </c>
      <c r="J9" s="15" t="s">
        <v>3335</v>
      </c>
      <c r="K9" s="16" t="s">
        <v>2589</v>
      </c>
      <c r="N9">
        <f t="shared" si="0"/>
        <v>6532004</v>
      </c>
      <c r="O9">
        <f>IF(AND(A9&gt;0,A9&lt;999),IFERROR(VLOOKUP(results1303[[#This Row],[Card]],FISM[],1,FALSE),0),0)</f>
        <v>6532004</v>
      </c>
      <c r="P9">
        <f t="shared" si="1"/>
        <v>8</v>
      </c>
    </row>
    <row r="10" spans="1:16" x14ac:dyDescent="0.3">
      <c r="A10" s="11">
        <v>9</v>
      </c>
      <c r="B10" s="12">
        <v>4</v>
      </c>
      <c r="C10" s="12">
        <v>103751</v>
      </c>
      <c r="D10" s="12" t="s">
        <v>2207</v>
      </c>
      <c r="E10" s="12" t="s">
        <v>2208</v>
      </c>
      <c r="F10" s="12" t="s">
        <v>20</v>
      </c>
      <c r="G10" s="12" t="s">
        <v>2063</v>
      </c>
      <c r="H10" s="12" t="s">
        <v>1060</v>
      </c>
      <c r="I10" s="12" t="s">
        <v>3336</v>
      </c>
      <c r="J10" s="12" t="s">
        <v>3337</v>
      </c>
      <c r="K10" s="13" t="s">
        <v>770</v>
      </c>
      <c r="N10">
        <f t="shared" si="0"/>
        <v>103751</v>
      </c>
      <c r="O10">
        <f>IF(AND(A10&gt;0,A10&lt;999),IFERROR(VLOOKUP(results1303[[#This Row],[Card]],FISM[],1,FALSE),0),0)</f>
        <v>103751</v>
      </c>
      <c r="P10">
        <f t="shared" si="1"/>
        <v>9</v>
      </c>
    </row>
    <row r="11" spans="1:16" x14ac:dyDescent="0.3">
      <c r="A11" s="14">
        <v>10</v>
      </c>
      <c r="B11" s="15">
        <v>17</v>
      </c>
      <c r="C11" s="15">
        <v>6532350</v>
      </c>
      <c r="D11" s="15" t="s">
        <v>2457</v>
      </c>
      <c r="E11" s="15" t="s">
        <v>19</v>
      </c>
      <c r="F11" s="15" t="s">
        <v>982</v>
      </c>
      <c r="G11" s="15" t="s">
        <v>1591</v>
      </c>
      <c r="H11" s="15" t="s">
        <v>1201</v>
      </c>
      <c r="I11" s="15" t="s">
        <v>3338</v>
      </c>
      <c r="J11" s="15" t="s">
        <v>3339</v>
      </c>
      <c r="K11" s="16" t="s">
        <v>2611</v>
      </c>
      <c r="N11">
        <f t="shared" si="0"/>
        <v>6532350</v>
      </c>
      <c r="O11">
        <f>IF(AND(A11&gt;0,A11&lt;999),IFERROR(VLOOKUP(results1303[[#This Row],[Card]],FISM[],1,FALSE),0),0)</f>
        <v>6532350</v>
      </c>
      <c r="P11">
        <f t="shared" si="1"/>
        <v>10</v>
      </c>
    </row>
    <row r="12" spans="1:16" x14ac:dyDescent="0.3">
      <c r="A12" s="11">
        <v>11</v>
      </c>
      <c r="B12" s="12">
        <v>2</v>
      </c>
      <c r="C12" s="12">
        <v>104508</v>
      </c>
      <c r="D12" s="12" t="s">
        <v>2515</v>
      </c>
      <c r="E12" s="12" t="s">
        <v>81</v>
      </c>
      <c r="F12" s="12" t="s">
        <v>20</v>
      </c>
      <c r="G12" s="12" t="s">
        <v>3340</v>
      </c>
      <c r="H12" s="12" t="s">
        <v>3341</v>
      </c>
      <c r="I12" s="12" t="s">
        <v>3342</v>
      </c>
      <c r="J12" s="12" t="s">
        <v>1450</v>
      </c>
      <c r="K12" s="13" t="s">
        <v>3343</v>
      </c>
      <c r="N12">
        <f t="shared" si="0"/>
        <v>104508</v>
      </c>
      <c r="O12">
        <f>IF(AND(A12&gt;0,A12&lt;999),IFERROR(VLOOKUP(results1303[[#This Row],[Card]],FISM[],1,FALSE),0),0)</f>
        <v>104508</v>
      </c>
      <c r="P12">
        <f t="shared" si="1"/>
        <v>11</v>
      </c>
    </row>
    <row r="13" spans="1:16" x14ac:dyDescent="0.3">
      <c r="A13" s="14">
        <v>12</v>
      </c>
      <c r="B13" s="15">
        <v>6</v>
      </c>
      <c r="C13" s="15">
        <v>6532112</v>
      </c>
      <c r="D13" s="15" t="s">
        <v>2759</v>
      </c>
      <c r="E13" s="15" t="s">
        <v>28</v>
      </c>
      <c r="F13" s="15" t="s">
        <v>73</v>
      </c>
      <c r="G13" s="15" t="s">
        <v>3344</v>
      </c>
      <c r="H13" s="15" t="s">
        <v>3345</v>
      </c>
      <c r="I13" s="15" t="s">
        <v>3346</v>
      </c>
      <c r="J13" s="15" t="s">
        <v>3347</v>
      </c>
      <c r="K13" s="16" t="s">
        <v>2684</v>
      </c>
      <c r="N13">
        <f t="shared" si="0"/>
        <v>6532112</v>
      </c>
      <c r="O13">
        <f>IF(AND(A13&gt;0,A13&lt;999),IFERROR(VLOOKUP(results1303[[#This Row],[Card]],FISM[],1,FALSE),0),0)</f>
        <v>6532112</v>
      </c>
      <c r="P13">
        <f t="shared" si="1"/>
        <v>12</v>
      </c>
    </row>
    <row r="14" spans="1:16" x14ac:dyDescent="0.3">
      <c r="A14" s="11">
        <v>13</v>
      </c>
      <c r="B14" s="12">
        <v>35</v>
      </c>
      <c r="C14" s="12">
        <v>6190808</v>
      </c>
      <c r="D14" s="12" t="s">
        <v>1284</v>
      </c>
      <c r="E14" s="12" t="s">
        <v>19</v>
      </c>
      <c r="F14" s="12" t="s">
        <v>1285</v>
      </c>
      <c r="G14" s="12" t="s">
        <v>1049</v>
      </c>
      <c r="H14" s="12" t="s">
        <v>3348</v>
      </c>
      <c r="I14" s="12" t="s">
        <v>3349</v>
      </c>
      <c r="J14" s="12" t="s">
        <v>3350</v>
      </c>
      <c r="K14" s="13" t="s">
        <v>1041</v>
      </c>
      <c r="N14">
        <f t="shared" si="0"/>
        <v>6190808</v>
      </c>
      <c r="O14">
        <f>IF(AND(A14&gt;0,A14&lt;999),IFERROR(VLOOKUP(results1303[[#This Row],[Card]],FISM[],1,FALSE),0),0)</f>
        <v>6190808</v>
      </c>
      <c r="P14">
        <f t="shared" si="1"/>
        <v>13</v>
      </c>
    </row>
    <row r="15" spans="1:16" x14ac:dyDescent="0.3">
      <c r="A15" s="14">
        <v>14</v>
      </c>
      <c r="B15" s="15">
        <v>3</v>
      </c>
      <c r="C15" s="15">
        <v>104378</v>
      </c>
      <c r="D15" s="15" t="s">
        <v>996</v>
      </c>
      <c r="E15" s="15" t="s">
        <v>997</v>
      </c>
      <c r="F15" s="15" t="s">
        <v>20</v>
      </c>
      <c r="G15" s="15" t="s">
        <v>1096</v>
      </c>
      <c r="H15" s="15" t="s">
        <v>3351</v>
      </c>
      <c r="I15" s="15" t="s">
        <v>3352</v>
      </c>
      <c r="J15" s="15" t="s">
        <v>106</v>
      </c>
      <c r="K15" s="16" t="s">
        <v>1939</v>
      </c>
      <c r="N15">
        <f t="shared" si="0"/>
        <v>104378</v>
      </c>
      <c r="O15">
        <f>IF(AND(A15&gt;0,A15&lt;999),IFERROR(VLOOKUP(results1303[[#This Row],[Card]],FISM[],1,FALSE),0),0)</f>
        <v>104378</v>
      </c>
      <c r="P15">
        <f t="shared" si="1"/>
        <v>14</v>
      </c>
    </row>
    <row r="16" spans="1:16" x14ac:dyDescent="0.3">
      <c r="A16" s="11">
        <v>15</v>
      </c>
      <c r="B16" s="12">
        <v>31</v>
      </c>
      <c r="C16" s="12">
        <v>221323</v>
      </c>
      <c r="D16" s="12" t="s">
        <v>981</v>
      </c>
      <c r="E16" s="12" t="s">
        <v>28</v>
      </c>
      <c r="F16" s="12" t="s">
        <v>982</v>
      </c>
      <c r="G16" s="12" t="s">
        <v>1280</v>
      </c>
      <c r="H16" s="12" t="s">
        <v>3353</v>
      </c>
      <c r="I16" s="12" t="s">
        <v>3354</v>
      </c>
      <c r="J16" s="12" t="s">
        <v>3355</v>
      </c>
      <c r="K16" s="13" t="s">
        <v>1522</v>
      </c>
      <c r="N16">
        <f t="shared" si="0"/>
        <v>221323</v>
      </c>
      <c r="O16">
        <f>IF(AND(A16&gt;0,A16&lt;999),IFERROR(VLOOKUP(results1303[[#This Row],[Card]],FISM[],1,FALSE),0),0)</f>
        <v>221323</v>
      </c>
      <c r="P16">
        <f t="shared" si="1"/>
        <v>15</v>
      </c>
    </row>
    <row r="17" spans="1:16" x14ac:dyDescent="0.3">
      <c r="A17" s="14">
        <v>16</v>
      </c>
      <c r="B17" s="15">
        <v>27</v>
      </c>
      <c r="C17" s="15">
        <v>104801</v>
      </c>
      <c r="D17" s="15" t="s">
        <v>157</v>
      </c>
      <c r="E17" s="15" t="s">
        <v>19</v>
      </c>
      <c r="F17" s="15" t="s">
        <v>20</v>
      </c>
      <c r="G17" s="15" t="s">
        <v>3356</v>
      </c>
      <c r="H17" s="15" t="s">
        <v>3357</v>
      </c>
      <c r="I17" s="15" t="s">
        <v>3358</v>
      </c>
      <c r="J17" s="15" t="s">
        <v>1843</v>
      </c>
      <c r="K17" s="16" t="s">
        <v>3359</v>
      </c>
      <c r="N17">
        <f t="shared" si="0"/>
        <v>104801</v>
      </c>
      <c r="O17">
        <f>IF(AND(A17&gt;0,A17&lt;999),IFERROR(VLOOKUP(results1303[[#This Row],[Card]],FISM[],1,FALSE),0),0)</f>
        <v>104801</v>
      </c>
      <c r="P17">
        <f t="shared" si="1"/>
        <v>16</v>
      </c>
    </row>
    <row r="18" spans="1:16" x14ac:dyDescent="0.3">
      <c r="A18" s="11">
        <v>17</v>
      </c>
      <c r="B18" s="12">
        <v>26</v>
      </c>
      <c r="C18" s="12">
        <v>6532313</v>
      </c>
      <c r="D18" s="12" t="s">
        <v>1013</v>
      </c>
      <c r="E18" s="12" t="s">
        <v>19</v>
      </c>
      <c r="F18" s="12" t="s">
        <v>73</v>
      </c>
      <c r="G18" s="12" t="s">
        <v>1056</v>
      </c>
      <c r="H18" s="12" t="s">
        <v>3360</v>
      </c>
      <c r="I18" s="12" t="s">
        <v>1363</v>
      </c>
      <c r="J18" s="12" t="s">
        <v>3361</v>
      </c>
      <c r="K18" s="13" t="s">
        <v>3362</v>
      </c>
      <c r="N18">
        <f t="shared" si="0"/>
        <v>6532313</v>
      </c>
      <c r="O18">
        <f>IF(AND(A18&gt;0,A18&lt;999),IFERROR(VLOOKUP(results1303[[#This Row],[Card]],FISM[],1,FALSE),0),0)</f>
        <v>6532313</v>
      </c>
      <c r="P18">
        <f t="shared" si="1"/>
        <v>17</v>
      </c>
    </row>
    <row r="19" spans="1:16" x14ac:dyDescent="0.3">
      <c r="A19" s="14">
        <v>18</v>
      </c>
      <c r="B19" s="15">
        <v>16</v>
      </c>
      <c r="C19" s="15">
        <v>104908</v>
      </c>
      <c r="D19" s="15" t="s">
        <v>95</v>
      </c>
      <c r="E19" s="15" t="s">
        <v>43</v>
      </c>
      <c r="F19" s="15" t="s">
        <v>20</v>
      </c>
      <c r="G19" s="15" t="s">
        <v>3363</v>
      </c>
      <c r="H19" s="15" t="s">
        <v>1156</v>
      </c>
      <c r="I19" s="15" t="s">
        <v>3364</v>
      </c>
      <c r="J19" s="15" t="s">
        <v>3365</v>
      </c>
      <c r="K19" s="16" t="s">
        <v>3366</v>
      </c>
      <c r="N19">
        <f t="shared" si="0"/>
        <v>104908</v>
      </c>
      <c r="O19">
        <f>IF(AND(A19&gt;0,A19&lt;999),IFERROR(VLOOKUP(results1303[[#This Row],[Card]],FISM[],1,FALSE),0),0)</f>
        <v>104908</v>
      </c>
      <c r="P19">
        <f t="shared" si="1"/>
        <v>18</v>
      </c>
    </row>
    <row r="20" spans="1:16" x14ac:dyDescent="0.3">
      <c r="A20" s="11">
        <v>19</v>
      </c>
      <c r="B20" s="12">
        <v>30</v>
      </c>
      <c r="C20" s="12">
        <v>6531837</v>
      </c>
      <c r="D20" s="12" t="s">
        <v>2760</v>
      </c>
      <c r="E20" s="12" t="s">
        <v>81</v>
      </c>
      <c r="F20" s="12" t="s">
        <v>73</v>
      </c>
      <c r="G20" s="12" t="s">
        <v>1055</v>
      </c>
      <c r="H20" s="12" t="s">
        <v>3367</v>
      </c>
      <c r="I20" s="12" t="s">
        <v>3368</v>
      </c>
      <c r="J20" s="12" t="s">
        <v>3369</v>
      </c>
      <c r="K20" s="13" t="s">
        <v>3370</v>
      </c>
      <c r="N20">
        <f t="shared" si="0"/>
        <v>6531837</v>
      </c>
      <c r="O20">
        <f>IF(AND(A20&gt;0,A20&lt;999),IFERROR(VLOOKUP(results1303[[#This Row],[Card]],FISM[],1,FALSE),0),0)</f>
        <v>6531837</v>
      </c>
      <c r="P20">
        <f t="shared" si="1"/>
        <v>19</v>
      </c>
    </row>
    <row r="21" spans="1:16" x14ac:dyDescent="0.3">
      <c r="A21" s="14">
        <v>20</v>
      </c>
      <c r="B21" s="15">
        <v>38</v>
      </c>
      <c r="C21" s="15">
        <v>6532382</v>
      </c>
      <c r="D21" s="15" t="s">
        <v>171</v>
      </c>
      <c r="E21" s="15" t="s">
        <v>19</v>
      </c>
      <c r="F21" s="15" t="s">
        <v>73</v>
      </c>
      <c r="G21" s="15" t="s">
        <v>3371</v>
      </c>
      <c r="H21" s="15" t="s">
        <v>1200</v>
      </c>
      <c r="I21" s="15" t="s">
        <v>3372</v>
      </c>
      <c r="J21" s="15" t="s">
        <v>1856</v>
      </c>
      <c r="K21" s="16" t="s">
        <v>3373</v>
      </c>
      <c r="N21">
        <f t="shared" si="0"/>
        <v>6532382</v>
      </c>
      <c r="O21">
        <f>IF(AND(A21&gt;0,A21&lt;999),IFERROR(VLOOKUP(results1303[[#This Row],[Card]],FISM[],1,FALSE),0),0)</f>
        <v>6532382</v>
      </c>
      <c r="P21">
        <f t="shared" si="1"/>
        <v>20</v>
      </c>
    </row>
    <row r="22" spans="1:16" x14ac:dyDescent="0.3">
      <c r="A22" s="11">
        <v>20</v>
      </c>
      <c r="B22" s="12">
        <v>5</v>
      </c>
      <c r="C22" s="12">
        <v>6532117</v>
      </c>
      <c r="D22" s="12" t="s">
        <v>2031</v>
      </c>
      <c r="E22" s="12" t="s">
        <v>28</v>
      </c>
      <c r="F22" s="12" t="s">
        <v>73</v>
      </c>
      <c r="G22" s="12" t="s">
        <v>3168</v>
      </c>
      <c r="H22" s="12" t="s">
        <v>1212</v>
      </c>
      <c r="I22" s="12" t="s">
        <v>3372</v>
      </c>
      <c r="J22" s="12" t="s">
        <v>1856</v>
      </c>
      <c r="K22" s="13" t="s">
        <v>3373</v>
      </c>
      <c r="N22">
        <f t="shared" si="0"/>
        <v>6532117</v>
      </c>
      <c r="O22">
        <f>IF(AND(A22&gt;0,A22&lt;999),IFERROR(VLOOKUP(results1303[[#This Row],[Card]],FISM[],1,FALSE),0),0)</f>
        <v>6532117</v>
      </c>
      <c r="P22">
        <f t="shared" si="1"/>
        <v>20</v>
      </c>
    </row>
    <row r="23" spans="1:16" x14ac:dyDescent="0.3">
      <c r="A23" s="14">
        <v>22</v>
      </c>
      <c r="B23" s="15">
        <v>20</v>
      </c>
      <c r="C23" s="15">
        <v>6532107</v>
      </c>
      <c r="D23" s="15" t="s">
        <v>2562</v>
      </c>
      <c r="E23" s="15" t="s">
        <v>28</v>
      </c>
      <c r="F23" s="15" t="s">
        <v>73</v>
      </c>
      <c r="G23" s="15" t="s">
        <v>3211</v>
      </c>
      <c r="H23" s="15" t="s">
        <v>3374</v>
      </c>
      <c r="I23" s="15" t="s">
        <v>1153</v>
      </c>
      <c r="J23" s="15" t="s">
        <v>168</v>
      </c>
      <c r="K23" s="16" t="s">
        <v>3375</v>
      </c>
      <c r="N23">
        <f t="shared" si="0"/>
        <v>6532107</v>
      </c>
      <c r="O23">
        <f>IF(AND(A23&gt;0,A23&lt;999),IFERROR(VLOOKUP(results1303[[#This Row],[Card]],FISM[],1,FALSE),0),0)</f>
        <v>6532107</v>
      </c>
      <c r="P23">
        <f t="shared" si="1"/>
        <v>22</v>
      </c>
    </row>
    <row r="24" spans="1:16" x14ac:dyDescent="0.3">
      <c r="A24" s="11">
        <v>23</v>
      </c>
      <c r="B24" s="12">
        <v>22</v>
      </c>
      <c r="C24" s="12">
        <v>6532332</v>
      </c>
      <c r="D24" s="12" t="s">
        <v>2500</v>
      </c>
      <c r="E24" s="12" t="s">
        <v>19</v>
      </c>
      <c r="F24" s="12" t="s">
        <v>73</v>
      </c>
      <c r="G24" s="12" t="s">
        <v>2030</v>
      </c>
      <c r="H24" s="12" t="s">
        <v>1734</v>
      </c>
      <c r="I24" s="12" t="s">
        <v>3376</v>
      </c>
      <c r="J24" s="12" t="s">
        <v>2539</v>
      </c>
      <c r="K24" s="13" t="s">
        <v>3377</v>
      </c>
      <c r="N24">
        <f t="shared" si="0"/>
        <v>6532332</v>
      </c>
      <c r="O24">
        <f>IF(AND(A24&gt;0,A24&lt;999),IFERROR(VLOOKUP(results1303[[#This Row],[Card]],FISM[],1,FALSE),0),0)</f>
        <v>6532332</v>
      </c>
      <c r="P24">
        <f t="shared" si="1"/>
        <v>23</v>
      </c>
    </row>
    <row r="25" spans="1:16" x14ac:dyDescent="0.3">
      <c r="A25" s="14">
        <v>24</v>
      </c>
      <c r="B25" s="15">
        <v>32</v>
      </c>
      <c r="C25" s="15">
        <v>104871</v>
      </c>
      <c r="D25" s="15" t="s">
        <v>1029</v>
      </c>
      <c r="E25" s="15" t="s">
        <v>43</v>
      </c>
      <c r="F25" s="15" t="s">
        <v>20</v>
      </c>
      <c r="G25" s="15" t="s">
        <v>1097</v>
      </c>
      <c r="H25" s="15" t="s">
        <v>3378</v>
      </c>
      <c r="I25" s="15" t="s">
        <v>3235</v>
      </c>
      <c r="J25" s="15" t="s">
        <v>3379</v>
      </c>
      <c r="K25" s="16" t="s">
        <v>3380</v>
      </c>
      <c r="N25">
        <f t="shared" si="0"/>
        <v>104871</v>
      </c>
      <c r="O25">
        <f>IF(AND(A25&gt;0,A25&lt;999),IFERROR(VLOOKUP(results1303[[#This Row],[Card]],FISM[],1,FALSE),0),0)</f>
        <v>104871</v>
      </c>
      <c r="P25">
        <f t="shared" si="1"/>
        <v>24</v>
      </c>
    </row>
    <row r="26" spans="1:16" x14ac:dyDescent="0.3">
      <c r="A26" s="11">
        <v>25</v>
      </c>
      <c r="B26" s="12">
        <v>9</v>
      </c>
      <c r="C26" s="12">
        <v>104551</v>
      </c>
      <c r="D26" s="12" t="s">
        <v>80</v>
      </c>
      <c r="E26" s="12" t="s">
        <v>81</v>
      </c>
      <c r="F26" s="12" t="s">
        <v>20</v>
      </c>
      <c r="G26" s="12" t="s">
        <v>1055</v>
      </c>
      <c r="H26" s="12" t="s">
        <v>3381</v>
      </c>
      <c r="I26" s="12" t="s">
        <v>3382</v>
      </c>
      <c r="J26" s="12" t="s">
        <v>3383</v>
      </c>
      <c r="K26" s="13" t="s">
        <v>3384</v>
      </c>
      <c r="N26">
        <f t="shared" si="0"/>
        <v>104551</v>
      </c>
      <c r="O26">
        <f>IF(AND(A26&gt;0,A26&lt;999),IFERROR(VLOOKUP(results1303[[#This Row],[Card]],FISM[],1,FALSE),0),0)</f>
        <v>104551</v>
      </c>
      <c r="P26">
        <f t="shared" si="1"/>
        <v>25</v>
      </c>
    </row>
    <row r="27" spans="1:16" x14ac:dyDescent="0.3">
      <c r="A27" s="14">
        <v>26</v>
      </c>
      <c r="B27" s="15">
        <v>33</v>
      </c>
      <c r="C27" s="15">
        <v>6100057</v>
      </c>
      <c r="D27" s="15" t="s">
        <v>1093</v>
      </c>
      <c r="E27" s="15" t="s">
        <v>143</v>
      </c>
      <c r="F27" s="15" t="s">
        <v>20</v>
      </c>
      <c r="G27" s="15" t="s">
        <v>2520</v>
      </c>
      <c r="H27" s="15" t="s">
        <v>1974</v>
      </c>
      <c r="I27" s="15" t="s">
        <v>1170</v>
      </c>
      <c r="J27" s="15" t="s">
        <v>196</v>
      </c>
      <c r="K27" s="16" t="s">
        <v>3385</v>
      </c>
      <c r="N27">
        <f t="shared" si="0"/>
        <v>6100057</v>
      </c>
      <c r="O27">
        <f>IF(AND(A27&gt;0,A27&lt;999),IFERROR(VLOOKUP(results1303[[#This Row],[Card]],FISM[],1,FALSE),0),0)</f>
        <v>6100057</v>
      </c>
      <c r="P27">
        <f t="shared" si="1"/>
        <v>26</v>
      </c>
    </row>
    <row r="28" spans="1:16" x14ac:dyDescent="0.3">
      <c r="A28" s="11">
        <v>27</v>
      </c>
      <c r="B28" s="12">
        <v>25</v>
      </c>
      <c r="C28" s="12">
        <v>104869</v>
      </c>
      <c r="D28" s="12" t="s">
        <v>960</v>
      </c>
      <c r="E28" s="12" t="s">
        <v>43</v>
      </c>
      <c r="F28" s="12" t="s">
        <v>20</v>
      </c>
      <c r="G28" s="12" t="s">
        <v>1600</v>
      </c>
      <c r="H28" s="12" t="s">
        <v>3386</v>
      </c>
      <c r="I28" s="12" t="s">
        <v>3387</v>
      </c>
      <c r="J28" s="12" t="s">
        <v>3388</v>
      </c>
      <c r="K28" s="13" t="s">
        <v>3389</v>
      </c>
      <c r="N28">
        <f t="shared" si="0"/>
        <v>104869</v>
      </c>
      <c r="O28">
        <f>IF(AND(A28&gt;0,A28&lt;999),IFERROR(VLOOKUP(results1303[[#This Row],[Card]],FISM[],1,FALSE),0),0)</f>
        <v>104869</v>
      </c>
      <c r="P28">
        <f t="shared" si="1"/>
        <v>27</v>
      </c>
    </row>
    <row r="29" spans="1:16" x14ac:dyDescent="0.3">
      <c r="A29" s="14">
        <v>28</v>
      </c>
      <c r="B29" s="15">
        <v>15</v>
      </c>
      <c r="C29" s="15">
        <v>6532418</v>
      </c>
      <c r="D29" s="15" t="s">
        <v>1281</v>
      </c>
      <c r="E29" s="15" t="s">
        <v>19</v>
      </c>
      <c r="F29" s="15" t="s">
        <v>73</v>
      </c>
      <c r="G29" s="15" t="s">
        <v>2071</v>
      </c>
      <c r="H29" s="15" t="s">
        <v>1607</v>
      </c>
      <c r="I29" s="15" t="s">
        <v>2105</v>
      </c>
      <c r="J29" s="15" t="s">
        <v>3390</v>
      </c>
      <c r="K29" s="16" t="s">
        <v>3391</v>
      </c>
      <c r="N29">
        <f t="shared" si="0"/>
        <v>6532418</v>
      </c>
      <c r="O29">
        <f>IF(AND(A29&gt;0,A29&lt;999),IFERROR(VLOOKUP(results1303[[#This Row],[Card]],FISM[],1,FALSE),0),0)</f>
        <v>6532418</v>
      </c>
      <c r="P29">
        <f t="shared" si="1"/>
        <v>28</v>
      </c>
    </row>
    <row r="30" spans="1:16" x14ac:dyDescent="0.3">
      <c r="A30" s="11">
        <v>29</v>
      </c>
      <c r="B30" s="12">
        <v>55</v>
      </c>
      <c r="C30" s="12">
        <v>430785</v>
      </c>
      <c r="D30" s="12" t="s">
        <v>2753</v>
      </c>
      <c r="E30" s="12" t="s">
        <v>28</v>
      </c>
      <c r="F30" s="12" t="s">
        <v>2754</v>
      </c>
      <c r="G30" s="12" t="s">
        <v>2124</v>
      </c>
      <c r="H30" s="12" t="s">
        <v>2439</v>
      </c>
      <c r="I30" s="12" t="s">
        <v>3392</v>
      </c>
      <c r="J30" s="12" t="s">
        <v>3393</v>
      </c>
      <c r="K30" s="13" t="s">
        <v>3394</v>
      </c>
      <c r="N30">
        <f t="shared" si="0"/>
        <v>430785</v>
      </c>
      <c r="O30">
        <f>IF(AND(A30&gt;0,A30&lt;999),IFERROR(VLOOKUP(results1303[[#This Row],[Card]],FISM[],1,FALSE),0),0)</f>
        <v>430785</v>
      </c>
      <c r="P30">
        <f t="shared" si="1"/>
        <v>29</v>
      </c>
    </row>
    <row r="31" spans="1:16" x14ac:dyDescent="0.3">
      <c r="A31" s="14">
        <v>30</v>
      </c>
      <c r="B31" s="15">
        <v>23</v>
      </c>
      <c r="C31" s="15">
        <v>6532491</v>
      </c>
      <c r="D31" s="15" t="s">
        <v>2483</v>
      </c>
      <c r="E31" s="15" t="s">
        <v>19</v>
      </c>
      <c r="F31" s="15" t="s">
        <v>73</v>
      </c>
      <c r="G31" s="15" t="s">
        <v>3395</v>
      </c>
      <c r="H31" s="15" t="s">
        <v>3396</v>
      </c>
      <c r="I31" s="15" t="s">
        <v>3397</v>
      </c>
      <c r="J31" s="15" t="s">
        <v>257</v>
      </c>
      <c r="K31" s="16" t="s">
        <v>3398</v>
      </c>
      <c r="N31">
        <f t="shared" si="0"/>
        <v>6532491</v>
      </c>
      <c r="O31">
        <f>IF(AND(A31&gt;0,A31&lt;999),IFERROR(VLOOKUP(results1303[[#This Row],[Card]],FISM[],1,FALSE),0),0)</f>
        <v>6532491</v>
      </c>
      <c r="P31">
        <f t="shared" si="1"/>
        <v>30</v>
      </c>
    </row>
    <row r="32" spans="1:16" x14ac:dyDescent="0.3">
      <c r="A32" s="11">
        <v>31</v>
      </c>
      <c r="B32" s="12">
        <v>48</v>
      </c>
      <c r="C32" s="12">
        <v>6100028</v>
      </c>
      <c r="D32" s="12" t="s">
        <v>2581</v>
      </c>
      <c r="E32" s="12" t="s">
        <v>143</v>
      </c>
      <c r="F32" s="12" t="s">
        <v>20</v>
      </c>
      <c r="G32" s="12" t="s">
        <v>1096</v>
      </c>
      <c r="H32" s="12" t="s">
        <v>3396</v>
      </c>
      <c r="I32" s="12" t="s">
        <v>1602</v>
      </c>
      <c r="J32" s="12" t="s">
        <v>3399</v>
      </c>
      <c r="K32" s="13" t="s">
        <v>3400</v>
      </c>
      <c r="N32">
        <f t="shared" si="0"/>
        <v>6100028</v>
      </c>
      <c r="O32">
        <f>IF(AND(A32&gt;0,A32&lt;999),IFERROR(VLOOKUP(results1303[[#This Row],[Card]],FISM[],1,FALSE),0),0)</f>
        <v>6100028</v>
      </c>
      <c r="P32">
        <f t="shared" si="1"/>
        <v>31</v>
      </c>
    </row>
    <row r="33" spans="1:16" x14ac:dyDescent="0.3">
      <c r="A33" s="14">
        <v>32</v>
      </c>
      <c r="B33" s="15">
        <v>52</v>
      </c>
      <c r="C33" s="15">
        <v>6532802</v>
      </c>
      <c r="D33" s="15" t="s">
        <v>142</v>
      </c>
      <c r="E33" s="15" t="s">
        <v>143</v>
      </c>
      <c r="F33" s="15" t="s">
        <v>73</v>
      </c>
      <c r="G33" s="15" t="s">
        <v>3401</v>
      </c>
      <c r="H33" s="15" t="s">
        <v>1612</v>
      </c>
      <c r="I33" s="15" t="s">
        <v>3402</v>
      </c>
      <c r="J33" s="15" t="s">
        <v>3403</v>
      </c>
      <c r="K33" s="16" t="s">
        <v>3404</v>
      </c>
      <c r="N33">
        <f t="shared" si="0"/>
        <v>6532802</v>
      </c>
      <c r="O33">
        <f>IF(AND(A33&gt;0,A33&lt;999),IFERROR(VLOOKUP(results1303[[#This Row],[Card]],FISM[],1,FALSE),0),0)</f>
        <v>6532802</v>
      </c>
      <c r="P33">
        <f t="shared" si="1"/>
        <v>32</v>
      </c>
    </row>
    <row r="34" spans="1:16" x14ac:dyDescent="0.3">
      <c r="A34" s="11">
        <v>33</v>
      </c>
      <c r="B34" s="12">
        <v>47</v>
      </c>
      <c r="C34" s="12">
        <v>6100085</v>
      </c>
      <c r="D34" s="12" t="s">
        <v>226</v>
      </c>
      <c r="E34" s="12" t="s">
        <v>143</v>
      </c>
      <c r="F34" s="12" t="s">
        <v>20</v>
      </c>
      <c r="G34" s="12" t="s">
        <v>2185</v>
      </c>
      <c r="H34" s="12" t="s">
        <v>3405</v>
      </c>
      <c r="I34" s="12" t="s">
        <v>3406</v>
      </c>
      <c r="J34" s="12" t="s">
        <v>283</v>
      </c>
      <c r="K34" s="13" t="s">
        <v>3407</v>
      </c>
      <c r="N34">
        <f t="shared" ref="N34:N65" si="2">C34</f>
        <v>6100085</v>
      </c>
      <c r="O34">
        <f>IF(AND(A34&gt;0,A34&lt;999),IFERROR(VLOOKUP(results1303[[#This Row],[Card]],FISM[],1,FALSE),0),0)</f>
        <v>6100085</v>
      </c>
      <c r="P34">
        <f t="shared" ref="P34:P65" si="3">A34</f>
        <v>33</v>
      </c>
    </row>
    <row r="35" spans="1:16" x14ac:dyDescent="0.3">
      <c r="A35" s="14">
        <v>34</v>
      </c>
      <c r="B35" s="15">
        <v>34</v>
      </c>
      <c r="C35" s="15">
        <v>104976</v>
      </c>
      <c r="D35" s="15" t="s">
        <v>1040</v>
      </c>
      <c r="E35" s="15" t="s">
        <v>43</v>
      </c>
      <c r="F35" s="15" t="s">
        <v>20</v>
      </c>
      <c r="G35" s="15" t="s">
        <v>3371</v>
      </c>
      <c r="H35" s="15" t="s">
        <v>1571</v>
      </c>
      <c r="I35" s="15" t="s">
        <v>3408</v>
      </c>
      <c r="J35" s="15" t="s">
        <v>1109</v>
      </c>
      <c r="K35" s="16" t="s">
        <v>3409</v>
      </c>
      <c r="N35">
        <f t="shared" si="2"/>
        <v>104976</v>
      </c>
      <c r="O35">
        <f>IF(AND(A35&gt;0,A35&lt;999),IFERROR(VLOOKUP(results1303[[#This Row],[Card]],FISM[],1,FALSE),0),0)</f>
        <v>104976</v>
      </c>
      <c r="P35">
        <f t="shared" si="3"/>
        <v>34</v>
      </c>
    </row>
    <row r="36" spans="1:16" x14ac:dyDescent="0.3">
      <c r="A36" s="11">
        <v>35</v>
      </c>
      <c r="B36" s="12">
        <v>59</v>
      </c>
      <c r="C36" s="12">
        <v>6100083</v>
      </c>
      <c r="D36" s="12" t="s">
        <v>239</v>
      </c>
      <c r="E36" s="12" t="s">
        <v>143</v>
      </c>
      <c r="F36" s="12" t="s">
        <v>20</v>
      </c>
      <c r="G36" s="12" t="s">
        <v>1152</v>
      </c>
      <c r="H36" s="12" t="s">
        <v>1224</v>
      </c>
      <c r="I36" s="12" t="s">
        <v>3410</v>
      </c>
      <c r="J36" s="12" t="s">
        <v>3162</v>
      </c>
      <c r="K36" s="13" t="s">
        <v>3411</v>
      </c>
      <c r="N36">
        <f t="shared" si="2"/>
        <v>6100083</v>
      </c>
      <c r="O36">
        <f>IF(AND(A36&gt;0,A36&lt;999),IFERROR(VLOOKUP(results1303[[#This Row],[Card]],FISM[],1,FALSE),0),0)</f>
        <v>6100083</v>
      </c>
      <c r="P36">
        <f t="shared" si="3"/>
        <v>35</v>
      </c>
    </row>
    <row r="37" spans="1:16" x14ac:dyDescent="0.3">
      <c r="A37" s="14">
        <v>36</v>
      </c>
      <c r="B37" s="15">
        <v>50</v>
      </c>
      <c r="C37" s="15">
        <v>6100035</v>
      </c>
      <c r="D37" s="15" t="s">
        <v>393</v>
      </c>
      <c r="E37" s="15" t="s">
        <v>143</v>
      </c>
      <c r="F37" s="15" t="s">
        <v>20</v>
      </c>
      <c r="G37" s="15" t="s">
        <v>1522</v>
      </c>
      <c r="H37" s="15" t="s">
        <v>1216</v>
      </c>
      <c r="I37" s="15" t="s">
        <v>3412</v>
      </c>
      <c r="J37" s="15" t="s">
        <v>3413</v>
      </c>
      <c r="K37" s="16" t="s">
        <v>3414</v>
      </c>
      <c r="N37">
        <f t="shared" si="2"/>
        <v>6100035</v>
      </c>
      <c r="O37">
        <f>IF(AND(A37&gt;0,A37&lt;999),IFERROR(VLOOKUP(results1303[[#This Row],[Card]],FISM[],1,FALSE),0),0)</f>
        <v>6100035</v>
      </c>
      <c r="P37">
        <f t="shared" si="3"/>
        <v>36</v>
      </c>
    </row>
    <row r="38" spans="1:16" x14ac:dyDescent="0.3">
      <c r="A38" s="11">
        <v>37</v>
      </c>
      <c r="B38" s="12">
        <v>103</v>
      </c>
      <c r="C38" s="12">
        <v>6100203</v>
      </c>
      <c r="D38" s="12" t="s">
        <v>2632</v>
      </c>
      <c r="E38" s="12" t="s">
        <v>143</v>
      </c>
      <c r="F38" s="12" t="s">
        <v>20</v>
      </c>
      <c r="G38" s="12" t="s">
        <v>1543</v>
      </c>
      <c r="H38" s="12" t="s">
        <v>3405</v>
      </c>
      <c r="I38" s="12" t="s">
        <v>3415</v>
      </c>
      <c r="J38" s="12" t="s">
        <v>3416</v>
      </c>
      <c r="K38" s="13" t="s">
        <v>3417</v>
      </c>
      <c r="N38">
        <f t="shared" si="2"/>
        <v>6100203</v>
      </c>
      <c r="O38">
        <f>IF(AND(A38&gt;0,A38&lt;999),IFERROR(VLOOKUP(results1303[[#This Row],[Card]],FISM[],1,FALSE),0),0)</f>
        <v>6100203</v>
      </c>
      <c r="P38">
        <f t="shared" si="3"/>
        <v>37</v>
      </c>
    </row>
    <row r="39" spans="1:16" x14ac:dyDescent="0.3">
      <c r="A39" s="14">
        <v>38</v>
      </c>
      <c r="B39" s="15">
        <v>56</v>
      </c>
      <c r="C39" s="15">
        <v>6100089</v>
      </c>
      <c r="D39" s="15" t="s">
        <v>358</v>
      </c>
      <c r="E39" s="15" t="s">
        <v>143</v>
      </c>
      <c r="F39" s="15" t="s">
        <v>20</v>
      </c>
      <c r="G39" s="15" t="s">
        <v>3418</v>
      </c>
      <c r="H39" s="15" t="s">
        <v>1459</v>
      </c>
      <c r="I39" s="15" t="s">
        <v>3419</v>
      </c>
      <c r="J39" s="15" t="s">
        <v>3420</v>
      </c>
      <c r="K39" s="16" t="s">
        <v>3421</v>
      </c>
      <c r="N39">
        <f t="shared" si="2"/>
        <v>6100089</v>
      </c>
      <c r="O39">
        <f>IF(AND(A39&gt;0,A39&lt;999),IFERROR(VLOOKUP(results1303[[#This Row],[Card]],FISM[],1,FALSE),0),0)</f>
        <v>6100089</v>
      </c>
      <c r="P39">
        <f t="shared" si="3"/>
        <v>38</v>
      </c>
    </row>
    <row r="40" spans="1:16" x14ac:dyDescent="0.3">
      <c r="A40" s="11">
        <v>39</v>
      </c>
      <c r="B40" s="12">
        <v>41</v>
      </c>
      <c r="C40" s="12">
        <v>104879</v>
      </c>
      <c r="D40" s="12" t="s">
        <v>2123</v>
      </c>
      <c r="E40" s="12" t="s">
        <v>43</v>
      </c>
      <c r="F40" s="12" t="s">
        <v>20</v>
      </c>
      <c r="G40" s="12" t="s">
        <v>1169</v>
      </c>
      <c r="H40" s="12" t="s">
        <v>3422</v>
      </c>
      <c r="I40" s="12" t="s">
        <v>3423</v>
      </c>
      <c r="J40" s="12" t="s">
        <v>3182</v>
      </c>
      <c r="K40" s="13" t="s">
        <v>3424</v>
      </c>
      <c r="N40">
        <f t="shared" si="2"/>
        <v>104879</v>
      </c>
      <c r="O40">
        <f>IF(AND(A40&gt;0,A40&lt;999),IFERROR(VLOOKUP(results1303[[#This Row],[Card]],FISM[],1,FALSE),0),0)</f>
        <v>104879</v>
      </c>
      <c r="P40">
        <f t="shared" si="3"/>
        <v>39</v>
      </c>
    </row>
    <row r="41" spans="1:16" x14ac:dyDescent="0.3">
      <c r="A41" s="14">
        <v>40</v>
      </c>
      <c r="B41" s="15">
        <v>49</v>
      </c>
      <c r="C41" s="15">
        <v>6100033</v>
      </c>
      <c r="D41" s="15" t="s">
        <v>307</v>
      </c>
      <c r="E41" s="15" t="s">
        <v>143</v>
      </c>
      <c r="F41" s="15" t="s">
        <v>20</v>
      </c>
      <c r="G41" s="15" t="s">
        <v>1132</v>
      </c>
      <c r="H41" s="15" t="s">
        <v>3425</v>
      </c>
      <c r="I41" s="15" t="s">
        <v>3426</v>
      </c>
      <c r="J41" s="15" t="s">
        <v>348</v>
      </c>
      <c r="K41" s="16" t="s">
        <v>3427</v>
      </c>
      <c r="N41">
        <f t="shared" si="2"/>
        <v>6100033</v>
      </c>
      <c r="O41">
        <f>IF(AND(A41&gt;0,A41&lt;999),IFERROR(VLOOKUP(results1303[[#This Row],[Card]],FISM[],1,FALSE),0),0)</f>
        <v>6100033</v>
      </c>
      <c r="P41">
        <f t="shared" si="3"/>
        <v>40</v>
      </c>
    </row>
    <row r="42" spans="1:16" x14ac:dyDescent="0.3">
      <c r="A42" s="11">
        <v>41</v>
      </c>
      <c r="B42" s="12">
        <v>45</v>
      </c>
      <c r="C42" s="12">
        <v>6100058</v>
      </c>
      <c r="D42" s="12" t="s">
        <v>1054</v>
      </c>
      <c r="E42" s="12" t="s">
        <v>143</v>
      </c>
      <c r="F42" s="12" t="s">
        <v>20</v>
      </c>
      <c r="G42" s="12" t="s">
        <v>3348</v>
      </c>
      <c r="H42" s="12" t="s">
        <v>3428</v>
      </c>
      <c r="I42" s="12" t="s">
        <v>3429</v>
      </c>
      <c r="J42" s="12" t="s">
        <v>3430</v>
      </c>
      <c r="K42" s="13" t="s">
        <v>3431</v>
      </c>
      <c r="N42">
        <f t="shared" si="2"/>
        <v>6100058</v>
      </c>
      <c r="O42">
        <f>IF(AND(A42&gt;0,A42&lt;999),IFERROR(VLOOKUP(results1303[[#This Row],[Card]],FISM[],1,FALSE),0),0)</f>
        <v>6100058</v>
      </c>
      <c r="P42">
        <f t="shared" si="3"/>
        <v>41</v>
      </c>
    </row>
    <row r="43" spans="1:16" x14ac:dyDescent="0.3">
      <c r="A43" s="14">
        <v>42</v>
      </c>
      <c r="B43" s="15">
        <v>65</v>
      </c>
      <c r="C43" s="15">
        <v>6100069</v>
      </c>
      <c r="D43" s="15" t="s">
        <v>632</v>
      </c>
      <c r="E43" s="15" t="s">
        <v>143</v>
      </c>
      <c r="F43" s="15" t="s">
        <v>20</v>
      </c>
      <c r="G43" s="15" t="s">
        <v>3239</v>
      </c>
      <c r="H43" s="15" t="s">
        <v>2340</v>
      </c>
      <c r="I43" s="15" t="s">
        <v>3432</v>
      </c>
      <c r="J43" s="15" t="s">
        <v>355</v>
      </c>
      <c r="K43" s="16" t="s">
        <v>3433</v>
      </c>
      <c r="N43">
        <f t="shared" si="2"/>
        <v>6100069</v>
      </c>
      <c r="O43">
        <f>IF(AND(A43&gt;0,A43&lt;999),IFERROR(VLOOKUP(results1303[[#This Row],[Card]],FISM[],1,FALSE),0),0)</f>
        <v>6100069</v>
      </c>
      <c r="P43">
        <f t="shared" si="3"/>
        <v>42</v>
      </c>
    </row>
    <row r="44" spans="1:16" x14ac:dyDescent="0.3">
      <c r="A44" s="11">
        <v>43</v>
      </c>
      <c r="B44" s="12">
        <v>88</v>
      </c>
      <c r="C44" s="12">
        <v>104874</v>
      </c>
      <c r="D44" s="12" t="s">
        <v>399</v>
      </c>
      <c r="E44" s="12" t="s">
        <v>43</v>
      </c>
      <c r="F44" s="12" t="s">
        <v>20</v>
      </c>
      <c r="G44" s="12" t="s">
        <v>3434</v>
      </c>
      <c r="H44" s="12" t="s">
        <v>3435</v>
      </c>
      <c r="I44" s="12" t="s">
        <v>3436</v>
      </c>
      <c r="J44" s="12" t="s">
        <v>3437</v>
      </c>
      <c r="K44" s="13" t="s">
        <v>3438</v>
      </c>
      <c r="N44">
        <f t="shared" si="2"/>
        <v>104874</v>
      </c>
      <c r="O44">
        <f>IF(AND(A44&gt;0,A44&lt;999),IFERROR(VLOOKUP(results1303[[#This Row],[Card]],FISM[],1,FALSE),0),0)</f>
        <v>104874</v>
      </c>
      <c r="P44">
        <f t="shared" si="3"/>
        <v>43</v>
      </c>
    </row>
    <row r="45" spans="1:16" x14ac:dyDescent="0.3">
      <c r="A45" s="14">
        <v>44</v>
      </c>
      <c r="B45" s="15">
        <v>76</v>
      </c>
      <c r="C45" s="15">
        <v>6100122</v>
      </c>
      <c r="D45" s="15" t="s">
        <v>594</v>
      </c>
      <c r="E45" s="15" t="s">
        <v>143</v>
      </c>
      <c r="F45" s="15" t="s">
        <v>20</v>
      </c>
      <c r="G45" s="15" t="s">
        <v>2529</v>
      </c>
      <c r="H45" s="15" t="s">
        <v>3439</v>
      </c>
      <c r="I45" s="15" t="s">
        <v>1395</v>
      </c>
      <c r="J45" s="15" t="s">
        <v>3440</v>
      </c>
      <c r="K45" s="16" t="s">
        <v>3441</v>
      </c>
      <c r="N45">
        <f t="shared" si="2"/>
        <v>6100122</v>
      </c>
      <c r="O45">
        <f>IF(AND(A45&gt;0,A45&lt;999),IFERROR(VLOOKUP(results1303[[#This Row],[Card]],FISM[],1,FALSE),0),0)</f>
        <v>6100122</v>
      </c>
      <c r="P45">
        <f t="shared" si="3"/>
        <v>44</v>
      </c>
    </row>
    <row r="46" spans="1:16" x14ac:dyDescent="0.3">
      <c r="A46" s="11">
        <v>45</v>
      </c>
      <c r="B46" s="12">
        <v>54</v>
      </c>
      <c r="C46" s="12">
        <v>6100027</v>
      </c>
      <c r="D46" s="12" t="s">
        <v>2566</v>
      </c>
      <c r="E46" s="12" t="s">
        <v>143</v>
      </c>
      <c r="F46" s="12" t="s">
        <v>20</v>
      </c>
      <c r="G46" s="12" t="s">
        <v>1168</v>
      </c>
      <c r="H46" s="12" t="s">
        <v>3442</v>
      </c>
      <c r="I46" s="12" t="s">
        <v>3443</v>
      </c>
      <c r="J46" s="12" t="s">
        <v>3444</v>
      </c>
      <c r="K46" s="13" t="s">
        <v>3445</v>
      </c>
      <c r="N46">
        <f t="shared" si="2"/>
        <v>6100027</v>
      </c>
      <c r="O46">
        <f>IF(AND(A46&gt;0,A46&lt;999),IFERROR(VLOOKUP(results1303[[#This Row],[Card]],FISM[],1,FALSE),0),0)</f>
        <v>6100027</v>
      </c>
      <c r="P46">
        <f t="shared" si="3"/>
        <v>45</v>
      </c>
    </row>
    <row r="47" spans="1:16" x14ac:dyDescent="0.3">
      <c r="A47" s="14">
        <v>46</v>
      </c>
      <c r="B47" s="15">
        <v>68</v>
      </c>
      <c r="C47" s="15">
        <v>104913</v>
      </c>
      <c r="D47" s="15" t="s">
        <v>611</v>
      </c>
      <c r="E47" s="15" t="s">
        <v>43</v>
      </c>
      <c r="F47" s="15" t="s">
        <v>20</v>
      </c>
      <c r="G47" s="15" t="s">
        <v>3446</v>
      </c>
      <c r="H47" s="15" t="s">
        <v>3447</v>
      </c>
      <c r="I47" s="15" t="s">
        <v>3448</v>
      </c>
      <c r="J47" s="15" t="s">
        <v>3196</v>
      </c>
      <c r="K47" s="16" t="s">
        <v>3449</v>
      </c>
      <c r="N47">
        <f t="shared" si="2"/>
        <v>104913</v>
      </c>
      <c r="O47">
        <f>IF(AND(A47&gt;0,A47&lt;999),IFERROR(VLOOKUP(results1303[[#This Row],[Card]],FISM[],1,FALSE),0),0)</f>
        <v>104913</v>
      </c>
      <c r="P47">
        <f t="shared" si="3"/>
        <v>46</v>
      </c>
    </row>
    <row r="48" spans="1:16" x14ac:dyDescent="0.3">
      <c r="A48" s="11">
        <v>47</v>
      </c>
      <c r="B48" s="12">
        <v>78</v>
      </c>
      <c r="C48" s="12">
        <v>6100075</v>
      </c>
      <c r="D48" s="12" t="s">
        <v>628</v>
      </c>
      <c r="E48" s="12" t="s">
        <v>143</v>
      </c>
      <c r="F48" s="12" t="s">
        <v>20</v>
      </c>
      <c r="G48" s="12" t="s">
        <v>3450</v>
      </c>
      <c r="H48" s="12" t="s">
        <v>3451</v>
      </c>
      <c r="I48" s="12" t="s">
        <v>2275</v>
      </c>
      <c r="J48" s="12" t="s">
        <v>3452</v>
      </c>
      <c r="K48" s="13" t="s">
        <v>3453</v>
      </c>
      <c r="N48">
        <f t="shared" si="2"/>
        <v>6100075</v>
      </c>
      <c r="O48">
        <f>IF(AND(A48&gt;0,A48&lt;999),IFERROR(VLOOKUP(results1303[[#This Row],[Card]],FISM[],1,FALSE),0),0)</f>
        <v>6100075</v>
      </c>
      <c r="P48">
        <f t="shared" si="3"/>
        <v>47</v>
      </c>
    </row>
    <row r="49" spans="1:16" x14ac:dyDescent="0.3">
      <c r="A49" s="14">
        <v>48</v>
      </c>
      <c r="B49" s="15">
        <v>51</v>
      </c>
      <c r="C49" s="15">
        <v>6100081</v>
      </c>
      <c r="D49" s="15" t="s">
        <v>606</v>
      </c>
      <c r="E49" s="15" t="s">
        <v>143</v>
      </c>
      <c r="F49" s="15" t="s">
        <v>20</v>
      </c>
      <c r="G49" s="15" t="s">
        <v>3314</v>
      </c>
      <c r="H49" s="15" t="s">
        <v>3454</v>
      </c>
      <c r="I49" s="15" t="s">
        <v>1961</v>
      </c>
      <c r="J49" s="15" t="s">
        <v>1159</v>
      </c>
      <c r="K49" s="16" t="s">
        <v>3455</v>
      </c>
      <c r="N49">
        <f t="shared" si="2"/>
        <v>6100081</v>
      </c>
      <c r="O49">
        <f>IF(AND(A49&gt;0,A49&lt;999),IFERROR(VLOOKUP(results1303[[#This Row],[Card]],FISM[],1,FALSE),0),0)</f>
        <v>6100081</v>
      </c>
      <c r="P49">
        <f t="shared" si="3"/>
        <v>48</v>
      </c>
    </row>
    <row r="50" spans="1:16" x14ac:dyDescent="0.3">
      <c r="A50" s="11">
        <v>49</v>
      </c>
      <c r="B50" s="12">
        <v>7</v>
      </c>
      <c r="C50" s="12">
        <v>6532604</v>
      </c>
      <c r="D50" s="12" t="s">
        <v>331</v>
      </c>
      <c r="E50" s="12" t="s">
        <v>43</v>
      </c>
      <c r="F50" s="12" t="s">
        <v>73</v>
      </c>
      <c r="G50" s="12" t="s">
        <v>3099</v>
      </c>
      <c r="H50" s="12" t="s">
        <v>3456</v>
      </c>
      <c r="I50" s="12" t="s">
        <v>2120</v>
      </c>
      <c r="J50" s="12" t="s">
        <v>3457</v>
      </c>
      <c r="K50" s="13" t="s">
        <v>3458</v>
      </c>
      <c r="N50">
        <f t="shared" si="2"/>
        <v>6532604</v>
      </c>
      <c r="O50">
        <f>IF(AND(A50&gt;0,A50&lt;999),IFERROR(VLOOKUP(results1303[[#This Row],[Card]],FISM[],1,FALSE),0),0)</f>
        <v>6532604</v>
      </c>
      <c r="P50">
        <f t="shared" si="3"/>
        <v>49</v>
      </c>
    </row>
    <row r="51" spans="1:16" x14ac:dyDescent="0.3">
      <c r="A51" s="14">
        <v>50</v>
      </c>
      <c r="B51" s="15">
        <v>64</v>
      </c>
      <c r="C51" s="15">
        <v>6100084</v>
      </c>
      <c r="D51" s="15" t="s">
        <v>386</v>
      </c>
      <c r="E51" s="15" t="s">
        <v>143</v>
      </c>
      <c r="F51" s="15" t="s">
        <v>20</v>
      </c>
      <c r="G51" s="15" t="s">
        <v>3357</v>
      </c>
      <c r="H51" s="15" t="s">
        <v>3439</v>
      </c>
      <c r="I51" s="15" t="s">
        <v>3459</v>
      </c>
      <c r="J51" s="15" t="s">
        <v>2606</v>
      </c>
      <c r="K51" s="16" t="s">
        <v>3460</v>
      </c>
      <c r="N51">
        <f t="shared" si="2"/>
        <v>6100084</v>
      </c>
      <c r="O51">
        <f>IF(AND(A51&gt;0,A51&lt;999),IFERROR(VLOOKUP(results1303[[#This Row],[Card]],FISM[],1,FALSE),0),0)</f>
        <v>6100084</v>
      </c>
      <c r="P51">
        <f t="shared" si="3"/>
        <v>50</v>
      </c>
    </row>
    <row r="52" spans="1:16" x14ac:dyDescent="0.3">
      <c r="A52" s="11">
        <v>51</v>
      </c>
      <c r="B52" s="12">
        <v>67</v>
      </c>
      <c r="C52" s="12">
        <v>104689</v>
      </c>
      <c r="D52" s="12" t="s">
        <v>2204</v>
      </c>
      <c r="E52" s="12" t="s">
        <v>19</v>
      </c>
      <c r="F52" s="12" t="s">
        <v>20</v>
      </c>
      <c r="G52" s="12" t="s">
        <v>3367</v>
      </c>
      <c r="H52" s="12" t="s">
        <v>3461</v>
      </c>
      <c r="I52" s="12" t="s">
        <v>3462</v>
      </c>
      <c r="J52" s="12" t="s">
        <v>3463</v>
      </c>
      <c r="K52" s="13" t="s">
        <v>3464</v>
      </c>
      <c r="N52">
        <f t="shared" si="2"/>
        <v>104689</v>
      </c>
      <c r="O52">
        <f>IF(AND(A52&gt;0,A52&lt;999),IFERROR(VLOOKUP(results1303[[#This Row],[Card]],FISM[],1,FALSE),0),0)</f>
        <v>104689</v>
      </c>
      <c r="P52">
        <f t="shared" si="3"/>
        <v>51</v>
      </c>
    </row>
    <row r="53" spans="1:16" x14ac:dyDescent="0.3">
      <c r="A53" s="14">
        <v>52</v>
      </c>
      <c r="B53" s="15">
        <v>61</v>
      </c>
      <c r="C53" s="15">
        <v>6100088</v>
      </c>
      <c r="D53" s="15" t="s">
        <v>253</v>
      </c>
      <c r="E53" s="15" t="s">
        <v>143</v>
      </c>
      <c r="F53" s="15" t="s">
        <v>20</v>
      </c>
      <c r="G53" s="15" t="s">
        <v>1618</v>
      </c>
      <c r="H53" s="15" t="s">
        <v>995</v>
      </c>
      <c r="I53" s="15" t="s">
        <v>3465</v>
      </c>
      <c r="J53" s="15" t="s">
        <v>1516</v>
      </c>
      <c r="K53" s="16" t="s">
        <v>3466</v>
      </c>
      <c r="N53">
        <f t="shared" si="2"/>
        <v>6100088</v>
      </c>
      <c r="O53">
        <f>IF(AND(A53&gt;0,A53&lt;999),IFERROR(VLOOKUP(results1303[[#This Row],[Card]],FISM[],1,FALSE),0),0)</f>
        <v>6100088</v>
      </c>
      <c r="P53">
        <f t="shared" si="3"/>
        <v>52</v>
      </c>
    </row>
    <row r="54" spans="1:16" x14ac:dyDescent="0.3">
      <c r="A54" s="11">
        <v>53</v>
      </c>
      <c r="B54" s="12">
        <v>39</v>
      </c>
      <c r="C54" s="12">
        <v>6532356</v>
      </c>
      <c r="D54" s="12" t="s">
        <v>1184</v>
      </c>
      <c r="E54" s="12" t="s">
        <v>19</v>
      </c>
      <c r="F54" s="12" t="s">
        <v>73</v>
      </c>
      <c r="G54" s="12" t="s">
        <v>1522</v>
      </c>
      <c r="H54" s="12" t="s">
        <v>1630</v>
      </c>
      <c r="I54" s="12" t="s">
        <v>3467</v>
      </c>
      <c r="J54" s="12" t="s">
        <v>3468</v>
      </c>
      <c r="K54" s="13" t="s">
        <v>3469</v>
      </c>
      <c r="N54">
        <f t="shared" si="2"/>
        <v>6532356</v>
      </c>
      <c r="O54">
        <f>IF(AND(A54&gt;0,A54&lt;999),IFERROR(VLOOKUP(results1303[[#This Row],[Card]],FISM[],1,FALSE),0),0)</f>
        <v>6532356</v>
      </c>
      <c r="P54">
        <f t="shared" si="3"/>
        <v>53</v>
      </c>
    </row>
    <row r="55" spans="1:16" x14ac:dyDescent="0.3">
      <c r="A55" s="14">
        <v>54</v>
      </c>
      <c r="B55" s="15">
        <v>40</v>
      </c>
      <c r="C55" s="15">
        <v>6532319</v>
      </c>
      <c r="D55" s="15" t="s">
        <v>2743</v>
      </c>
      <c r="E55" s="15" t="s">
        <v>19</v>
      </c>
      <c r="F55" s="15" t="s">
        <v>73</v>
      </c>
      <c r="G55" s="15" t="s">
        <v>3470</v>
      </c>
      <c r="H55" s="15" t="s">
        <v>1307</v>
      </c>
      <c r="I55" s="15" t="s">
        <v>3471</v>
      </c>
      <c r="J55" s="15" t="s">
        <v>2614</v>
      </c>
      <c r="K55" s="16" t="s">
        <v>3472</v>
      </c>
      <c r="N55">
        <f t="shared" si="2"/>
        <v>6532319</v>
      </c>
      <c r="O55">
        <f>IF(AND(A55&gt;0,A55&lt;999),IFERROR(VLOOKUP(results1303[[#This Row],[Card]],FISM[],1,FALSE),0),0)</f>
        <v>6532319</v>
      </c>
      <c r="P55">
        <f t="shared" si="3"/>
        <v>54</v>
      </c>
    </row>
    <row r="56" spans="1:16" x14ac:dyDescent="0.3">
      <c r="A56" s="11">
        <v>55</v>
      </c>
      <c r="B56" s="12">
        <v>63</v>
      </c>
      <c r="C56" s="12">
        <v>104921</v>
      </c>
      <c r="D56" s="12" t="s">
        <v>372</v>
      </c>
      <c r="E56" s="12" t="s">
        <v>43</v>
      </c>
      <c r="F56" s="12" t="s">
        <v>20</v>
      </c>
      <c r="G56" s="12" t="s">
        <v>3473</v>
      </c>
      <c r="H56" s="12" t="s">
        <v>3474</v>
      </c>
      <c r="I56" s="12" t="s">
        <v>3475</v>
      </c>
      <c r="J56" s="12" t="s">
        <v>383</v>
      </c>
      <c r="K56" s="13" t="s">
        <v>3476</v>
      </c>
      <c r="N56">
        <f t="shared" si="2"/>
        <v>104921</v>
      </c>
      <c r="O56">
        <f>IF(AND(A56&gt;0,A56&lt;999),IFERROR(VLOOKUP(results1303[[#This Row],[Card]],FISM[],1,FALSE),0),0)</f>
        <v>104921</v>
      </c>
      <c r="P56">
        <f t="shared" si="3"/>
        <v>55</v>
      </c>
    </row>
    <row r="57" spans="1:16" x14ac:dyDescent="0.3">
      <c r="A57" s="14">
        <v>56</v>
      </c>
      <c r="B57" s="15">
        <v>69</v>
      </c>
      <c r="C57" s="15">
        <v>6100105</v>
      </c>
      <c r="D57" s="15" t="s">
        <v>3184</v>
      </c>
      <c r="E57" s="15" t="s">
        <v>143</v>
      </c>
      <c r="F57" s="15" t="s">
        <v>20</v>
      </c>
      <c r="G57" s="15" t="s">
        <v>1278</v>
      </c>
      <c r="H57" s="15" t="s">
        <v>3477</v>
      </c>
      <c r="I57" s="15" t="s">
        <v>1243</v>
      </c>
      <c r="J57" s="15" t="s">
        <v>3478</v>
      </c>
      <c r="K57" s="16" t="s">
        <v>3479</v>
      </c>
      <c r="N57">
        <f t="shared" si="2"/>
        <v>6100105</v>
      </c>
      <c r="O57">
        <f>IF(AND(A57&gt;0,A57&lt;999),IFERROR(VLOOKUP(results1303[[#This Row],[Card]],FISM[],1,FALSE),0),0)</f>
        <v>6100105</v>
      </c>
      <c r="P57">
        <f t="shared" si="3"/>
        <v>56</v>
      </c>
    </row>
    <row r="58" spans="1:16" x14ac:dyDescent="0.3">
      <c r="A58" s="11">
        <v>57</v>
      </c>
      <c r="B58" s="12">
        <v>70</v>
      </c>
      <c r="C58" s="12">
        <v>6100158</v>
      </c>
      <c r="D58" s="12" t="s">
        <v>1205</v>
      </c>
      <c r="E58" s="12" t="s">
        <v>28</v>
      </c>
      <c r="F58" s="12" t="s">
        <v>20</v>
      </c>
      <c r="G58" s="12" t="s">
        <v>3480</v>
      </c>
      <c r="H58" s="12" t="s">
        <v>1973</v>
      </c>
      <c r="I58" s="12" t="s">
        <v>1636</v>
      </c>
      <c r="J58" s="12" t="s">
        <v>3481</v>
      </c>
      <c r="K58" s="13" t="s">
        <v>3482</v>
      </c>
      <c r="N58">
        <f t="shared" si="2"/>
        <v>6100158</v>
      </c>
      <c r="O58">
        <f>IF(AND(A58&gt;0,A58&lt;999),IFERROR(VLOOKUP(results1303[[#This Row],[Card]],FISM[],1,FALSE),0),0)</f>
        <v>6100158</v>
      </c>
      <c r="P58">
        <f t="shared" si="3"/>
        <v>57</v>
      </c>
    </row>
    <row r="59" spans="1:16" x14ac:dyDescent="0.3">
      <c r="A59" s="14">
        <v>58</v>
      </c>
      <c r="B59" s="15">
        <v>66</v>
      </c>
      <c r="C59" s="15">
        <v>6100163</v>
      </c>
      <c r="D59" s="15" t="s">
        <v>440</v>
      </c>
      <c r="E59" s="15" t="s">
        <v>143</v>
      </c>
      <c r="F59" s="15" t="s">
        <v>20</v>
      </c>
      <c r="G59" s="15" t="s">
        <v>3483</v>
      </c>
      <c r="H59" s="15" t="s">
        <v>3484</v>
      </c>
      <c r="I59" s="15" t="s">
        <v>3485</v>
      </c>
      <c r="J59" s="15" t="s">
        <v>3486</v>
      </c>
      <c r="K59" s="16" t="s">
        <v>3487</v>
      </c>
      <c r="N59">
        <f t="shared" si="2"/>
        <v>6100163</v>
      </c>
      <c r="O59">
        <f>IF(AND(A59&gt;0,A59&lt;999),IFERROR(VLOOKUP(results1303[[#This Row],[Card]],FISM[],1,FALSE),0),0)</f>
        <v>6100163</v>
      </c>
      <c r="P59">
        <f t="shared" si="3"/>
        <v>58</v>
      </c>
    </row>
    <row r="60" spans="1:16" x14ac:dyDescent="0.3">
      <c r="A60" s="11">
        <v>59</v>
      </c>
      <c r="B60" s="12">
        <v>46</v>
      </c>
      <c r="C60" s="12">
        <v>6100059</v>
      </c>
      <c r="D60" s="12" t="s">
        <v>1283</v>
      </c>
      <c r="E60" s="12" t="s">
        <v>143</v>
      </c>
      <c r="F60" s="12" t="s">
        <v>20</v>
      </c>
      <c r="G60" s="12" t="s">
        <v>1241</v>
      </c>
      <c r="H60" s="12" t="s">
        <v>3488</v>
      </c>
      <c r="I60" s="12" t="s">
        <v>3489</v>
      </c>
      <c r="J60" s="12" t="s">
        <v>3490</v>
      </c>
      <c r="K60" s="13" t="s">
        <v>3491</v>
      </c>
      <c r="N60">
        <f t="shared" si="2"/>
        <v>6100059</v>
      </c>
      <c r="O60">
        <f>IF(AND(A60&gt;0,A60&lt;999),IFERROR(VLOOKUP(results1303[[#This Row],[Card]],FISM[],1,FALSE),0),0)</f>
        <v>6100059</v>
      </c>
      <c r="P60">
        <f t="shared" si="3"/>
        <v>59</v>
      </c>
    </row>
    <row r="61" spans="1:16" x14ac:dyDescent="0.3">
      <c r="A61" s="14">
        <v>60</v>
      </c>
      <c r="B61" s="15">
        <v>75</v>
      </c>
      <c r="C61" s="15">
        <v>104991</v>
      </c>
      <c r="D61" s="15" t="s">
        <v>1199</v>
      </c>
      <c r="E61" s="15" t="s">
        <v>43</v>
      </c>
      <c r="F61" s="15" t="s">
        <v>20</v>
      </c>
      <c r="G61" s="15" t="s">
        <v>2438</v>
      </c>
      <c r="H61" s="15" t="s">
        <v>3492</v>
      </c>
      <c r="I61" s="15" t="s">
        <v>3493</v>
      </c>
      <c r="J61" s="15" t="s">
        <v>3494</v>
      </c>
      <c r="K61" s="16" t="s">
        <v>3495</v>
      </c>
      <c r="N61">
        <f t="shared" si="2"/>
        <v>104991</v>
      </c>
      <c r="O61">
        <f>IF(AND(A61&gt;0,A61&lt;999),IFERROR(VLOOKUP(results1303[[#This Row],[Card]],FISM[],1,FALSE),0),0)</f>
        <v>104991</v>
      </c>
      <c r="P61">
        <f t="shared" si="3"/>
        <v>60</v>
      </c>
    </row>
    <row r="62" spans="1:16" x14ac:dyDescent="0.3">
      <c r="A62" s="11">
        <v>61</v>
      </c>
      <c r="B62" s="12">
        <v>62</v>
      </c>
      <c r="C62" s="12">
        <v>6100068</v>
      </c>
      <c r="D62" s="12" t="s">
        <v>365</v>
      </c>
      <c r="E62" s="12" t="s">
        <v>143</v>
      </c>
      <c r="F62" s="12" t="s">
        <v>20</v>
      </c>
      <c r="G62" s="12" t="s">
        <v>3496</v>
      </c>
      <c r="H62" s="12" t="s">
        <v>3287</v>
      </c>
      <c r="I62" s="12" t="s">
        <v>3497</v>
      </c>
      <c r="J62" s="12" t="s">
        <v>3498</v>
      </c>
      <c r="K62" s="13" t="s">
        <v>3499</v>
      </c>
      <c r="N62">
        <f t="shared" si="2"/>
        <v>6100068</v>
      </c>
      <c r="O62">
        <f>IF(AND(A62&gt;0,A62&lt;999),IFERROR(VLOOKUP(results1303[[#This Row],[Card]],FISM[],1,FALSE),0),0)</f>
        <v>6100068</v>
      </c>
      <c r="P62">
        <f t="shared" si="3"/>
        <v>61</v>
      </c>
    </row>
    <row r="63" spans="1:16" x14ac:dyDescent="0.3">
      <c r="A63" s="14">
        <v>62</v>
      </c>
      <c r="B63" s="15">
        <v>72</v>
      </c>
      <c r="C63" s="15">
        <v>104815</v>
      </c>
      <c r="D63" s="15" t="s">
        <v>634</v>
      </c>
      <c r="E63" s="15" t="s">
        <v>19</v>
      </c>
      <c r="F63" s="15" t="s">
        <v>20</v>
      </c>
      <c r="G63" s="15" t="s">
        <v>3500</v>
      </c>
      <c r="H63" s="15" t="s">
        <v>3501</v>
      </c>
      <c r="I63" s="15" t="s">
        <v>3502</v>
      </c>
      <c r="J63" s="15" t="s">
        <v>3503</v>
      </c>
      <c r="K63" s="16" t="s">
        <v>3504</v>
      </c>
      <c r="N63">
        <f t="shared" si="2"/>
        <v>104815</v>
      </c>
      <c r="O63">
        <f>IF(AND(A63&gt;0,A63&lt;999),IFERROR(VLOOKUP(results1303[[#This Row],[Card]],FISM[],1,FALSE),0),0)</f>
        <v>104815</v>
      </c>
      <c r="P63">
        <f t="shared" si="3"/>
        <v>62</v>
      </c>
    </row>
    <row r="64" spans="1:16" x14ac:dyDescent="0.3">
      <c r="A64" s="11">
        <v>63</v>
      </c>
      <c r="B64" s="12">
        <v>85</v>
      </c>
      <c r="C64" s="12">
        <v>6100165</v>
      </c>
      <c r="D64" s="12" t="s">
        <v>585</v>
      </c>
      <c r="E64" s="12" t="s">
        <v>143</v>
      </c>
      <c r="F64" s="12" t="s">
        <v>20</v>
      </c>
      <c r="G64" s="12" t="s">
        <v>3505</v>
      </c>
      <c r="H64" s="12" t="s">
        <v>3506</v>
      </c>
      <c r="I64" s="12" t="s">
        <v>3507</v>
      </c>
      <c r="J64" s="12" t="s">
        <v>3508</v>
      </c>
      <c r="K64" s="13" t="s">
        <v>3509</v>
      </c>
      <c r="N64">
        <f t="shared" si="2"/>
        <v>6100165</v>
      </c>
      <c r="O64">
        <f>IF(AND(A64&gt;0,A64&lt;999),IFERROR(VLOOKUP(results1303[[#This Row],[Card]],FISM[],1,FALSE),0),0)</f>
        <v>6100165</v>
      </c>
      <c r="P64">
        <f t="shared" si="3"/>
        <v>63</v>
      </c>
    </row>
    <row r="65" spans="1:16" x14ac:dyDescent="0.3">
      <c r="A65" s="14">
        <v>64</v>
      </c>
      <c r="B65" s="15">
        <v>77</v>
      </c>
      <c r="C65" s="15">
        <v>6100054</v>
      </c>
      <c r="D65" s="15" t="s">
        <v>413</v>
      </c>
      <c r="E65" s="15" t="s">
        <v>143</v>
      </c>
      <c r="F65" s="15" t="s">
        <v>20</v>
      </c>
      <c r="G65" s="15" t="s">
        <v>3405</v>
      </c>
      <c r="H65" s="15" t="s">
        <v>3510</v>
      </c>
      <c r="I65" s="15" t="s">
        <v>3511</v>
      </c>
      <c r="J65" s="15" t="s">
        <v>3512</v>
      </c>
      <c r="K65" s="16" t="s">
        <v>3513</v>
      </c>
      <c r="N65">
        <f t="shared" si="2"/>
        <v>6100054</v>
      </c>
      <c r="O65">
        <f>IF(AND(A65&gt;0,A65&lt;999),IFERROR(VLOOKUP(results1303[[#This Row],[Card]],FISM[],1,FALSE),0),0)</f>
        <v>6100054</v>
      </c>
      <c r="P65">
        <f t="shared" si="3"/>
        <v>64</v>
      </c>
    </row>
    <row r="66" spans="1:16" x14ac:dyDescent="0.3">
      <c r="A66" s="11">
        <v>65</v>
      </c>
      <c r="B66" s="12">
        <v>90</v>
      </c>
      <c r="C66" s="12">
        <v>6100136</v>
      </c>
      <c r="D66" s="12" t="s">
        <v>1282</v>
      </c>
      <c r="E66" s="12" t="s">
        <v>143</v>
      </c>
      <c r="F66" s="12" t="s">
        <v>20</v>
      </c>
      <c r="G66" s="12" t="s">
        <v>1236</v>
      </c>
      <c r="H66" s="12" t="s">
        <v>3514</v>
      </c>
      <c r="I66" s="12" t="s">
        <v>3515</v>
      </c>
      <c r="J66" s="12" t="s">
        <v>3516</v>
      </c>
      <c r="K66" s="13" t="s">
        <v>3517</v>
      </c>
      <c r="N66">
        <f t="shared" ref="N66:N97" si="4">C66</f>
        <v>6100136</v>
      </c>
      <c r="O66">
        <f>IF(AND(A66&gt;0,A66&lt;999),IFERROR(VLOOKUP(results1303[[#This Row],[Card]],FISM[],1,FALSE),0),0)</f>
        <v>6100136</v>
      </c>
      <c r="P66">
        <f t="shared" ref="P66:P97" si="5">A66</f>
        <v>65</v>
      </c>
    </row>
    <row r="67" spans="1:16" x14ac:dyDescent="0.3">
      <c r="A67" s="14">
        <v>66</v>
      </c>
      <c r="B67" s="15">
        <v>83</v>
      </c>
      <c r="C67" s="15">
        <v>6100087</v>
      </c>
      <c r="D67" s="15" t="s">
        <v>591</v>
      </c>
      <c r="E67" s="15" t="s">
        <v>143</v>
      </c>
      <c r="F67" s="15" t="s">
        <v>20</v>
      </c>
      <c r="G67" s="15" t="s">
        <v>3518</v>
      </c>
      <c r="H67" s="15" t="s">
        <v>3519</v>
      </c>
      <c r="I67" s="15" t="s">
        <v>3520</v>
      </c>
      <c r="J67" s="15" t="s">
        <v>2658</v>
      </c>
      <c r="K67" s="16" t="s">
        <v>3521</v>
      </c>
      <c r="N67">
        <f t="shared" si="4"/>
        <v>6100087</v>
      </c>
      <c r="O67">
        <f>IF(AND(A67&gt;0,A67&lt;999),IFERROR(VLOOKUP(results1303[[#This Row],[Card]],FISM[],1,FALSE),0),0)</f>
        <v>6100087</v>
      </c>
      <c r="P67">
        <f t="shared" si="5"/>
        <v>66</v>
      </c>
    </row>
    <row r="68" spans="1:16" x14ac:dyDescent="0.3">
      <c r="A68" s="11">
        <v>67</v>
      </c>
      <c r="B68" s="12">
        <v>87</v>
      </c>
      <c r="C68" s="12">
        <v>104907</v>
      </c>
      <c r="D68" s="12" t="s">
        <v>379</v>
      </c>
      <c r="E68" s="12" t="s">
        <v>43</v>
      </c>
      <c r="F68" s="12" t="s">
        <v>20</v>
      </c>
      <c r="G68" s="12" t="s">
        <v>2441</v>
      </c>
      <c r="H68" s="12" t="s">
        <v>3522</v>
      </c>
      <c r="I68" s="12" t="s">
        <v>3523</v>
      </c>
      <c r="J68" s="12" t="s">
        <v>3524</v>
      </c>
      <c r="K68" s="13" t="s">
        <v>3525</v>
      </c>
      <c r="N68">
        <f t="shared" si="4"/>
        <v>104907</v>
      </c>
      <c r="O68">
        <f>IF(AND(A68&gt;0,A68&lt;999),IFERROR(VLOOKUP(results1303[[#This Row],[Card]],FISM[],1,FALSE),0),0)</f>
        <v>104907</v>
      </c>
      <c r="P68">
        <f t="shared" si="5"/>
        <v>67</v>
      </c>
    </row>
    <row r="69" spans="1:16" x14ac:dyDescent="0.3">
      <c r="A69" s="14">
        <v>68</v>
      </c>
      <c r="B69" s="15">
        <v>74</v>
      </c>
      <c r="C69" s="15">
        <v>6100126</v>
      </c>
      <c r="D69" s="15" t="s">
        <v>1195</v>
      </c>
      <c r="E69" s="15" t="s">
        <v>143</v>
      </c>
      <c r="F69" s="15" t="s">
        <v>20</v>
      </c>
      <c r="G69" s="15" t="s">
        <v>3526</v>
      </c>
      <c r="H69" s="15" t="s">
        <v>3527</v>
      </c>
      <c r="I69" s="15" t="s">
        <v>3528</v>
      </c>
      <c r="J69" s="15" t="s">
        <v>3529</v>
      </c>
      <c r="K69" s="16" t="s">
        <v>3530</v>
      </c>
      <c r="N69">
        <f t="shared" si="4"/>
        <v>6100126</v>
      </c>
      <c r="O69">
        <f>IF(AND(A69&gt;0,A69&lt;999),IFERROR(VLOOKUP(results1303[[#This Row],[Card]],FISM[],1,FALSE),0),0)</f>
        <v>6100126</v>
      </c>
      <c r="P69">
        <f t="shared" si="5"/>
        <v>68</v>
      </c>
    </row>
    <row r="70" spans="1:16" x14ac:dyDescent="0.3">
      <c r="A70" s="11">
        <v>69</v>
      </c>
      <c r="B70" s="12">
        <v>82</v>
      </c>
      <c r="C70" s="12">
        <v>6100125</v>
      </c>
      <c r="D70" s="12" t="s">
        <v>626</v>
      </c>
      <c r="E70" s="12" t="s">
        <v>143</v>
      </c>
      <c r="F70" s="12" t="s">
        <v>20</v>
      </c>
      <c r="G70" s="12" t="s">
        <v>3386</v>
      </c>
      <c r="H70" s="12" t="s">
        <v>3531</v>
      </c>
      <c r="I70" s="12" t="s">
        <v>3532</v>
      </c>
      <c r="J70" s="12" t="s">
        <v>3533</v>
      </c>
      <c r="K70" s="13" t="s">
        <v>3534</v>
      </c>
      <c r="N70">
        <f t="shared" si="4"/>
        <v>6100125</v>
      </c>
      <c r="O70">
        <f>IF(AND(A70&gt;0,A70&lt;999),IFERROR(VLOOKUP(results1303[[#This Row],[Card]],FISM[],1,FALSE),0),0)</f>
        <v>6100125</v>
      </c>
      <c r="P70">
        <f t="shared" si="5"/>
        <v>69</v>
      </c>
    </row>
    <row r="71" spans="1:16" x14ac:dyDescent="0.3">
      <c r="A71" s="14">
        <v>70</v>
      </c>
      <c r="B71" s="15">
        <v>86</v>
      </c>
      <c r="C71" s="15">
        <v>6100130</v>
      </c>
      <c r="D71" s="15" t="s">
        <v>2751</v>
      </c>
      <c r="E71" s="15" t="s">
        <v>143</v>
      </c>
      <c r="F71" s="15" t="s">
        <v>20</v>
      </c>
      <c r="G71" s="15" t="s">
        <v>3535</v>
      </c>
      <c r="H71" s="15" t="s">
        <v>1018</v>
      </c>
      <c r="I71" s="15" t="s">
        <v>3536</v>
      </c>
      <c r="J71" s="15" t="s">
        <v>3537</v>
      </c>
      <c r="K71" s="16" t="s">
        <v>3538</v>
      </c>
      <c r="N71">
        <f t="shared" si="4"/>
        <v>6100130</v>
      </c>
      <c r="O71">
        <f>IF(AND(A71&gt;0,A71&lt;999),IFERROR(VLOOKUP(results1303[[#This Row],[Card]],FISM[],1,FALSE),0),0)</f>
        <v>6100130</v>
      </c>
      <c r="P71">
        <f t="shared" si="5"/>
        <v>70</v>
      </c>
    </row>
    <row r="72" spans="1:16" x14ac:dyDescent="0.3">
      <c r="A72" s="11">
        <v>71</v>
      </c>
      <c r="B72" s="12">
        <v>94</v>
      </c>
      <c r="C72" s="12">
        <v>6100003</v>
      </c>
      <c r="D72" s="12" t="s">
        <v>498</v>
      </c>
      <c r="E72" s="12" t="s">
        <v>43</v>
      </c>
      <c r="F72" s="12" t="s">
        <v>20</v>
      </c>
      <c r="G72" s="12" t="s">
        <v>3278</v>
      </c>
      <c r="H72" s="12" t="s">
        <v>3539</v>
      </c>
      <c r="I72" s="12" t="s">
        <v>3540</v>
      </c>
      <c r="J72" s="12" t="s">
        <v>3541</v>
      </c>
      <c r="K72" s="13" t="s">
        <v>3542</v>
      </c>
      <c r="N72">
        <f t="shared" si="4"/>
        <v>6100003</v>
      </c>
      <c r="O72">
        <f>IF(AND(A72&gt;0,A72&lt;999),IFERROR(VLOOKUP(results1303[[#This Row],[Card]],FISM[],1,FALSE),0),0)</f>
        <v>6100003</v>
      </c>
      <c r="P72">
        <f t="shared" si="5"/>
        <v>71</v>
      </c>
    </row>
    <row r="73" spans="1:16" x14ac:dyDescent="0.3">
      <c r="A73" s="14">
        <v>72</v>
      </c>
      <c r="B73" s="15">
        <v>91</v>
      </c>
      <c r="C73" s="15">
        <v>6100154</v>
      </c>
      <c r="D73" s="15" t="s">
        <v>512</v>
      </c>
      <c r="E73" s="15" t="s">
        <v>143</v>
      </c>
      <c r="F73" s="15" t="s">
        <v>20</v>
      </c>
      <c r="G73" s="15" t="s">
        <v>3526</v>
      </c>
      <c r="H73" s="15" t="s">
        <v>3543</v>
      </c>
      <c r="I73" s="15" t="s">
        <v>3544</v>
      </c>
      <c r="J73" s="15" t="s">
        <v>3545</v>
      </c>
      <c r="K73" s="16" t="s">
        <v>3546</v>
      </c>
      <c r="N73">
        <f t="shared" si="4"/>
        <v>6100154</v>
      </c>
      <c r="O73">
        <f>IF(AND(A73&gt;0,A73&lt;999),IFERROR(VLOOKUP(results1303[[#This Row],[Card]],FISM[],1,FALSE),0),0)</f>
        <v>6100154</v>
      </c>
      <c r="P73">
        <f t="shared" si="5"/>
        <v>72</v>
      </c>
    </row>
    <row r="74" spans="1:16" x14ac:dyDescent="0.3">
      <c r="A74" s="11">
        <v>73</v>
      </c>
      <c r="B74" s="12">
        <v>107</v>
      </c>
      <c r="C74" s="12">
        <v>6100164</v>
      </c>
      <c r="D74" s="12" t="s">
        <v>468</v>
      </c>
      <c r="E74" s="12" t="s">
        <v>143</v>
      </c>
      <c r="F74" s="12" t="s">
        <v>20</v>
      </c>
      <c r="G74" s="12" t="s">
        <v>3547</v>
      </c>
      <c r="H74" s="12" t="s">
        <v>3548</v>
      </c>
      <c r="I74" s="12" t="s">
        <v>3549</v>
      </c>
      <c r="J74" s="12" t="s">
        <v>3550</v>
      </c>
      <c r="K74" s="13" t="s">
        <v>3551</v>
      </c>
      <c r="N74">
        <f t="shared" si="4"/>
        <v>6100164</v>
      </c>
      <c r="O74">
        <f>IF(AND(A74&gt;0,A74&lt;999),IFERROR(VLOOKUP(results1303[[#This Row],[Card]],FISM[],1,FALSE),0),0)</f>
        <v>6100164</v>
      </c>
      <c r="P74">
        <f t="shared" si="5"/>
        <v>73</v>
      </c>
    </row>
    <row r="75" spans="1:16" x14ac:dyDescent="0.3">
      <c r="A75" s="14">
        <v>74</v>
      </c>
      <c r="B75" s="15">
        <v>92</v>
      </c>
      <c r="C75" s="15">
        <v>6100113</v>
      </c>
      <c r="D75" s="15" t="s">
        <v>2750</v>
      </c>
      <c r="E75" s="15" t="s">
        <v>143</v>
      </c>
      <c r="F75" s="15" t="s">
        <v>20</v>
      </c>
      <c r="G75" s="15" t="s">
        <v>3552</v>
      </c>
      <c r="H75" s="15" t="s">
        <v>3553</v>
      </c>
      <c r="I75" s="15" t="s">
        <v>3554</v>
      </c>
      <c r="J75" s="15" t="s">
        <v>3555</v>
      </c>
      <c r="K75" s="16" t="s">
        <v>3556</v>
      </c>
      <c r="N75">
        <f t="shared" si="4"/>
        <v>6100113</v>
      </c>
      <c r="O75">
        <f>IF(AND(A75&gt;0,A75&lt;999),IFERROR(VLOOKUP(results1303[[#This Row],[Card]],FISM[],1,FALSE),0),0)</f>
        <v>6100113</v>
      </c>
      <c r="P75">
        <f t="shared" si="5"/>
        <v>74</v>
      </c>
    </row>
    <row r="76" spans="1:16" x14ac:dyDescent="0.3">
      <c r="A76" s="11">
        <v>75</v>
      </c>
      <c r="B76" s="12">
        <v>93</v>
      </c>
      <c r="C76" s="12">
        <v>6100090</v>
      </c>
      <c r="D76" s="12" t="s">
        <v>482</v>
      </c>
      <c r="E76" s="12" t="s">
        <v>143</v>
      </c>
      <c r="F76" s="12" t="s">
        <v>20</v>
      </c>
      <c r="G76" s="12" t="s">
        <v>3557</v>
      </c>
      <c r="H76" s="12" t="s">
        <v>3558</v>
      </c>
      <c r="I76" s="12" t="s">
        <v>2371</v>
      </c>
      <c r="J76" s="12" t="s">
        <v>3559</v>
      </c>
      <c r="K76" s="13" t="s">
        <v>3560</v>
      </c>
      <c r="N76">
        <f t="shared" si="4"/>
        <v>6100090</v>
      </c>
      <c r="O76">
        <f>IF(AND(A76&gt;0,A76&lt;999),IFERROR(VLOOKUP(results1303[[#This Row],[Card]],FISM[],1,FALSE),0),0)</f>
        <v>6100090</v>
      </c>
      <c r="P76">
        <f t="shared" si="5"/>
        <v>75</v>
      </c>
    </row>
    <row r="77" spans="1:16" x14ac:dyDescent="0.3">
      <c r="A77" s="14">
        <v>76</v>
      </c>
      <c r="B77" s="15">
        <v>95</v>
      </c>
      <c r="C77" s="15">
        <v>492282</v>
      </c>
      <c r="D77" s="15" t="s">
        <v>637</v>
      </c>
      <c r="E77" s="15" t="s">
        <v>43</v>
      </c>
      <c r="F77" s="15" t="s">
        <v>638</v>
      </c>
      <c r="G77" s="15" t="s">
        <v>3561</v>
      </c>
      <c r="H77" s="15" t="s">
        <v>3562</v>
      </c>
      <c r="I77" s="15" t="s">
        <v>3563</v>
      </c>
      <c r="J77" s="15" t="s">
        <v>3564</v>
      </c>
      <c r="K77" s="16" t="s">
        <v>3565</v>
      </c>
      <c r="N77">
        <f t="shared" si="4"/>
        <v>492282</v>
      </c>
      <c r="O77">
        <f>IF(AND(A77&gt;0,A77&lt;999),IFERROR(VLOOKUP(results1303[[#This Row],[Card]],FISM[],1,FALSE),0),0)</f>
        <v>492282</v>
      </c>
      <c r="P77">
        <f t="shared" si="5"/>
        <v>76</v>
      </c>
    </row>
    <row r="78" spans="1:16" x14ac:dyDescent="0.3">
      <c r="A78" s="11">
        <v>77</v>
      </c>
      <c r="B78" s="12">
        <v>100</v>
      </c>
      <c r="C78" s="12">
        <v>6100188</v>
      </c>
      <c r="D78" s="12" t="s">
        <v>582</v>
      </c>
      <c r="E78" s="12" t="s">
        <v>143</v>
      </c>
      <c r="F78" s="12" t="s">
        <v>20</v>
      </c>
      <c r="G78" s="12" t="s">
        <v>3566</v>
      </c>
      <c r="H78" s="12" t="s">
        <v>3567</v>
      </c>
      <c r="I78" s="12" t="s">
        <v>3568</v>
      </c>
      <c r="J78" s="12" t="s">
        <v>3569</v>
      </c>
      <c r="K78" s="13" t="s">
        <v>3570</v>
      </c>
      <c r="N78">
        <f t="shared" si="4"/>
        <v>6100188</v>
      </c>
      <c r="O78">
        <f>IF(AND(A78&gt;0,A78&lt;999),IFERROR(VLOOKUP(results1303[[#This Row],[Card]],FISM[],1,FALSE),0),0)</f>
        <v>6100188</v>
      </c>
      <c r="P78">
        <f t="shared" si="5"/>
        <v>77</v>
      </c>
    </row>
    <row r="79" spans="1:16" x14ac:dyDescent="0.3">
      <c r="A79" s="14">
        <v>78</v>
      </c>
      <c r="B79" s="15">
        <v>106</v>
      </c>
      <c r="C79" s="15">
        <v>6100157</v>
      </c>
      <c r="D79" s="15" t="s">
        <v>1275</v>
      </c>
      <c r="E79" s="15" t="s">
        <v>143</v>
      </c>
      <c r="F79" s="15" t="s">
        <v>20</v>
      </c>
      <c r="G79" s="15" t="s">
        <v>3571</v>
      </c>
      <c r="H79" s="15" t="s">
        <v>3572</v>
      </c>
      <c r="I79" s="15" t="s">
        <v>3573</v>
      </c>
      <c r="J79" s="15" t="s">
        <v>1569</v>
      </c>
      <c r="K79" s="16" t="s">
        <v>3574</v>
      </c>
      <c r="N79">
        <f t="shared" si="4"/>
        <v>6100157</v>
      </c>
      <c r="O79">
        <f>IF(AND(A79&gt;0,A79&lt;999),IFERROR(VLOOKUP(results1303[[#This Row],[Card]],FISM[],1,FALSE),0),0)</f>
        <v>6100157</v>
      </c>
      <c r="P79">
        <f t="shared" si="5"/>
        <v>78</v>
      </c>
    </row>
    <row r="80" spans="1:16" x14ac:dyDescent="0.3">
      <c r="A80" s="11">
        <v>79</v>
      </c>
      <c r="B80" s="12">
        <v>101</v>
      </c>
      <c r="C80" s="12">
        <v>6100091</v>
      </c>
      <c r="D80" s="12" t="s">
        <v>539</v>
      </c>
      <c r="E80" s="12" t="s">
        <v>143</v>
      </c>
      <c r="F80" s="12" t="s">
        <v>20</v>
      </c>
      <c r="G80" s="12" t="s">
        <v>3575</v>
      </c>
      <c r="H80" s="12" t="s">
        <v>3576</v>
      </c>
      <c r="I80" s="12" t="s">
        <v>3577</v>
      </c>
      <c r="J80" s="12" t="s">
        <v>2387</v>
      </c>
      <c r="K80" s="13" t="s">
        <v>3578</v>
      </c>
      <c r="N80">
        <f t="shared" si="4"/>
        <v>6100091</v>
      </c>
      <c r="O80">
        <f>IF(AND(A80&gt;0,A80&lt;999),IFERROR(VLOOKUP(results1303[[#This Row],[Card]],FISM[],1,FALSE),0),0)</f>
        <v>6100091</v>
      </c>
      <c r="P80">
        <f t="shared" si="5"/>
        <v>79</v>
      </c>
    </row>
    <row r="81" spans="1:16" x14ac:dyDescent="0.3">
      <c r="A81" s="14">
        <v>80</v>
      </c>
      <c r="B81" s="15">
        <v>98</v>
      </c>
      <c r="C81" s="15">
        <v>6100186</v>
      </c>
      <c r="D81" s="15" t="s">
        <v>546</v>
      </c>
      <c r="E81" s="15" t="s">
        <v>143</v>
      </c>
      <c r="F81" s="15" t="s">
        <v>20</v>
      </c>
      <c r="G81" s="15" t="s">
        <v>3579</v>
      </c>
      <c r="H81" s="15" t="s">
        <v>3580</v>
      </c>
      <c r="I81" s="15" t="s">
        <v>3581</v>
      </c>
      <c r="J81" s="15" t="s">
        <v>3582</v>
      </c>
      <c r="K81" s="16" t="s">
        <v>3583</v>
      </c>
      <c r="N81">
        <f t="shared" si="4"/>
        <v>6100186</v>
      </c>
      <c r="O81">
        <f>IF(AND(A81&gt;0,A81&lt;999),IFERROR(VLOOKUP(results1303[[#This Row],[Card]],FISM[],1,FALSE),0),0)</f>
        <v>6100186</v>
      </c>
      <c r="P81">
        <f t="shared" si="5"/>
        <v>80</v>
      </c>
    </row>
    <row r="82" spans="1:16" x14ac:dyDescent="0.3">
      <c r="A82" s="11">
        <v>81</v>
      </c>
      <c r="B82" s="12">
        <v>105</v>
      </c>
      <c r="C82" s="12">
        <v>6100074</v>
      </c>
      <c r="D82" s="12" t="s">
        <v>624</v>
      </c>
      <c r="E82" s="12" t="s">
        <v>143</v>
      </c>
      <c r="F82" s="12" t="s">
        <v>20</v>
      </c>
      <c r="G82" s="12" t="s">
        <v>3584</v>
      </c>
      <c r="H82" s="12" t="s">
        <v>3585</v>
      </c>
      <c r="I82" s="12" t="s">
        <v>3586</v>
      </c>
      <c r="J82" s="12" t="s">
        <v>3587</v>
      </c>
      <c r="K82" s="13" t="s">
        <v>3588</v>
      </c>
      <c r="N82">
        <f t="shared" si="4"/>
        <v>6100074</v>
      </c>
      <c r="O82">
        <f>IF(AND(A82&gt;0,A82&lt;999),IFERROR(VLOOKUP(results1303[[#This Row],[Card]],FISM[],1,FALSE),0),0)</f>
        <v>6100074</v>
      </c>
      <c r="P82">
        <f t="shared" si="5"/>
        <v>81</v>
      </c>
    </row>
    <row r="83" spans="1:16" x14ac:dyDescent="0.3">
      <c r="A83" s="14">
        <v>81</v>
      </c>
      <c r="B83" s="15">
        <v>104</v>
      </c>
      <c r="C83" s="15">
        <v>6100198</v>
      </c>
      <c r="D83" s="15" t="s">
        <v>2761</v>
      </c>
      <c r="E83" s="15" t="s">
        <v>143</v>
      </c>
      <c r="F83" s="15" t="s">
        <v>20</v>
      </c>
      <c r="G83" s="15" t="s">
        <v>3589</v>
      </c>
      <c r="H83" s="15" t="s">
        <v>3590</v>
      </c>
      <c r="I83" s="15" t="s">
        <v>3586</v>
      </c>
      <c r="J83" s="15" t="s">
        <v>3587</v>
      </c>
      <c r="K83" s="16" t="s">
        <v>3588</v>
      </c>
      <c r="N83">
        <f t="shared" si="4"/>
        <v>6100198</v>
      </c>
      <c r="O83">
        <f>IF(AND(A83&gt;0,A83&lt;999),IFERROR(VLOOKUP(results1303[[#This Row],[Card]],FISM[],1,FALSE),0),0)</f>
        <v>6100198</v>
      </c>
      <c r="P83">
        <f t="shared" si="5"/>
        <v>81</v>
      </c>
    </row>
    <row r="84" spans="1:16" x14ac:dyDescent="0.3">
      <c r="A84" s="14">
        <v>999</v>
      </c>
      <c r="B84" s="15">
        <v>102</v>
      </c>
      <c r="C84" s="15">
        <v>103968</v>
      </c>
      <c r="D84" s="15" t="s">
        <v>2749</v>
      </c>
      <c r="E84" s="15" t="s">
        <v>1996</v>
      </c>
      <c r="F84" s="15" t="s">
        <v>20</v>
      </c>
      <c r="G84" s="15" t="s">
        <v>1175</v>
      </c>
      <c r="H84" s="15" t="s">
        <v>24</v>
      </c>
      <c r="I84" s="15" t="s">
        <v>24</v>
      </c>
      <c r="J84" s="15" t="s">
        <v>24</v>
      </c>
      <c r="K84" s="16" t="s">
        <v>24</v>
      </c>
      <c r="N84">
        <f t="shared" si="4"/>
        <v>103968</v>
      </c>
      <c r="O84">
        <f>IF(AND(A84&gt;0,A84&lt;999),IFERROR(VLOOKUP(results1303[[#This Row],[Card]],FISM[],1,FALSE),0),0)</f>
        <v>0</v>
      </c>
      <c r="P84">
        <f t="shared" si="5"/>
        <v>999</v>
      </c>
    </row>
    <row r="85" spans="1:16" x14ac:dyDescent="0.3">
      <c r="A85" s="14">
        <v>999</v>
      </c>
      <c r="B85" s="12">
        <v>96</v>
      </c>
      <c r="C85" s="12">
        <v>6100118</v>
      </c>
      <c r="D85" s="12" t="s">
        <v>2752</v>
      </c>
      <c r="E85" s="12" t="s">
        <v>143</v>
      </c>
      <c r="F85" s="12" t="s">
        <v>20</v>
      </c>
      <c r="G85" s="12" t="s">
        <v>3591</v>
      </c>
      <c r="H85" s="12" t="s">
        <v>24</v>
      </c>
      <c r="I85" s="12" t="s">
        <v>24</v>
      </c>
      <c r="J85" s="12" t="s">
        <v>24</v>
      </c>
      <c r="K85" s="13" t="s">
        <v>24</v>
      </c>
      <c r="N85">
        <f t="shared" si="4"/>
        <v>6100118</v>
      </c>
      <c r="O85">
        <f>IF(AND(A85&gt;0,A85&lt;999),IFERROR(VLOOKUP(results1303[[#This Row],[Card]],FISM[],1,FALSE),0),0)</f>
        <v>0</v>
      </c>
      <c r="P85">
        <f t="shared" si="5"/>
        <v>999</v>
      </c>
    </row>
    <row r="86" spans="1:16" x14ac:dyDescent="0.3">
      <c r="A86" s="14">
        <v>999</v>
      </c>
      <c r="B86" s="15">
        <v>81</v>
      </c>
      <c r="C86" s="15">
        <v>6100082</v>
      </c>
      <c r="D86" s="15" t="s">
        <v>475</v>
      </c>
      <c r="E86" s="15" t="s">
        <v>143</v>
      </c>
      <c r="F86" s="15" t="s">
        <v>20</v>
      </c>
      <c r="G86" s="15" t="s">
        <v>3592</v>
      </c>
      <c r="H86" s="15" t="s">
        <v>24</v>
      </c>
      <c r="I86" s="15" t="s">
        <v>24</v>
      </c>
      <c r="J86" s="15" t="s">
        <v>24</v>
      </c>
      <c r="K86" s="16" t="s">
        <v>24</v>
      </c>
      <c r="N86">
        <f t="shared" si="4"/>
        <v>6100082</v>
      </c>
      <c r="O86">
        <f>IF(AND(A86&gt;0,A86&lt;999),IFERROR(VLOOKUP(results1303[[#This Row],[Card]],FISM[],1,FALSE),0),0)</f>
        <v>0</v>
      </c>
      <c r="P86">
        <f t="shared" si="5"/>
        <v>999</v>
      </c>
    </row>
    <row r="87" spans="1:16" x14ac:dyDescent="0.3">
      <c r="A87" s="14">
        <v>999</v>
      </c>
      <c r="B87" s="12">
        <v>80</v>
      </c>
      <c r="C87" s="12">
        <v>6100056</v>
      </c>
      <c r="D87" s="12" t="s">
        <v>311</v>
      </c>
      <c r="E87" s="12" t="s">
        <v>143</v>
      </c>
      <c r="F87" s="12" t="s">
        <v>20</v>
      </c>
      <c r="G87" s="12" t="s">
        <v>3593</v>
      </c>
      <c r="H87" s="12" t="s">
        <v>24</v>
      </c>
      <c r="I87" s="12" t="s">
        <v>24</v>
      </c>
      <c r="J87" s="12" t="s">
        <v>24</v>
      </c>
      <c r="K87" s="13" t="s">
        <v>24</v>
      </c>
      <c r="N87">
        <f t="shared" si="4"/>
        <v>6100056</v>
      </c>
      <c r="O87">
        <f>IF(AND(A87&gt;0,A87&lt;999),IFERROR(VLOOKUP(results1303[[#This Row],[Card]],FISM[],1,FALSE),0),0)</f>
        <v>0</v>
      </c>
      <c r="P87">
        <f t="shared" si="5"/>
        <v>999</v>
      </c>
    </row>
    <row r="88" spans="1:16" x14ac:dyDescent="0.3">
      <c r="A88" s="14">
        <v>999</v>
      </c>
      <c r="B88" s="15">
        <v>79</v>
      </c>
      <c r="C88" s="15">
        <v>6100077</v>
      </c>
      <c r="D88" s="15" t="s">
        <v>420</v>
      </c>
      <c r="E88" s="15" t="s">
        <v>143</v>
      </c>
      <c r="F88" s="15" t="s">
        <v>20</v>
      </c>
      <c r="G88" s="15" t="s">
        <v>1237</v>
      </c>
      <c r="H88" s="15" t="s">
        <v>24</v>
      </c>
      <c r="I88" s="15" t="s">
        <v>24</v>
      </c>
      <c r="J88" s="15" t="s">
        <v>24</v>
      </c>
      <c r="K88" s="16" t="s">
        <v>24</v>
      </c>
      <c r="N88">
        <f t="shared" si="4"/>
        <v>6100077</v>
      </c>
      <c r="O88">
        <f>IF(AND(A88&gt;0,A88&lt;999),IFERROR(VLOOKUP(results1303[[#This Row],[Card]],FISM[],1,FALSE),0),0)</f>
        <v>0</v>
      </c>
      <c r="P88">
        <f t="shared" si="5"/>
        <v>999</v>
      </c>
    </row>
    <row r="89" spans="1:16" x14ac:dyDescent="0.3">
      <c r="A89" s="14">
        <v>999</v>
      </c>
      <c r="B89" s="12">
        <v>73</v>
      </c>
      <c r="C89" s="12">
        <v>6100131</v>
      </c>
      <c r="D89" s="12" t="s">
        <v>1229</v>
      </c>
      <c r="E89" s="12" t="s">
        <v>143</v>
      </c>
      <c r="F89" s="12" t="s">
        <v>20</v>
      </c>
      <c r="G89" s="12" t="s">
        <v>1640</v>
      </c>
      <c r="H89" s="12" t="s">
        <v>24</v>
      </c>
      <c r="I89" s="12" t="s">
        <v>24</v>
      </c>
      <c r="J89" s="12" t="s">
        <v>24</v>
      </c>
      <c r="K89" s="13" t="s">
        <v>24</v>
      </c>
      <c r="N89">
        <f t="shared" si="4"/>
        <v>6100131</v>
      </c>
      <c r="O89">
        <f>IF(AND(A89&gt;0,A89&lt;999),IFERROR(VLOOKUP(results1303[[#This Row],[Card]],FISM[],1,FALSE),0),0)</f>
        <v>0</v>
      </c>
      <c r="P89">
        <f t="shared" si="5"/>
        <v>999</v>
      </c>
    </row>
    <row r="90" spans="1:16" x14ac:dyDescent="0.3">
      <c r="A90" s="14">
        <v>999</v>
      </c>
      <c r="B90" s="15">
        <v>71</v>
      </c>
      <c r="C90" s="15">
        <v>104903</v>
      </c>
      <c r="D90" s="15" t="s">
        <v>461</v>
      </c>
      <c r="E90" s="15" t="s">
        <v>43</v>
      </c>
      <c r="F90" s="15" t="s">
        <v>20</v>
      </c>
      <c r="G90" s="15" t="s">
        <v>3594</v>
      </c>
      <c r="H90" s="15" t="s">
        <v>24</v>
      </c>
      <c r="I90" s="15" t="s">
        <v>24</v>
      </c>
      <c r="J90" s="15" t="s">
        <v>24</v>
      </c>
      <c r="K90" s="16" t="s">
        <v>24</v>
      </c>
      <c r="N90">
        <f t="shared" si="4"/>
        <v>104903</v>
      </c>
      <c r="O90">
        <f>IF(AND(A90&gt;0,A90&lt;999),IFERROR(VLOOKUP(results1303[[#This Row],[Card]],FISM[],1,FALSE),0),0)</f>
        <v>0</v>
      </c>
      <c r="P90">
        <f t="shared" si="5"/>
        <v>999</v>
      </c>
    </row>
    <row r="91" spans="1:16" x14ac:dyDescent="0.3">
      <c r="A91" s="14">
        <v>999</v>
      </c>
      <c r="B91" s="12">
        <v>58</v>
      </c>
      <c r="C91" s="12">
        <v>104910</v>
      </c>
      <c r="D91" s="12" t="s">
        <v>630</v>
      </c>
      <c r="E91" s="12" t="s">
        <v>43</v>
      </c>
      <c r="F91" s="12" t="s">
        <v>20</v>
      </c>
      <c r="G91" s="12" t="s">
        <v>3595</v>
      </c>
      <c r="H91" s="12" t="s">
        <v>24</v>
      </c>
      <c r="I91" s="12" t="s">
        <v>24</v>
      </c>
      <c r="J91" s="12" t="s">
        <v>24</v>
      </c>
      <c r="K91" s="13" t="s">
        <v>24</v>
      </c>
      <c r="N91">
        <f t="shared" si="4"/>
        <v>104910</v>
      </c>
      <c r="O91">
        <f>IF(AND(A91&gt;0,A91&lt;999),IFERROR(VLOOKUP(results1303[[#This Row],[Card]],FISM[],1,FALSE),0),0)</f>
        <v>0</v>
      </c>
      <c r="P91">
        <f t="shared" si="5"/>
        <v>999</v>
      </c>
    </row>
    <row r="92" spans="1:16" x14ac:dyDescent="0.3">
      <c r="A92" s="14">
        <v>999</v>
      </c>
      <c r="B92" s="15">
        <v>57</v>
      </c>
      <c r="C92" s="15">
        <v>6532590</v>
      </c>
      <c r="D92" s="15" t="s">
        <v>232</v>
      </c>
      <c r="E92" s="15" t="s">
        <v>43</v>
      </c>
      <c r="F92" s="15" t="s">
        <v>73</v>
      </c>
      <c r="G92" s="15" t="s">
        <v>2115</v>
      </c>
      <c r="H92" s="15" t="s">
        <v>24</v>
      </c>
      <c r="I92" s="15" t="s">
        <v>24</v>
      </c>
      <c r="J92" s="15" t="s">
        <v>24</v>
      </c>
      <c r="K92" s="16" t="s">
        <v>24</v>
      </c>
      <c r="N92">
        <f t="shared" si="4"/>
        <v>6532590</v>
      </c>
      <c r="O92">
        <f>IF(AND(A92&gt;0,A92&lt;999),IFERROR(VLOOKUP(results1303[[#This Row],[Card]],FISM[],1,FALSE),0),0)</f>
        <v>0</v>
      </c>
      <c r="P92">
        <f t="shared" si="5"/>
        <v>999</v>
      </c>
    </row>
    <row r="93" spans="1:16" x14ac:dyDescent="0.3">
      <c r="A93" s="14">
        <v>999</v>
      </c>
      <c r="B93" s="12">
        <v>44</v>
      </c>
      <c r="C93" s="12">
        <v>104301</v>
      </c>
      <c r="D93" s="12" t="s">
        <v>2755</v>
      </c>
      <c r="E93" s="12" t="s">
        <v>640</v>
      </c>
      <c r="F93" s="12" t="s">
        <v>20</v>
      </c>
      <c r="G93" s="12" t="s">
        <v>1132</v>
      </c>
      <c r="H93" s="12" t="s">
        <v>24</v>
      </c>
      <c r="I93" s="12" t="s">
        <v>24</v>
      </c>
      <c r="J93" s="12" t="s">
        <v>24</v>
      </c>
      <c r="K93" s="13" t="s">
        <v>24</v>
      </c>
      <c r="N93">
        <f t="shared" si="4"/>
        <v>104301</v>
      </c>
      <c r="O93">
        <f>IF(AND(A93&gt;0,A93&lt;999),IFERROR(VLOOKUP(results1303[[#This Row],[Card]],FISM[],1,FALSE),0),0)</f>
        <v>0</v>
      </c>
      <c r="P93">
        <f t="shared" si="5"/>
        <v>999</v>
      </c>
    </row>
    <row r="94" spans="1:16" x14ac:dyDescent="0.3">
      <c r="A94" s="14">
        <v>999</v>
      </c>
      <c r="B94" s="15">
        <v>43</v>
      </c>
      <c r="C94" s="15">
        <v>6532399</v>
      </c>
      <c r="D94" s="15" t="s">
        <v>318</v>
      </c>
      <c r="E94" s="15" t="s">
        <v>19</v>
      </c>
      <c r="F94" s="15" t="s">
        <v>73</v>
      </c>
      <c r="G94" s="15" t="s">
        <v>3596</v>
      </c>
      <c r="H94" s="15" t="s">
        <v>24</v>
      </c>
      <c r="I94" s="15" t="s">
        <v>24</v>
      </c>
      <c r="J94" s="15" t="s">
        <v>24</v>
      </c>
      <c r="K94" s="16" t="s">
        <v>24</v>
      </c>
      <c r="N94">
        <f t="shared" si="4"/>
        <v>6532399</v>
      </c>
      <c r="O94">
        <f>IF(AND(A94&gt;0,A94&lt;999),IFERROR(VLOOKUP(results1303[[#This Row],[Card]],FISM[],1,FALSE),0),0)</f>
        <v>0</v>
      </c>
      <c r="P94">
        <f t="shared" si="5"/>
        <v>999</v>
      </c>
    </row>
    <row r="95" spans="1:16" x14ac:dyDescent="0.3">
      <c r="A95" s="14">
        <v>999</v>
      </c>
      <c r="B95" s="12">
        <v>36</v>
      </c>
      <c r="C95" s="12">
        <v>6532109</v>
      </c>
      <c r="D95" s="12" t="s">
        <v>990</v>
      </c>
      <c r="E95" s="12" t="s">
        <v>28</v>
      </c>
      <c r="F95" s="12" t="s">
        <v>73</v>
      </c>
      <c r="G95" s="12" t="s">
        <v>1137</v>
      </c>
      <c r="H95" s="12" t="s">
        <v>24</v>
      </c>
      <c r="I95" s="12" t="s">
        <v>24</v>
      </c>
      <c r="J95" s="12" t="s">
        <v>24</v>
      </c>
      <c r="K95" s="13" t="s">
        <v>24</v>
      </c>
      <c r="N95">
        <f t="shared" si="4"/>
        <v>6532109</v>
      </c>
      <c r="O95">
        <f>IF(AND(A95&gt;0,A95&lt;999),IFERROR(VLOOKUP(results1303[[#This Row],[Card]],FISM[],1,FALSE),0),0)</f>
        <v>0</v>
      </c>
      <c r="P95">
        <f t="shared" si="5"/>
        <v>999</v>
      </c>
    </row>
    <row r="96" spans="1:16" x14ac:dyDescent="0.3">
      <c r="A96" s="14">
        <v>999</v>
      </c>
      <c r="B96" s="15">
        <v>24</v>
      </c>
      <c r="C96" s="15">
        <v>104625</v>
      </c>
      <c r="D96" s="15" t="s">
        <v>50</v>
      </c>
      <c r="E96" s="15" t="s">
        <v>28</v>
      </c>
      <c r="F96" s="15" t="s">
        <v>20</v>
      </c>
      <c r="G96" s="15" t="s">
        <v>3597</v>
      </c>
      <c r="H96" s="15" t="s">
        <v>24</v>
      </c>
      <c r="I96" s="15" t="s">
        <v>24</v>
      </c>
      <c r="J96" s="15" t="s">
        <v>24</v>
      </c>
      <c r="K96" s="16" t="s">
        <v>24</v>
      </c>
      <c r="N96">
        <f t="shared" si="4"/>
        <v>104625</v>
      </c>
      <c r="O96">
        <f>IF(AND(A96&gt;0,A96&lt;999),IFERROR(VLOOKUP(results1303[[#This Row],[Card]],FISM[],1,FALSE),0),0)</f>
        <v>0</v>
      </c>
      <c r="P96">
        <f t="shared" si="5"/>
        <v>999</v>
      </c>
    </row>
    <row r="97" spans="1:16" x14ac:dyDescent="0.3">
      <c r="A97" s="14">
        <v>999</v>
      </c>
      <c r="B97" s="12">
        <v>19</v>
      </c>
      <c r="C97" s="12">
        <v>6532100</v>
      </c>
      <c r="D97" s="12" t="s">
        <v>2758</v>
      </c>
      <c r="E97" s="12" t="s">
        <v>28</v>
      </c>
      <c r="F97" s="12" t="s">
        <v>73</v>
      </c>
      <c r="G97" s="12" t="s">
        <v>2010</v>
      </c>
      <c r="H97" s="12" t="s">
        <v>24</v>
      </c>
      <c r="I97" s="12" t="s">
        <v>24</v>
      </c>
      <c r="J97" s="12" t="s">
        <v>24</v>
      </c>
      <c r="K97" s="13" t="s">
        <v>24</v>
      </c>
      <c r="N97">
        <f t="shared" si="4"/>
        <v>6532100</v>
      </c>
      <c r="O97">
        <f>IF(AND(A97&gt;0,A97&lt;999),IFERROR(VLOOKUP(results1303[[#This Row],[Card]],FISM[],1,FALSE),0),0)</f>
        <v>0</v>
      </c>
      <c r="P97">
        <f t="shared" si="5"/>
        <v>999</v>
      </c>
    </row>
    <row r="98" spans="1:16" x14ac:dyDescent="0.3">
      <c r="A98" s="14">
        <v>999</v>
      </c>
      <c r="B98" s="15">
        <v>11</v>
      </c>
      <c r="C98" s="15">
        <v>6532479</v>
      </c>
      <c r="D98" s="15" t="s">
        <v>2486</v>
      </c>
      <c r="E98" s="15" t="s">
        <v>19</v>
      </c>
      <c r="F98" s="15" t="s">
        <v>73</v>
      </c>
      <c r="G98" s="15" t="s">
        <v>3344</v>
      </c>
      <c r="H98" s="15" t="s">
        <v>24</v>
      </c>
      <c r="I98" s="15" t="s">
        <v>24</v>
      </c>
      <c r="J98" s="15" t="s">
        <v>24</v>
      </c>
      <c r="K98" s="16" t="s">
        <v>24</v>
      </c>
      <c r="N98">
        <f t="shared" ref="N98:N108" si="6">C98</f>
        <v>6532479</v>
      </c>
      <c r="O98">
        <f>IF(AND(A98&gt;0,A98&lt;999),IFERROR(VLOOKUP(results1303[[#This Row],[Card]],FISM[],1,FALSE),0),0)</f>
        <v>0</v>
      </c>
      <c r="P98">
        <f t="shared" ref="P98:P108" si="7">A98</f>
        <v>999</v>
      </c>
    </row>
    <row r="99" spans="1:16" ht="16.8" customHeight="1" x14ac:dyDescent="0.3">
      <c r="A99" s="14">
        <v>999</v>
      </c>
      <c r="B99" s="12">
        <v>8</v>
      </c>
      <c r="C99" s="12">
        <v>104075</v>
      </c>
      <c r="D99" s="12" t="s">
        <v>2508</v>
      </c>
      <c r="E99" s="12" t="s">
        <v>65</v>
      </c>
      <c r="F99" s="12" t="s">
        <v>20</v>
      </c>
      <c r="G99" s="12" t="s">
        <v>966</v>
      </c>
      <c r="H99" s="12" t="s">
        <v>24</v>
      </c>
      <c r="I99" s="12" t="s">
        <v>24</v>
      </c>
      <c r="J99" s="12" t="s">
        <v>24</v>
      </c>
      <c r="K99" s="13" t="s">
        <v>24</v>
      </c>
      <c r="N99">
        <f t="shared" si="6"/>
        <v>104075</v>
      </c>
      <c r="O99">
        <f>IF(AND(A99&gt;0,A99&lt;999),IFERROR(VLOOKUP(results1303[[#This Row],[Card]],FISM[],1,FALSE),0),0)</f>
        <v>0</v>
      </c>
      <c r="P99">
        <f t="shared" si="7"/>
        <v>999</v>
      </c>
    </row>
    <row r="100" spans="1:16" x14ac:dyDescent="0.3">
      <c r="A100" s="14">
        <v>999</v>
      </c>
      <c r="B100" s="12">
        <v>99</v>
      </c>
      <c r="C100" s="12">
        <v>6100170</v>
      </c>
      <c r="D100" s="12" t="s">
        <v>620</v>
      </c>
      <c r="E100" s="12" t="s">
        <v>143</v>
      </c>
      <c r="F100" s="12" t="s">
        <v>20</v>
      </c>
      <c r="G100" s="12" t="s">
        <v>3598</v>
      </c>
      <c r="H100" s="12" t="s">
        <v>24</v>
      </c>
      <c r="I100" s="12" t="s">
        <v>24</v>
      </c>
      <c r="J100" s="12" t="s">
        <v>24</v>
      </c>
      <c r="K100" s="13" t="s">
        <v>24</v>
      </c>
      <c r="N100">
        <f t="shared" si="6"/>
        <v>6100170</v>
      </c>
      <c r="O100">
        <f>IF(AND(A100&gt;0,A100&lt;999),IFERROR(VLOOKUP(results1303[[#This Row],[Card]],FISM[],1,FALSE),0),0)</f>
        <v>0</v>
      </c>
      <c r="P100">
        <f t="shared" si="7"/>
        <v>999</v>
      </c>
    </row>
    <row r="101" spans="1:16" x14ac:dyDescent="0.3">
      <c r="A101" s="14">
        <v>999</v>
      </c>
      <c r="B101" s="15">
        <v>42</v>
      </c>
      <c r="C101" s="15">
        <v>104609</v>
      </c>
      <c r="D101" s="15" t="s">
        <v>206</v>
      </c>
      <c r="E101" s="15" t="s">
        <v>28</v>
      </c>
      <c r="F101" s="15" t="s">
        <v>20</v>
      </c>
      <c r="G101" s="15" t="s">
        <v>3599</v>
      </c>
      <c r="H101" s="15" t="s">
        <v>24</v>
      </c>
      <c r="I101" s="15" t="s">
        <v>24</v>
      </c>
      <c r="J101" s="15" t="s">
        <v>24</v>
      </c>
      <c r="K101" s="16" t="s">
        <v>24</v>
      </c>
      <c r="N101">
        <f t="shared" si="6"/>
        <v>104609</v>
      </c>
      <c r="O101">
        <f>IF(AND(A101&gt;0,A101&lt;999),IFERROR(VLOOKUP(results1303[[#This Row],[Card]],FISM[],1,FALSE),0),0)</f>
        <v>0</v>
      </c>
      <c r="P101">
        <f t="shared" si="7"/>
        <v>999</v>
      </c>
    </row>
    <row r="102" spans="1:16" x14ac:dyDescent="0.3">
      <c r="A102" s="14">
        <v>999</v>
      </c>
      <c r="B102" s="15">
        <v>97</v>
      </c>
      <c r="C102" s="15">
        <v>104919</v>
      </c>
      <c r="D102" s="15" t="s">
        <v>567</v>
      </c>
      <c r="E102" s="15" t="s">
        <v>43</v>
      </c>
      <c r="F102" s="15" t="s">
        <v>20</v>
      </c>
      <c r="G102" s="15" t="s">
        <v>24</v>
      </c>
      <c r="H102" s="15" t="s">
        <v>24</v>
      </c>
      <c r="I102" s="15" t="s">
        <v>24</v>
      </c>
      <c r="J102" s="15" t="s">
        <v>24</v>
      </c>
      <c r="K102" s="16" t="s">
        <v>24</v>
      </c>
      <c r="N102">
        <f t="shared" si="6"/>
        <v>104919</v>
      </c>
      <c r="O102">
        <f>IF(AND(A102&gt;0,A102&lt;999),IFERROR(VLOOKUP(results1303[[#This Row],[Card]],FISM[],1,FALSE),0),0)</f>
        <v>0</v>
      </c>
      <c r="P102">
        <f t="shared" si="7"/>
        <v>999</v>
      </c>
    </row>
    <row r="103" spans="1:16" x14ac:dyDescent="0.3">
      <c r="A103" s="14">
        <v>999</v>
      </c>
      <c r="B103" s="12">
        <v>89</v>
      </c>
      <c r="C103" s="12">
        <v>492309</v>
      </c>
      <c r="D103" s="12" t="s">
        <v>1235</v>
      </c>
      <c r="E103" s="12" t="s">
        <v>43</v>
      </c>
      <c r="F103" s="12" t="s">
        <v>638</v>
      </c>
      <c r="G103" s="12" t="s">
        <v>24</v>
      </c>
      <c r="H103" s="12" t="s">
        <v>24</v>
      </c>
      <c r="I103" s="12" t="s">
        <v>24</v>
      </c>
      <c r="J103" s="12" t="s">
        <v>24</v>
      </c>
      <c r="K103" s="13" t="s">
        <v>24</v>
      </c>
      <c r="N103">
        <f t="shared" si="6"/>
        <v>492309</v>
      </c>
      <c r="O103">
        <f>IF(AND(A103&gt;0,A103&lt;999),IFERROR(VLOOKUP(results1303[[#This Row],[Card]],FISM[],1,FALSE),0),0)</f>
        <v>0</v>
      </c>
      <c r="P103">
        <f t="shared" si="7"/>
        <v>999</v>
      </c>
    </row>
    <row r="104" spans="1:16" x14ac:dyDescent="0.3">
      <c r="A104" s="14">
        <v>999</v>
      </c>
      <c r="B104" s="15">
        <v>84</v>
      </c>
      <c r="C104" s="15">
        <v>6100073</v>
      </c>
      <c r="D104" s="15" t="s">
        <v>433</v>
      </c>
      <c r="E104" s="15" t="s">
        <v>143</v>
      </c>
      <c r="F104" s="15" t="s">
        <v>20</v>
      </c>
      <c r="G104" s="15" t="s">
        <v>24</v>
      </c>
      <c r="H104" s="15" t="s">
        <v>24</v>
      </c>
      <c r="I104" s="15" t="s">
        <v>24</v>
      </c>
      <c r="J104" s="15" t="s">
        <v>24</v>
      </c>
      <c r="K104" s="16" t="s">
        <v>24</v>
      </c>
      <c r="N104">
        <f t="shared" si="6"/>
        <v>6100073</v>
      </c>
      <c r="O104">
        <f>IF(AND(A104&gt;0,A104&lt;999),IFERROR(VLOOKUP(results1303[[#This Row],[Card]],FISM[],1,FALSE),0),0)</f>
        <v>0</v>
      </c>
      <c r="P104">
        <f t="shared" si="7"/>
        <v>999</v>
      </c>
    </row>
    <row r="105" spans="1:16" x14ac:dyDescent="0.3">
      <c r="A105" s="14">
        <v>999</v>
      </c>
      <c r="B105" s="12">
        <v>60</v>
      </c>
      <c r="C105" s="12">
        <v>6100151</v>
      </c>
      <c r="D105" s="12" t="s">
        <v>178</v>
      </c>
      <c r="E105" s="12" t="s">
        <v>143</v>
      </c>
      <c r="F105" s="12" t="s">
        <v>20</v>
      </c>
      <c r="G105" s="12" t="s">
        <v>24</v>
      </c>
      <c r="H105" s="12" t="s">
        <v>24</v>
      </c>
      <c r="I105" s="12" t="s">
        <v>24</v>
      </c>
      <c r="J105" s="12" t="s">
        <v>24</v>
      </c>
      <c r="K105" s="13" t="s">
        <v>24</v>
      </c>
      <c r="N105">
        <f t="shared" si="6"/>
        <v>6100151</v>
      </c>
      <c r="O105">
        <f>IF(AND(A105&gt;0,A105&lt;999),IFERROR(VLOOKUP(results1303[[#This Row],[Card]],FISM[],1,FALSE),0),0)</f>
        <v>0</v>
      </c>
      <c r="P105">
        <f t="shared" si="7"/>
        <v>999</v>
      </c>
    </row>
    <row r="106" spans="1:16" x14ac:dyDescent="0.3">
      <c r="A106" s="14">
        <v>999</v>
      </c>
      <c r="B106" s="15">
        <v>37</v>
      </c>
      <c r="C106" s="15">
        <v>104826</v>
      </c>
      <c r="D106" s="15" t="s">
        <v>635</v>
      </c>
      <c r="E106" s="15" t="s">
        <v>19</v>
      </c>
      <c r="F106" s="15" t="s">
        <v>20</v>
      </c>
      <c r="G106" s="15" t="s">
        <v>24</v>
      </c>
      <c r="H106" s="15" t="s">
        <v>24</v>
      </c>
      <c r="I106" s="15" t="s">
        <v>24</v>
      </c>
      <c r="J106" s="15" t="s">
        <v>24</v>
      </c>
      <c r="K106" s="16" t="s">
        <v>24</v>
      </c>
      <c r="N106">
        <f t="shared" si="6"/>
        <v>104826</v>
      </c>
      <c r="O106">
        <f>IF(AND(A106&gt;0,A106&lt;999),IFERROR(VLOOKUP(results1303[[#This Row],[Card]],FISM[],1,FALSE),0),0)</f>
        <v>0</v>
      </c>
      <c r="P106">
        <f t="shared" si="7"/>
        <v>999</v>
      </c>
    </row>
    <row r="107" spans="1:16" x14ac:dyDescent="0.3">
      <c r="A107" s="14">
        <v>999</v>
      </c>
      <c r="B107" s="12">
        <v>29</v>
      </c>
      <c r="C107" s="12">
        <v>104905</v>
      </c>
      <c r="D107" s="12" t="s">
        <v>213</v>
      </c>
      <c r="E107" s="12" t="s">
        <v>43</v>
      </c>
      <c r="F107" s="12" t="s">
        <v>20</v>
      </c>
      <c r="G107" s="12" t="s">
        <v>24</v>
      </c>
      <c r="H107" s="12" t="s">
        <v>24</v>
      </c>
      <c r="I107" s="12" t="s">
        <v>24</v>
      </c>
      <c r="J107" s="12" t="s">
        <v>24</v>
      </c>
      <c r="K107" s="13" t="s">
        <v>24</v>
      </c>
      <c r="N107">
        <f t="shared" si="6"/>
        <v>104905</v>
      </c>
      <c r="O107">
        <f>IF(AND(A107&gt;0,A107&lt;999),IFERROR(VLOOKUP(results1303[[#This Row],[Card]],FISM[],1,FALSE),0),0)</f>
        <v>0</v>
      </c>
      <c r="P107">
        <f t="shared" si="7"/>
        <v>999</v>
      </c>
    </row>
    <row r="108" spans="1:16" x14ac:dyDescent="0.3">
      <c r="A108" s="14">
        <v>999</v>
      </c>
      <c r="B108" s="4">
        <v>53</v>
      </c>
      <c r="C108" s="4">
        <v>6100076</v>
      </c>
      <c r="D108" s="4" t="s">
        <v>219</v>
      </c>
      <c r="E108" s="4" t="s">
        <v>143</v>
      </c>
      <c r="F108" s="4" t="s">
        <v>20</v>
      </c>
      <c r="G108" s="4" t="s">
        <v>24</v>
      </c>
      <c r="H108" s="4" t="s">
        <v>24</v>
      </c>
      <c r="I108" s="4" t="s">
        <v>24</v>
      </c>
      <c r="J108" s="4" t="s">
        <v>24</v>
      </c>
      <c r="K108" s="5" t="s">
        <v>24</v>
      </c>
      <c r="N108">
        <f t="shared" si="6"/>
        <v>6100076</v>
      </c>
      <c r="O108">
        <f>IF(AND(A108&gt;0,A108&lt;999),IFERROR(VLOOKUP(results1303[[#This Row],[Card]],FISM[],1,FALSE),0),0)</f>
        <v>0</v>
      </c>
      <c r="P108">
        <f t="shared" si="7"/>
        <v>999</v>
      </c>
    </row>
  </sheetData>
  <pageMargins left="0.7" right="0.7" top="0.75" bottom="0.75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3D303-B837-4DDD-BF2E-E93C1BD4FFEF}">
  <dimension ref="A1:O88"/>
  <sheetViews>
    <sheetView workbookViewId="0">
      <selection activeCell="B7" sqref="B7"/>
    </sheetView>
  </sheetViews>
  <sheetFormatPr defaultRowHeight="14.4" x14ac:dyDescent="0.3"/>
  <cols>
    <col min="1" max="1" width="5.21875" bestFit="1" customWidth="1"/>
    <col min="2" max="2" width="3.6640625" bestFit="1" customWidth="1"/>
    <col min="3" max="3" width="8.21875" bestFit="1" customWidth="1"/>
    <col min="4" max="4" width="24.44140625" bestFit="1" customWidth="1"/>
    <col min="5" max="5" width="5" bestFit="1" customWidth="1"/>
    <col min="6" max="6" width="6.6640625" bestFit="1" customWidth="1"/>
    <col min="7" max="8" width="7.109375" bestFit="1" customWidth="1"/>
    <col min="9" max="9" width="9.77734375" bestFit="1" customWidth="1"/>
    <col min="10" max="10" width="6.5546875" bestFit="1" customWidth="1"/>
    <col min="11" max="11" width="9.109375" bestFit="1" customWidth="1"/>
  </cols>
  <sheetData>
    <row r="1" spans="1:15" x14ac:dyDescent="0.3">
      <c r="A1" s="8" t="s">
        <v>0</v>
      </c>
      <c r="B1" s="9" t="s">
        <v>1</v>
      </c>
      <c r="C1" s="9" t="s">
        <v>11</v>
      </c>
      <c r="D1" s="9" t="s">
        <v>3</v>
      </c>
      <c r="E1" s="9" t="s">
        <v>12</v>
      </c>
      <c r="F1" s="9" t="s">
        <v>4</v>
      </c>
      <c r="G1" s="9" t="s">
        <v>13</v>
      </c>
      <c r="H1" s="9" t="s">
        <v>14</v>
      </c>
      <c r="I1" s="9" t="s">
        <v>15</v>
      </c>
      <c r="J1" s="9" t="s">
        <v>16</v>
      </c>
      <c r="K1" s="10" t="s">
        <v>6</v>
      </c>
      <c r="M1" s="17" t="s">
        <v>2</v>
      </c>
      <c r="N1" s="17" t="s">
        <v>7</v>
      </c>
      <c r="O1" s="17" t="s">
        <v>0</v>
      </c>
    </row>
    <row r="2" spans="1:15" x14ac:dyDescent="0.3">
      <c r="A2" s="11">
        <v>1</v>
      </c>
      <c r="B2" s="12">
        <v>6</v>
      </c>
      <c r="C2" s="12">
        <v>6532350</v>
      </c>
      <c r="D2" s="12" t="s">
        <v>2457</v>
      </c>
      <c r="E2" s="12" t="s">
        <v>19</v>
      </c>
      <c r="F2" s="12" t="s">
        <v>982</v>
      </c>
      <c r="G2" s="12" t="s">
        <v>547</v>
      </c>
      <c r="H2" s="12" t="s">
        <v>3602</v>
      </c>
      <c r="I2" s="12" t="s">
        <v>3603</v>
      </c>
      <c r="J2" s="12" t="s">
        <v>24</v>
      </c>
      <c r="K2" s="13" t="s">
        <v>3604</v>
      </c>
      <c r="M2">
        <f t="shared" ref="M2:M33" si="0">C2</f>
        <v>6532350</v>
      </c>
      <c r="N2">
        <f>IF(AND(A2&gt;0,A2&lt;999),IFERROR(VLOOKUP(results1503[[#This Row],[Card]],FISM[],1,FALSE),0),0)</f>
        <v>6532350</v>
      </c>
      <c r="O2">
        <f t="shared" ref="O2:O33" si="1">A2</f>
        <v>1</v>
      </c>
    </row>
    <row r="3" spans="1:15" x14ac:dyDescent="0.3">
      <c r="A3" s="14">
        <v>2</v>
      </c>
      <c r="B3" s="15">
        <v>1</v>
      </c>
      <c r="C3" s="15">
        <v>104163</v>
      </c>
      <c r="D3" s="15" t="s">
        <v>1422</v>
      </c>
      <c r="E3" s="15" t="s">
        <v>65</v>
      </c>
      <c r="F3" s="15" t="s">
        <v>20</v>
      </c>
      <c r="G3" s="15" t="s">
        <v>3605</v>
      </c>
      <c r="H3" s="15" t="s">
        <v>3606</v>
      </c>
      <c r="I3" s="15" t="s">
        <v>3607</v>
      </c>
      <c r="J3" s="15" t="s">
        <v>3608</v>
      </c>
      <c r="K3" s="16" t="s">
        <v>3609</v>
      </c>
      <c r="M3">
        <f t="shared" si="0"/>
        <v>104163</v>
      </c>
      <c r="N3">
        <f>IF(AND(A3&gt;0,A3&lt;999),IFERROR(VLOOKUP(results1503[[#This Row],[Card]],FISM[],1,FALSE),0),0)</f>
        <v>104163</v>
      </c>
      <c r="O3">
        <f t="shared" si="1"/>
        <v>2</v>
      </c>
    </row>
    <row r="4" spans="1:15" x14ac:dyDescent="0.3">
      <c r="A4" s="11">
        <v>3</v>
      </c>
      <c r="B4" s="12">
        <v>10</v>
      </c>
      <c r="C4" s="12">
        <v>6532086</v>
      </c>
      <c r="D4" s="12" t="s">
        <v>2460</v>
      </c>
      <c r="E4" s="12" t="s">
        <v>28</v>
      </c>
      <c r="F4" s="12" t="s">
        <v>73</v>
      </c>
      <c r="G4" s="12" t="s">
        <v>3061</v>
      </c>
      <c r="H4" s="12" t="s">
        <v>3322</v>
      </c>
      <c r="I4" s="12" t="s">
        <v>3610</v>
      </c>
      <c r="J4" s="12" t="s">
        <v>3611</v>
      </c>
      <c r="K4" s="13" t="s">
        <v>172</v>
      </c>
      <c r="M4">
        <f t="shared" si="0"/>
        <v>6532086</v>
      </c>
      <c r="N4">
        <f>IF(AND(A4&gt;0,A4&lt;999),IFERROR(VLOOKUP(results1503[[#This Row],[Card]],FISM[],1,FALSE),0),0)</f>
        <v>6532086</v>
      </c>
      <c r="O4">
        <f t="shared" si="1"/>
        <v>3</v>
      </c>
    </row>
    <row r="5" spans="1:15" x14ac:dyDescent="0.3">
      <c r="A5" s="14">
        <v>4</v>
      </c>
      <c r="B5" s="15">
        <v>3</v>
      </c>
      <c r="C5" s="15">
        <v>6532112</v>
      </c>
      <c r="D5" s="15" t="s">
        <v>2759</v>
      </c>
      <c r="E5" s="15" t="s">
        <v>28</v>
      </c>
      <c r="F5" s="15" t="s">
        <v>73</v>
      </c>
      <c r="G5" s="15" t="s">
        <v>3612</v>
      </c>
      <c r="H5" s="15" t="s">
        <v>3450</v>
      </c>
      <c r="I5" s="15" t="s">
        <v>1302</v>
      </c>
      <c r="J5" s="15" t="s">
        <v>3613</v>
      </c>
      <c r="K5" s="16" t="s">
        <v>598</v>
      </c>
      <c r="M5">
        <f t="shared" si="0"/>
        <v>6532112</v>
      </c>
      <c r="N5">
        <f>IF(AND(A5&gt;0,A5&lt;999),IFERROR(VLOOKUP(results1503[[#This Row],[Card]],FISM[],1,FALSE),0),0)</f>
        <v>6532112</v>
      </c>
      <c r="O5">
        <f t="shared" si="1"/>
        <v>4</v>
      </c>
    </row>
    <row r="6" spans="1:15" x14ac:dyDescent="0.3">
      <c r="A6" s="11">
        <v>5</v>
      </c>
      <c r="B6" s="12">
        <v>12</v>
      </c>
      <c r="C6" s="12">
        <v>6532109</v>
      </c>
      <c r="D6" s="12" t="s">
        <v>990</v>
      </c>
      <c r="E6" s="12" t="s">
        <v>28</v>
      </c>
      <c r="F6" s="12" t="s">
        <v>73</v>
      </c>
      <c r="G6" s="12" t="s">
        <v>3614</v>
      </c>
      <c r="H6" s="12" t="s">
        <v>1201</v>
      </c>
      <c r="I6" s="12" t="s">
        <v>3615</v>
      </c>
      <c r="J6" s="12" t="s">
        <v>3616</v>
      </c>
      <c r="K6" s="13" t="s">
        <v>3617</v>
      </c>
      <c r="M6">
        <f t="shared" si="0"/>
        <v>6532109</v>
      </c>
      <c r="N6">
        <f>IF(AND(A6&gt;0,A6&lt;999),IFERROR(VLOOKUP(results1503[[#This Row],[Card]],FISM[],1,FALSE),0),0)</f>
        <v>6532109</v>
      </c>
      <c r="O6">
        <f t="shared" si="1"/>
        <v>5</v>
      </c>
    </row>
    <row r="7" spans="1:15" x14ac:dyDescent="0.3">
      <c r="A7" s="14">
        <v>6</v>
      </c>
      <c r="B7" s="15">
        <v>14</v>
      </c>
      <c r="C7" s="15">
        <v>104508</v>
      </c>
      <c r="D7" s="15" t="s">
        <v>2515</v>
      </c>
      <c r="E7" s="15" t="s">
        <v>81</v>
      </c>
      <c r="F7" s="15" t="s">
        <v>20</v>
      </c>
      <c r="G7" s="15" t="s">
        <v>3618</v>
      </c>
      <c r="H7" s="15" t="s">
        <v>3619</v>
      </c>
      <c r="I7" s="15" t="s">
        <v>3620</v>
      </c>
      <c r="J7" s="15" t="s">
        <v>2469</v>
      </c>
      <c r="K7" s="16" t="s">
        <v>2638</v>
      </c>
      <c r="M7">
        <f t="shared" si="0"/>
        <v>104508</v>
      </c>
      <c r="N7">
        <f>IF(AND(A7&gt;0,A7&lt;999),IFERROR(VLOOKUP(results1503[[#This Row],[Card]],FISM[],1,FALSE),0),0)</f>
        <v>104508</v>
      </c>
      <c r="O7">
        <f t="shared" si="1"/>
        <v>6</v>
      </c>
    </row>
    <row r="8" spans="1:15" x14ac:dyDescent="0.3">
      <c r="A8" s="11">
        <v>7</v>
      </c>
      <c r="B8" s="12">
        <v>5</v>
      </c>
      <c r="C8" s="12">
        <v>6532332</v>
      </c>
      <c r="D8" s="12" t="s">
        <v>2500</v>
      </c>
      <c r="E8" s="12" t="s">
        <v>19</v>
      </c>
      <c r="F8" s="12" t="s">
        <v>73</v>
      </c>
      <c r="G8" s="12" t="s">
        <v>1977</v>
      </c>
      <c r="H8" s="12" t="s">
        <v>2529</v>
      </c>
      <c r="I8" s="12" t="s">
        <v>1032</v>
      </c>
      <c r="J8" s="12" t="s">
        <v>77</v>
      </c>
      <c r="K8" s="13" t="s">
        <v>3621</v>
      </c>
      <c r="M8">
        <f t="shared" si="0"/>
        <v>6532332</v>
      </c>
      <c r="N8">
        <f>IF(AND(A8&gt;0,A8&lt;999),IFERROR(VLOOKUP(results1503[[#This Row],[Card]],FISM[],1,FALSE),0),0)</f>
        <v>6532332</v>
      </c>
      <c r="O8">
        <f t="shared" si="1"/>
        <v>7</v>
      </c>
    </row>
    <row r="9" spans="1:15" x14ac:dyDescent="0.3">
      <c r="A9" s="14">
        <v>8</v>
      </c>
      <c r="B9" s="15">
        <v>7</v>
      </c>
      <c r="C9" s="15">
        <v>6532313</v>
      </c>
      <c r="D9" s="15" t="s">
        <v>1013</v>
      </c>
      <c r="E9" s="15" t="s">
        <v>19</v>
      </c>
      <c r="F9" s="15" t="s">
        <v>73</v>
      </c>
      <c r="G9" s="15" t="s">
        <v>3622</v>
      </c>
      <c r="H9" s="15" t="s">
        <v>3602</v>
      </c>
      <c r="I9" s="15" t="s">
        <v>3623</v>
      </c>
      <c r="J9" s="15" t="s">
        <v>3331</v>
      </c>
      <c r="K9" s="16" t="s">
        <v>3624</v>
      </c>
      <c r="M9">
        <f t="shared" si="0"/>
        <v>6532313</v>
      </c>
      <c r="N9">
        <f>IF(AND(A9&gt;0,A9&lt;999),IFERROR(VLOOKUP(results1503[[#This Row],[Card]],FISM[],1,FALSE),0),0)</f>
        <v>6532313</v>
      </c>
      <c r="O9">
        <f t="shared" si="1"/>
        <v>8</v>
      </c>
    </row>
    <row r="10" spans="1:15" x14ac:dyDescent="0.3">
      <c r="A10" s="11">
        <v>9</v>
      </c>
      <c r="B10" s="12">
        <v>26</v>
      </c>
      <c r="C10" s="12">
        <v>430785</v>
      </c>
      <c r="D10" s="12" t="s">
        <v>2753</v>
      </c>
      <c r="E10" s="12" t="s">
        <v>28</v>
      </c>
      <c r="F10" s="12" t="s">
        <v>2754</v>
      </c>
      <c r="G10" s="12" t="s">
        <v>957</v>
      </c>
      <c r="H10" s="12" t="s">
        <v>2219</v>
      </c>
      <c r="I10" s="12" t="s">
        <v>3625</v>
      </c>
      <c r="J10" s="12" t="s">
        <v>964</v>
      </c>
      <c r="K10" s="13" t="s">
        <v>3626</v>
      </c>
      <c r="M10">
        <f t="shared" si="0"/>
        <v>430785</v>
      </c>
      <c r="N10">
        <f>IF(AND(A10&gt;0,A10&lt;999),IFERROR(VLOOKUP(results1503[[#This Row],[Card]],FISM[],1,FALSE),0),0)</f>
        <v>430785</v>
      </c>
      <c r="O10">
        <f t="shared" si="1"/>
        <v>9</v>
      </c>
    </row>
    <row r="11" spans="1:15" x14ac:dyDescent="0.3">
      <c r="A11" s="14">
        <v>10</v>
      </c>
      <c r="B11" s="15">
        <v>37</v>
      </c>
      <c r="C11" s="15">
        <v>6532171</v>
      </c>
      <c r="D11" s="15" t="s">
        <v>2740</v>
      </c>
      <c r="E11" s="15" t="s">
        <v>28</v>
      </c>
      <c r="F11" s="15" t="s">
        <v>73</v>
      </c>
      <c r="G11" s="15" t="s">
        <v>3136</v>
      </c>
      <c r="H11" s="15" t="s">
        <v>1186</v>
      </c>
      <c r="I11" s="15" t="s">
        <v>3627</v>
      </c>
      <c r="J11" s="15" t="s">
        <v>3628</v>
      </c>
      <c r="K11" s="16" t="s">
        <v>3629</v>
      </c>
      <c r="M11">
        <f t="shared" si="0"/>
        <v>6532171</v>
      </c>
      <c r="N11">
        <f>IF(AND(A11&gt;0,A11&lt;999),IFERROR(VLOOKUP(results1503[[#This Row],[Card]],FISM[],1,FALSE),0),0)</f>
        <v>6532171</v>
      </c>
      <c r="O11">
        <f t="shared" si="1"/>
        <v>10</v>
      </c>
    </row>
    <row r="12" spans="1:15" x14ac:dyDescent="0.3">
      <c r="A12" s="11">
        <v>11</v>
      </c>
      <c r="B12" s="12">
        <v>13</v>
      </c>
      <c r="C12" s="12">
        <v>6532004</v>
      </c>
      <c r="D12" s="12" t="s">
        <v>3060</v>
      </c>
      <c r="E12" s="12" t="s">
        <v>81</v>
      </c>
      <c r="F12" s="12" t="s">
        <v>73</v>
      </c>
      <c r="G12" s="12" t="s">
        <v>3630</v>
      </c>
      <c r="H12" s="12" t="s">
        <v>3599</v>
      </c>
      <c r="I12" s="12" t="s">
        <v>3631</v>
      </c>
      <c r="J12" s="12" t="s">
        <v>3632</v>
      </c>
      <c r="K12" s="13" t="s">
        <v>3633</v>
      </c>
      <c r="M12">
        <f t="shared" si="0"/>
        <v>6532004</v>
      </c>
      <c r="N12">
        <f>IF(AND(A12&gt;0,A12&lt;999),IFERROR(VLOOKUP(results1503[[#This Row],[Card]],FISM[],1,FALSE),0),0)</f>
        <v>6532004</v>
      </c>
      <c r="O12">
        <f t="shared" si="1"/>
        <v>11</v>
      </c>
    </row>
    <row r="13" spans="1:15" x14ac:dyDescent="0.3">
      <c r="A13" s="14">
        <v>12</v>
      </c>
      <c r="B13" s="15">
        <v>18</v>
      </c>
      <c r="C13" s="15">
        <v>104301</v>
      </c>
      <c r="D13" s="15" t="s">
        <v>2755</v>
      </c>
      <c r="E13" s="15" t="s">
        <v>640</v>
      </c>
      <c r="F13" s="15" t="s">
        <v>20</v>
      </c>
      <c r="G13" s="15" t="s">
        <v>913</v>
      </c>
      <c r="H13" s="15" t="s">
        <v>1174</v>
      </c>
      <c r="I13" s="15" t="s">
        <v>3634</v>
      </c>
      <c r="J13" s="15" t="s">
        <v>3635</v>
      </c>
      <c r="K13" s="16" t="s">
        <v>1019</v>
      </c>
      <c r="M13">
        <f t="shared" si="0"/>
        <v>104301</v>
      </c>
      <c r="N13">
        <f>IF(AND(A13&gt;0,A13&lt;999),IFERROR(VLOOKUP(results1503[[#This Row],[Card]],FISM[],1,FALSE),0),0)</f>
        <v>104301</v>
      </c>
      <c r="O13">
        <f t="shared" si="1"/>
        <v>12</v>
      </c>
    </row>
    <row r="14" spans="1:15" x14ac:dyDescent="0.3">
      <c r="A14" s="11">
        <v>13</v>
      </c>
      <c r="B14" s="12">
        <v>8</v>
      </c>
      <c r="C14" s="12">
        <v>104826</v>
      </c>
      <c r="D14" s="12" t="s">
        <v>635</v>
      </c>
      <c r="E14" s="12" t="s">
        <v>19</v>
      </c>
      <c r="F14" s="12" t="s">
        <v>20</v>
      </c>
      <c r="G14" s="12" t="s">
        <v>2991</v>
      </c>
      <c r="H14" s="12" t="s">
        <v>2819</v>
      </c>
      <c r="I14" s="12" t="s">
        <v>3636</v>
      </c>
      <c r="J14" s="12" t="s">
        <v>3637</v>
      </c>
      <c r="K14" s="13" t="s">
        <v>3638</v>
      </c>
      <c r="M14">
        <f t="shared" si="0"/>
        <v>104826</v>
      </c>
      <c r="N14">
        <f>IF(AND(A14&gt;0,A14&lt;999),IFERROR(VLOOKUP(results1503[[#This Row],[Card]],FISM[],1,FALSE),0),0)</f>
        <v>104826</v>
      </c>
      <c r="O14">
        <f t="shared" si="1"/>
        <v>13</v>
      </c>
    </row>
    <row r="15" spans="1:15" x14ac:dyDescent="0.3">
      <c r="A15" s="14">
        <v>14</v>
      </c>
      <c r="B15" s="15">
        <v>19</v>
      </c>
      <c r="C15" s="15">
        <v>104908</v>
      </c>
      <c r="D15" s="15" t="s">
        <v>95</v>
      </c>
      <c r="E15" s="15" t="s">
        <v>43</v>
      </c>
      <c r="F15" s="15" t="s">
        <v>20</v>
      </c>
      <c r="G15" s="15" t="s">
        <v>3167</v>
      </c>
      <c r="H15" s="15" t="s">
        <v>3639</v>
      </c>
      <c r="I15" s="15" t="s">
        <v>3640</v>
      </c>
      <c r="J15" s="15" t="s">
        <v>3641</v>
      </c>
      <c r="K15" s="16" t="s">
        <v>3642</v>
      </c>
      <c r="M15">
        <f t="shared" si="0"/>
        <v>104908</v>
      </c>
      <c r="N15">
        <f>IF(AND(A15&gt;0,A15&lt;999),IFERROR(VLOOKUP(results1503[[#This Row],[Card]],FISM[],1,FALSE),0),0)</f>
        <v>104908</v>
      </c>
      <c r="O15">
        <f t="shared" si="1"/>
        <v>14</v>
      </c>
    </row>
    <row r="16" spans="1:15" x14ac:dyDescent="0.3">
      <c r="A16" s="11">
        <v>15</v>
      </c>
      <c r="B16" s="12">
        <v>2</v>
      </c>
      <c r="C16" s="12">
        <v>104551</v>
      </c>
      <c r="D16" s="12" t="s">
        <v>80</v>
      </c>
      <c r="E16" s="12" t="s">
        <v>81</v>
      </c>
      <c r="F16" s="12" t="s">
        <v>20</v>
      </c>
      <c r="G16" s="12" t="s">
        <v>3643</v>
      </c>
      <c r="H16" s="12" t="s">
        <v>2244</v>
      </c>
      <c r="I16" s="12" t="s">
        <v>3644</v>
      </c>
      <c r="J16" s="12" t="s">
        <v>3645</v>
      </c>
      <c r="K16" s="13" t="s">
        <v>3646</v>
      </c>
      <c r="M16">
        <f t="shared" si="0"/>
        <v>104551</v>
      </c>
      <c r="N16">
        <f>IF(AND(A16&gt;0,A16&lt;999),IFERROR(VLOOKUP(results1503[[#This Row],[Card]],FISM[],1,FALSE),0),0)</f>
        <v>104551</v>
      </c>
      <c r="O16">
        <f t="shared" si="1"/>
        <v>15</v>
      </c>
    </row>
    <row r="17" spans="1:15" x14ac:dyDescent="0.3">
      <c r="A17" s="14">
        <v>16</v>
      </c>
      <c r="B17" s="15">
        <v>20</v>
      </c>
      <c r="C17" s="15">
        <v>6531852</v>
      </c>
      <c r="D17" s="15" t="s">
        <v>2544</v>
      </c>
      <c r="E17" s="15" t="s">
        <v>81</v>
      </c>
      <c r="F17" s="15" t="s">
        <v>73</v>
      </c>
      <c r="G17" s="15" t="s">
        <v>3647</v>
      </c>
      <c r="H17" s="15" t="s">
        <v>3648</v>
      </c>
      <c r="I17" s="15" t="s">
        <v>3649</v>
      </c>
      <c r="J17" s="15" t="s">
        <v>3650</v>
      </c>
      <c r="K17" s="16" t="s">
        <v>3651</v>
      </c>
      <c r="M17">
        <f t="shared" si="0"/>
        <v>6531852</v>
      </c>
      <c r="N17">
        <f>IF(AND(A17&gt;0,A17&lt;999),IFERROR(VLOOKUP(results1503[[#This Row],[Card]],FISM[],1,FALSE),0),0)</f>
        <v>6531852</v>
      </c>
      <c r="O17">
        <f t="shared" si="1"/>
        <v>16</v>
      </c>
    </row>
    <row r="18" spans="1:15" x14ac:dyDescent="0.3">
      <c r="A18" s="11">
        <v>17</v>
      </c>
      <c r="B18" s="12">
        <v>23</v>
      </c>
      <c r="C18" s="12">
        <v>6532356</v>
      </c>
      <c r="D18" s="12" t="s">
        <v>1184</v>
      </c>
      <c r="E18" s="12" t="s">
        <v>19</v>
      </c>
      <c r="F18" s="12" t="s">
        <v>73</v>
      </c>
      <c r="G18" s="12" t="s">
        <v>1036</v>
      </c>
      <c r="H18" s="12" t="s">
        <v>3652</v>
      </c>
      <c r="I18" s="12" t="s">
        <v>2225</v>
      </c>
      <c r="J18" s="12" t="s">
        <v>1860</v>
      </c>
      <c r="K18" s="13" t="s">
        <v>3653</v>
      </c>
      <c r="M18">
        <f t="shared" si="0"/>
        <v>6532356</v>
      </c>
      <c r="N18">
        <f>IF(AND(A18&gt;0,A18&lt;999),IFERROR(VLOOKUP(results1503[[#This Row],[Card]],FISM[],1,FALSE),0),0)</f>
        <v>6532356</v>
      </c>
      <c r="O18">
        <f t="shared" si="1"/>
        <v>17</v>
      </c>
    </row>
    <row r="19" spans="1:15" x14ac:dyDescent="0.3">
      <c r="A19" s="14">
        <v>18</v>
      </c>
      <c r="B19" s="15">
        <v>21</v>
      </c>
      <c r="C19" s="15">
        <v>6532159</v>
      </c>
      <c r="D19" s="15" t="s">
        <v>164</v>
      </c>
      <c r="E19" s="15" t="s">
        <v>28</v>
      </c>
      <c r="F19" s="15" t="s">
        <v>73</v>
      </c>
      <c r="G19" s="15" t="s">
        <v>3647</v>
      </c>
      <c r="H19" s="15" t="s">
        <v>2224</v>
      </c>
      <c r="I19" s="15" t="s">
        <v>3654</v>
      </c>
      <c r="J19" s="15" t="s">
        <v>3655</v>
      </c>
      <c r="K19" s="16" t="s">
        <v>3656</v>
      </c>
      <c r="M19">
        <f t="shared" si="0"/>
        <v>6532159</v>
      </c>
      <c r="N19">
        <f>IF(AND(A19&gt;0,A19&lt;999),IFERROR(VLOOKUP(results1503[[#This Row],[Card]],FISM[],1,FALSE),0),0)</f>
        <v>6532159</v>
      </c>
      <c r="O19">
        <f t="shared" si="1"/>
        <v>18</v>
      </c>
    </row>
    <row r="20" spans="1:15" x14ac:dyDescent="0.3">
      <c r="A20" s="11">
        <v>19</v>
      </c>
      <c r="B20" s="12">
        <v>35</v>
      </c>
      <c r="C20" s="12">
        <v>6532590</v>
      </c>
      <c r="D20" s="12" t="s">
        <v>232</v>
      </c>
      <c r="E20" s="12" t="s">
        <v>43</v>
      </c>
      <c r="F20" s="12" t="s">
        <v>73</v>
      </c>
      <c r="G20" s="12" t="s">
        <v>2727</v>
      </c>
      <c r="H20" s="12" t="s">
        <v>3657</v>
      </c>
      <c r="I20" s="12" t="s">
        <v>3658</v>
      </c>
      <c r="J20" s="12" t="s">
        <v>3659</v>
      </c>
      <c r="K20" s="13" t="s">
        <v>3660</v>
      </c>
      <c r="M20">
        <f t="shared" si="0"/>
        <v>6532590</v>
      </c>
      <c r="N20">
        <f>IF(AND(A20&gt;0,A20&lt;999),IFERROR(VLOOKUP(results1503[[#This Row],[Card]],FISM[],1,FALSE),0),0)</f>
        <v>6532590</v>
      </c>
      <c r="O20">
        <f t="shared" si="1"/>
        <v>19</v>
      </c>
    </row>
    <row r="21" spans="1:15" x14ac:dyDescent="0.3">
      <c r="A21" s="14">
        <v>20</v>
      </c>
      <c r="B21" s="15">
        <v>28</v>
      </c>
      <c r="C21" s="15">
        <v>6532382</v>
      </c>
      <c r="D21" s="15" t="s">
        <v>171</v>
      </c>
      <c r="E21" s="15" t="s">
        <v>19</v>
      </c>
      <c r="F21" s="15" t="s">
        <v>73</v>
      </c>
      <c r="G21" s="15" t="s">
        <v>3661</v>
      </c>
      <c r="H21" s="15" t="s">
        <v>3599</v>
      </c>
      <c r="I21" s="15" t="s">
        <v>3662</v>
      </c>
      <c r="J21" s="15" t="s">
        <v>3663</v>
      </c>
      <c r="K21" s="16" t="s">
        <v>706</v>
      </c>
      <c r="M21">
        <f t="shared" si="0"/>
        <v>6532382</v>
      </c>
      <c r="N21">
        <f>IF(AND(A21&gt;0,A21&lt;999),IFERROR(VLOOKUP(results1503[[#This Row],[Card]],FISM[],1,FALSE),0),0)</f>
        <v>6532382</v>
      </c>
      <c r="O21">
        <f t="shared" si="1"/>
        <v>20</v>
      </c>
    </row>
    <row r="22" spans="1:15" x14ac:dyDescent="0.3">
      <c r="A22" s="11">
        <v>21</v>
      </c>
      <c r="B22" s="12">
        <v>45</v>
      </c>
      <c r="C22" s="12">
        <v>6100035</v>
      </c>
      <c r="D22" s="12" t="s">
        <v>393</v>
      </c>
      <c r="E22" s="12" t="s">
        <v>143</v>
      </c>
      <c r="F22" s="12" t="s">
        <v>20</v>
      </c>
      <c r="G22" s="12" t="s">
        <v>2175</v>
      </c>
      <c r="H22" s="12" t="s">
        <v>1634</v>
      </c>
      <c r="I22" s="12" t="s">
        <v>3664</v>
      </c>
      <c r="J22" s="12" t="s">
        <v>3665</v>
      </c>
      <c r="K22" s="13" t="s">
        <v>3666</v>
      </c>
      <c r="M22">
        <f t="shared" si="0"/>
        <v>6100035</v>
      </c>
      <c r="N22">
        <f>IF(AND(A22&gt;0,A22&lt;999),IFERROR(VLOOKUP(results1503[[#This Row],[Card]],FISM[],1,FALSE),0),0)</f>
        <v>6100035</v>
      </c>
      <c r="O22">
        <f t="shared" si="1"/>
        <v>21</v>
      </c>
    </row>
    <row r="23" spans="1:15" x14ac:dyDescent="0.3">
      <c r="A23" s="14">
        <v>22</v>
      </c>
      <c r="B23" s="15">
        <v>25</v>
      </c>
      <c r="C23" s="15">
        <v>6100151</v>
      </c>
      <c r="D23" s="15" t="s">
        <v>178</v>
      </c>
      <c r="E23" s="15" t="s">
        <v>143</v>
      </c>
      <c r="F23" s="15" t="s">
        <v>20</v>
      </c>
      <c r="G23" s="15" t="s">
        <v>3133</v>
      </c>
      <c r="H23" s="15" t="s">
        <v>3667</v>
      </c>
      <c r="I23" s="15" t="s">
        <v>3668</v>
      </c>
      <c r="J23" s="15" t="s">
        <v>3669</v>
      </c>
      <c r="K23" s="16" t="s">
        <v>1869</v>
      </c>
      <c r="M23">
        <f t="shared" si="0"/>
        <v>6100151</v>
      </c>
      <c r="N23">
        <f>IF(AND(A23&gt;0,A23&lt;999),IFERROR(VLOOKUP(results1503[[#This Row],[Card]],FISM[],1,FALSE),0),0)</f>
        <v>6100151</v>
      </c>
      <c r="O23">
        <f t="shared" si="1"/>
        <v>22</v>
      </c>
    </row>
    <row r="24" spans="1:15" x14ac:dyDescent="0.3">
      <c r="A24" s="11">
        <v>23</v>
      </c>
      <c r="B24" s="12">
        <v>39</v>
      </c>
      <c r="C24" s="12">
        <v>6100027</v>
      </c>
      <c r="D24" s="12" t="s">
        <v>2566</v>
      </c>
      <c r="E24" s="12" t="s">
        <v>143</v>
      </c>
      <c r="F24" s="12" t="s">
        <v>20</v>
      </c>
      <c r="G24" s="12" t="s">
        <v>3597</v>
      </c>
      <c r="H24" s="12" t="s">
        <v>2104</v>
      </c>
      <c r="I24" s="12" t="s">
        <v>3670</v>
      </c>
      <c r="J24" s="12" t="s">
        <v>3671</v>
      </c>
      <c r="K24" s="13" t="s">
        <v>3672</v>
      </c>
      <c r="M24">
        <f t="shared" si="0"/>
        <v>6100027</v>
      </c>
      <c r="N24">
        <f>IF(AND(A24&gt;0,A24&lt;999),IFERROR(VLOOKUP(results1503[[#This Row],[Card]],FISM[],1,FALSE),0),0)</f>
        <v>6100027</v>
      </c>
      <c r="O24">
        <f t="shared" si="1"/>
        <v>23</v>
      </c>
    </row>
    <row r="25" spans="1:15" x14ac:dyDescent="0.3">
      <c r="A25" s="14">
        <v>24</v>
      </c>
      <c r="B25" s="15">
        <v>46</v>
      </c>
      <c r="C25" s="15">
        <v>6100081</v>
      </c>
      <c r="D25" s="15" t="s">
        <v>606</v>
      </c>
      <c r="E25" s="15" t="s">
        <v>143</v>
      </c>
      <c r="F25" s="15" t="s">
        <v>20</v>
      </c>
      <c r="G25" s="15" t="s">
        <v>3307</v>
      </c>
      <c r="H25" s="15" t="s">
        <v>2285</v>
      </c>
      <c r="I25" s="15" t="s">
        <v>2110</v>
      </c>
      <c r="J25" s="15" t="s">
        <v>1603</v>
      </c>
      <c r="K25" s="16" t="s">
        <v>3673</v>
      </c>
      <c r="M25">
        <f t="shared" si="0"/>
        <v>6100081</v>
      </c>
      <c r="N25">
        <f>IF(AND(A25&gt;0,A25&lt;999),IFERROR(VLOOKUP(results1503[[#This Row],[Card]],FISM[],1,FALSE),0),0)</f>
        <v>6100081</v>
      </c>
      <c r="O25">
        <f t="shared" si="1"/>
        <v>24</v>
      </c>
    </row>
    <row r="26" spans="1:15" x14ac:dyDescent="0.3">
      <c r="A26" s="11">
        <v>25</v>
      </c>
      <c r="B26" s="12">
        <v>27</v>
      </c>
      <c r="C26" s="12">
        <v>6532107</v>
      </c>
      <c r="D26" s="12" t="s">
        <v>2562</v>
      </c>
      <c r="E26" s="12" t="s">
        <v>28</v>
      </c>
      <c r="F26" s="12" t="s">
        <v>73</v>
      </c>
      <c r="G26" s="12" t="s">
        <v>1951</v>
      </c>
      <c r="H26" s="12" t="s">
        <v>3594</v>
      </c>
      <c r="I26" s="12" t="s">
        <v>3674</v>
      </c>
      <c r="J26" s="12" t="s">
        <v>3675</v>
      </c>
      <c r="K26" s="13" t="s">
        <v>3676</v>
      </c>
      <c r="M26">
        <f t="shared" si="0"/>
        <v>6532107</v>
      </c>
      <c r="N26">
        <f>IF(AND(A26&gt;0,A26&lt;999),IFERROR(VLOOKUP(results1503[[#This Row],[Card]],FISM[],1,FALSE),0),0)</f>
        <v>6532107</v>
      </c>
      <c r="O26">
        <f t="shared" si="1"/>
        <v>25</v>
      </c>
    </row>
    <row r="27" spans="1:15" x14ac:dyDescent="0.3">
      <c r="A27" s="14">
        <v>26</v>
      </c>
      <c r="B27" s="15">
        <v>44</v>
      </c>
      <c r="C27" s="15">
        <v>6100089</v>
      </c>
      <c r="D27" s="15" t="s">
        <v>358</v>
      </c>
      <c r="E27" s="15" t="s">
        <v>143</v>
      </c>
      <c r="F27" s="15" t="s">
        <v>20</v>
      </c>
      <c r="G27" s="15" t="s">
        <v>998</v>
      </c>
      <c r="H27" s="15" t="s">
        <v>1567</v>
      </c>
      <c r="I27" s="15" t="s">
        <v>3677</v>
      </c>
      <c r="J27" s="15" t="s">
        <v>3678</v>
      </c>
      <c r="K27" s="16" t="s">
        <v>3679</v>
      </c>
      <c r="M27">
        <f t="shared" si="0"/>
        <v>6100089</v>
      </c>
      <c r="N27">
        <f>IF(AND(A27&gt;0,A27&lt;999),IFERROR(VLOOKUP(results1503[[#This Row],[Card]],FISM[],1,FALSE),0),0)</f>
        <v>6100089</v>
      </c>
      <c r="O27">
        <f t="shared" si="1"/>
        <v>26</v>
      </c>
    </row>
    <row r="28" spans="1:15" x14ac:dyDescent="0.3">
      <c r="A28" s="11">
        <v>27</v>
      </c>
      <c r="B28" s="12">
        <v>38</v>
      </c>
      <c r="C28" s="12">
        <v>6100083</v>
      </c>
      <c r="D28" s="12" t="s">
        <v>239</v>
      </c>
      <c r="E28" s="12" t="s">
        <v>143</v>
      </c>
      <c r="F28" s="12" t="s">
        <v>20</v>
      </c>
      <c r="G28" s="12" t="s">
        <v>3680</v>
      </c>
      <c r="H28" s="12" t="s">
        <v>1236</v>
      </c>
      <c r="I28" s="12" t="s">
        <v>2256</v>
      </c>
      <c r="J28" s="12" t="s">
        <v>341</v>
      </c>
      <c r="K28" s="13" t="s">
        <v>3681</v>
      </c>
      <c r="M28">
        <f t="shared" si="0"/>
        <v>6100083</v>
      </c>
      <c r="N28">
        <f>IF(AND(A28&gt;0,A28&lt;999),IFERROR(VLOOKUP(results1503[[#This Row],[Card]],FISM[],1,FALSE),0),0)</f>
        <v>6100083</v>
      </c>
      <c r="O28">
        <f t="shared" si="1"/>
        <v>27</v>
      </c>
    </row>
    <row r="29" spans="1:15" x14ac:dyDescent="0.3">
      <c r="A29" s="14">
        <v>28</v>
      </c>
      <c r="B29" s="15">
        <v>34</v>
      </c>
      <c r="C29" s="15">
        <v>6532604</v>
      </c>
      <c r="D29" s="15" t="s">
        <v>331</v>
      </c>
      <c r="E29" s="15" t="s">
        <v>43</v>
      </c>
      <c r="F29" s="15" t="s">
        <v>73</v>
      </c>
      <c r="G29" s="15" t="s">
        <v>3401</v>
      </c>
      <c r="H29" s="15" t="s">
        <v>3682</v>
      </c>
      <c r="I29" s="15" t="s">
        <v>3683</v>
      </c>
      <c r="J29" s="15" t="s">
        <v>764</v>
      </c>
      <c r="K29" s="16" t="s">
        <v>3684</v>
      </c>
      <c r="M29">
        <f t="shared" si="0"/>
        <v>6532604</v>
      </c>
      <c r="N29">
        <f>IF(AND(A29&gt;0,A29&lt;999),IFERROR(VLOOKUP(results1503[[#This Row],[Card]],FISM[],1,FALSE),0),0)</f>
        <v>6532604</v>
      </c>
      <c r="O29">
        <f t="shared" si="1"/>
        <v>28</v>
      </c>
    </row>
    <row r="30" spans="1:15" x14ac:dyDescent="0.3">
      <c r="A30" s="11">
        <v>29</v>
      </c>
      <c r="B30" s="12">
        <v>42</v>
      </c>
      <c r="C30" s="12">
        <v>6100085</v>
      </c>
      <c r="D30" s="12" t="s">
        <v>226</v>
      </c>
      <c r="E30" s="12" t="s">
        <v>143</v>
      </c>
      <c r="F30" s="12" t="s">
        <v>20</v>
      </c>
      <c r="G30" s="12" t="s">
        <v>1944</v>
      </c>
      <c r="H30" s="12" t="s">
        <v>3685</v>
      </c>
      <c r="I30" s="12" t="s">
        <v>3686</v>
      </c>
      <c r="J30" s="12" t="s">
        <v>3687</v>
      </c>
      <c r="K30" s="13" t="s">
        <v>3688</v>
      </c>
      <c r="M30">
        <f t="shared" si="0"/>
        <v>6100085</v>
      </c>
      <c r="N30">
        <f>IF(AND(A30&gt;0,A30&lt;999),IFERROR(VLOOKUP(results1503[[#This Row],[Card]],FISM[],1,FALSE),0),0)</f>
        <v>6100085</v>
      </c>
      <c r="O30">
        <f t="shared" si="1"/>
        <v>29</v>
      </c>
    </row>
    <row r="31" spans="1:15" x14ac:dyDescent="0.3">
      <c r="A31" s="14">
        <v>30</v>
      </c>
      <c r="B31" s="15">
        <v>59</v>
      </c>
      <c r="C31" s="15">
        <v>6100075</v>
      </c>
      <c r="D31" s="15" t="s">
        <v>628</v>
      </c>
      <c r="E31" s="15" t="s">
        <v>143</v>
      </c>
      <c r="F31" s="15" t="s">
        <v>20</v>
      </c>
      <c r="G31" s="15" t="s">
        <v>2185</v>
      </c>
      <c r="H31" s="15" t="s">
        <v>3689</v>
      </c>
      <c r="I31" s="15" t="s">
        <v>3690</v>
      </c>
      <c r="J31" s="15" t="s">
        <v>3691</v>
      </c>
      <c r="K31" s="16" t="s">
        <v>3692</v>
      </c>
      <c r="M31">
        <f t="shared" si="0"/>
        <v>6100075</v>
      </c>
      <c r="N31">
        <f>IF(AND(A31&gt;0,A31&lt;999),IFERROR(VLOOKUP(results1503[[#This Row],[Card]],FISM[],1,FALSE),0),0)</f>
        <v>6100075</v>
      </c>
      <c r="O31">
        <f t="shared" si="1"/>
        <v>30</v>
      </c>
    </row>
    <row r="32" spans="1:15" x14ac:dyDescent="0.3">
      <c r="A32" s="11">
        <v>31</v>
      </c>
      <c r="B32" s="12">
        <v>48</v>
      </c>
      <c r="C32" s="12">
        <v>6100163</v>
      </c>
      <c r="D32" s="12" t="s">
        <v>440</v>
      </c>
      <c r="E32" s="12" t="s">
        <v>143</v>
      </c>
      <c r="F32" s="12" t="s">
        <v>20</v>
      </c>
      <c r="G32" s="12" t="s">
        <v>3693</v>
      </c>
      <c r="H32" s="12" t="s">
        <v>1646</v>
      </c>
      <c r="I32" s="12" t="s">
        <v>3694</v>
      </c>
      <c r="J32" s="12" t="s">
        <v>3695</v>
      </c>
      <c r="K32" s="13" t="s">
        <v>3696</v>
      </c>
      <c r="M32">
        <f t="shared" si="0"/>
        <v>6100163</v>
      </c>
      <c r="N32">
        <f>IF(AND(A32&gt;0,A32&lt;999),IFERROR(VLOOKUP(results1503[[#This Row],[Card]],FISM[],1,FALSE),0),0)</f>
        <v>6100163</v>
      </c>
      <c r="O32">
        <f t="shared" si="1"/>
        <v>31</v>
      </c>
    </row>
    <row r="33" spans="1:15" x14ac:dyDescent="0.3">
      <c r="A33" s="14">
        <v>32</v>
      </c>
      <c r="B33" s="15">
        <v>47</v>
      </c>
      <c r="C33" s="15">
        <v>104874</v>
      </c>
      <c r="D33" s="15" t="s">
        <v>399</v>
      </c>
      <c r="E33" s="15" t="s">
        <v>43</v>
      </c>
      <c r="F33" s="15" t="s">
        <v>20</v>
      </c>
      <c r="G33" s="15" t="s">
        <v>2185</v>
      </c>
      <c r="H33" s="15" t="s">
        <v>3474</v>
      </c>
      <c r="I33" s="15" t="s">
        <v>1562</v>
      </c>
      <c r="J33" s="15" t="s">
        <v>3697</v>
      </c>
      <c r="K33" s="16" t="s">
        <v>3698</v>
      </c>
      <c r="M33">
        <f t="shared" si="0"/>
        <v>104874</v>
      </c>
      <c r="N33">
        <f>IF(AND(A33&gt;0,A33&lt;999),IFERROR(VLOOKUP(results1503[[#This Row],[Card]],FISM[],1,FALSE),0),0)</f>
        <v>104874</v>
      </c>
      <c r="O33">
        <f t="shared" si="1"/>
        <v>32</v>
      </c>
    </row>
    <row r="34" spans="1:15" x14ac:dyDescent="0.3">
      <c r="A34" s="11">
        <v>33</v>
      </c>
      <c r="B34" s="12">
        <v>16</v>
      </c>
      <c r="C34" s="12">
        <v>6532802</v>
      </c>
      <c r="D34" s="12" t="s">
        <v>142</v>
      </c>
      <c r="E34" s="12" t="s">
        <v>143</v>
      </c>
      <c r="F34" s="12" t="s">
        <v>73</v>
      </c>
      <c r="G34" s="12" t="s">
        <v>3633</v>
      </c>
      <c r="H34" s="12" t="s">
        <v>3699</v>
      </c>
      <c r="I34" s="12" t="s">
        <v>3462</v>
      </c>
      <c r="J34" s="12" t="s">
        <v>3700</v>
      </c>
      <c r="K34" s="13" t="s">
        <v>1730</v>
      </c>
      <c r="M34">
        <f t="shared" ref="M34:M65" si="2">C34</f>
        <v>6532802</v>
      </c>
      <c r="N34">
        <f>IF(AND(A34&gt;0,A34&lt;999),IFERROR(VLOOKUP(results1503[[#This Row],[Card]],FISM[],1,FALSE),0),0)</f>
        <v>6532802</v>
      </c>
      <c r="O34">
        <f t="shared" ref="O34:O65" si="3">A34</f>
        <v>33</v>
      </c>
    </row>
    <row r="35" spans="1:15" x14ac:dyDescent="0.3">
      <c r="A35" s="14">
        <v>34</v>
      </c>
      <c r="B35" s="15">
        <v>43</v>
      </c>
      <c r="C35" s="15">
        <v>6100069</v>
      </c>
      <c r="D35" s="15" t="s">
        <v>632</v>
      </c>
      <c r="E35" s="15" t="s">
        <v>143</v>
      </c>
      <c r="F35" s="15" t="s">
        <v>20</v>
      </c>
      <c r="G35" s="15" t="s">
        <v>3701</v>
      </c>
      <c r="H35" s="15" t="s">
        <v>3702</v>
      </c>
      <c r="I35" s="15" t="s">
        <v>3703</v>
      </c>
      <c r="J35" s="15" t="s">
        <v>3481</v>
      </c>
      <c r="K35" s="16" t="s">
        <v>3704</v>
      </c>
      <c r="M35">
        <f t="shared" si="2"/>
        <v>6100069</v>
      </c>
      <c r="N35">
        <f>IF(AND(A35&gt;0,A35&lt;999),IFERROR(VLOOKUP(results1503[[#This Row],[Card]],FISM[],1,FALSE),0),0)</f>
        <v>6100069</v>
      </c>
      <c r="O35">
        <f t="shared" si="3"/>
        <v>34</v>
      </c>
    </row>
    <row r="36" spans="1:15" x14ac:dyDescent="0.3">
      <c r="A36" s="11">
        <v>34</v>
      </c>
      <c r="B36" s="12">
        <v>40</v>
      </c>
      <c r="C36" s="12">
        <v>104879</v>
      </c>
      <c r="D36" s="12" t="s">
        <v>2123</v>
      </c>
      <c r="E36" s="12" t="s">
        <v>43</v>
      </c>
      <c r="F36" s="12" t="s">
        <v>20</v>
      </c>
      <c r="G36" s="12" t="s">
        <v>3705</v>
      </c>
      <c r="H36" s="12" t="s">
        <v>687</v>
      </c>
      <c r="I36" s="12" t="s">
        <v>3703</v>
      </c>
      <c r="J36" s="12" t="s">
        <v>3481</v>
      </c>
      <c r="K36" s="13" t="s">
        <v>3704</v>
      </c>
      <c r="M36">
        <f t="shared" si="2"/>
        <v>104879</v>
      </c>
      <c r="N36">
        <f>IF(AND(A36&gt;0,A36&lt;999),IFERROR(VLOOKUP(results1503[[#This Row],[Card]],FISM[],1,FALSE),0),0)</f>
        <v>104879</v>
      </c>
      <c r="O36">
        <f t="shared" si="3"/>
        <v>34</v>
      </c>
    </row>
    <row r="37" spans="1:15" x14ac:dyDescent="0.3">
      <c r="A37" s="14">
        <v>36</v>
      </c>
      <c r="B37" s="15">
        <v>17</v>
      </c>
      <c r="C37" s="15">
        <v>6532100</v>
      </c>
      <c r="D37" s="15" t="s">
        <v>2758</v>
      </c>
      <c r="E37" s="15" t="s">
        <v>28</v>
      </c>
      <c r="F37" s="15" t="s">
        <v>73</v>
      </c>
      <c r="G37" s="15" t="s">
        <v>1004</v>
      </c>
      <c r="H37" s="15" t="s">
        <v>3706</v>
      </c>
      <c r="I37" s="15" t="s">
        <v>3707</v>
      </c>
      <c r="J37" s="15" t="s">
        <v>3708</v>
      </c>
      <c r="K37" s="16" t="s">
        <v>3709</v>
      </c>
      <c r="M37">
        <f t="shared" si="2"/>
        <v>6532100</v>
      </c>
      <c r="N37">
        <f>IF(AND(A37&gt;0,A37&lt;999),IFERROR(VLOOKUP(results1503[[#This Row],[Card]],FISM[],1,FALSE),0),0)</f>
        <v>0</v>
      </c>
      <c r="O37">
        <f t="shared" si="3"/>
        <v>36</v>
      </c>
    </row>
    <row r="38" spans="1:15" x14ac:dyDescent="0.3">
      <c r="A38" s="11">
        <v>37</v>
      </c>
      <c r="B38" s="12">
        <v>80</v>
      </c>
      <c r="C38" s="12">
        <v>104991</v>
      </c>
      <c r="D38" s="12" t="s">
        <v>1199</v>
      </c>
      <c r="E38" s="12" t="s">
        <v>43</v>
      </c>
      <c r="F38" s="12" t="s">
        <v>20</v>
      </c>
      <c r="G38" s="12" t="s">
        <v>989</v>
      </c>
      <c r="H38" s="12" t="s">
        <v>3710</v>
      </c>
      <c r="I38" s="12" t="s">
        <v>1238</v>
      </c>
      <c r="J38" s="12" t="s">
        <v>3711</v>
      </c>
      <c r="K38" s="13" t="s">
        <v>3712</v>
      </c>
      <c r="M38">
        <f t="shared" si="2"/>
        <v>104991</v>
      </c>
      <c r="N38">
        <f>IF(AND(A38&gt;0,A38&lt;999),IFERROR(VLOOKUP(results1503[[#This Row],[Card]],FISM[],1,FALSE),0),0)</f>
        <v>104991</v>
      </c>
      <c r="O38">
        <f t="shared" si="3"/>
        <v>37</v>
      </c>
    </row>
    <row r="39" spans="1:15" x14ac:dyDescent="0.3">
      <c r="A39" s="14">
        <v>38</v>
      </c>
      <c r="B39" s="15">
        <v>53</v>
      </c>
      <c r="C39" s="15">
        <v>104913</v>
      </c>
      <c r="D39" s="15" t="s">
        <v>611</v>
      </c>
      <c r="E39" s="15" t="s">
        <v>43</v>
      </c>
      <c r="F39" s="15" t="s">
        <v>20</v>
      </c>
      <c r="G39" s="15" t="s">
        <v>3202</v>
      </c>
      <c r="H39" s="15" t="s">
        <v>1754</v>
      </c>
      <c r="I39" s="15" t="s">
        <v>3713</v>
      </c>
      <c r="J39" s="15" t="s">
        <v>3494</v>
      </c>
      <c r="K39" s="16" t="s">
        <v>3714</v>
      </c>
      <c r="M39">
        <f t="shared" si="2"/>
        <v>104913</v>
      </c>
      <c r="N39">
        <f>IF(AND(A39&gt;0,A39&lt;999),IFERROR(VLOOKUP(results1503[[#This Row],[Card]],FISM[],1,FALSE),0),0)</f>
        <v>104913</v>
      </c>
      <c r="O39">
        <f t="shared" si="3"/>
        <v>38</v>
      </c>
    </row>
    <row r="40" spans="1:15" x14ac:dyDescent="0.3">
      <c r="A40" s="11">
        <v>39</v>
      </c>
      <c r="B40" s="12">
        <v>51</v>
      </c>
      <c r="C40" s="12">
        <v>6100068</v>
      </c>
      <c r="D40" s="12" t="s">
        <v>365</v>
      </c>
      <c r="E40" s="12" t="s">
        <v>143</v>
      </c>
      <c r="F40" s="12" t="s">
        <v>20</v>
      </c>
      <c r="G40" s="12" t="s">
        <v>1566</v>
      </c>
      <c r="H40" s="12" t="s">
        <v>3715</v>
      </c>
      <c r="I40" s="12" t="s">
        <v>3716</v>
      </c>
      <c r="J40" s="12" t="s">
        <v>3717</v>
      </c>
      <c r="K40" s="13" t="s">
        <v>3718</v>
      </c>
      <c r="M40">
        <f t="shared" si="2"/>
        <v>6100068</v>
      </c>
      <c r="N40">
        <f>IF(AND(A40&gt;0,A40&lt;999),IFERROR(VLOOKUP(results1503[[#This Row],[Card]],FISM[],1,FALSE),0),0)</f>
        <v>6100068</v>
      </c>
      <c r="O40">
        <f t="shared" si="3"/>
        <v>39</v>
      </c>
    </row>
    <row r="41" spans="1:15" x14ac:dyDescent="0.3">
      <c r="A41" s="14">
        <v>40</v>
      </c>
      <c r="B41" s="15">
        <v>54</v>
      </c>
      <c r="C41" s="15">
        <v>6100054</v>
      </c>
      <c r="D41" s="15" t="s">
        <v>413</v>
      </c>
      <c r="E41" s="15" t="s">
        <v>143</v>
      </c>
      <c r="F41" s="15" t="s">
        <v>20</v>
      </c>
      <c r="G41" s="15" t="s">
        <v>3719</v>
      </c>
      <c r="H41" s="15" t="s">
        <v>1262</v>
      </c>
      <c r="I41" s="15" t="s">
        <v>3720</v>
      </c>
      <c r="J41" s="15" t="s">
        <v>3721</v>
      </c>
      <c r="K41" s="16" t="s">
        <v>2349</v>
      </c>
      <c r="M41">
        <f t="shared" si="2"/>
        <v>6100054</v>
      </c>
      <c r="N41">
        <f>IF(AND(A41&gt;0,A41&lt;999),IFERROR(VLOOKUP(results1503[[#This Row],[Card]],FISM[],1,FALSE),0),0)</f>
        <v>6100054</v>
      </c>
      <c r="O41">
        <f t="shared" si="3"/>
        <v>40</v>
      </c>
    </row>
    <row r="42" spans="1:15" x14ac:dyDescent="0.3">
      <c r="A42" s="11">
        <v>41</v>
      </c>
      <c r="B42" s="12">
        <v>56</v>
      </c>
      <c r="C42" s="12">
        <v>6100084</v>
      </c>
      <c r="D42" s="12" t="s">
        <v>386</v>
      </c>
      <c r="E42" s="12" t="s">
        <v>143</v>
      </c>
      <c r="F42" s="12" t="s">
        <v>20</v>
      </c>
      <c r="G42" s="12" t="s">
        <v>128</v>
      </c>
      <c r="H42" s="12" t="s">
        <v>3722</v>
      </c>
      <c r="I42" s="12" t="s">
        <v>3723</v>
      </c>
      <c r="J42" s="12" t="s">
        <v>3724</v>
      </c>
      <c r="K42" s="13" t="s">
        <v>1938</v>
      </c>
      <c r="M42">
        <f t="shared" si="2"/>
        <v>6100084</v>
      </c>
      <c r="N42">
        <f>IF(AND(A42&gt;0,A42&lt;999),IFERROR(VLOOKUP(results1503[[#This Row],[Card]],FISM[],1,FALSE),0),0)</f>
        <v>6100084</v>
      </c>
      <c r="O42">
        <f t="shared" si="3"/>
        <v>41</v>
      </c>
    </row>
    <row r="43" spans="1:15" x14ac:dyDescent="0.3">
      <c r="A43" s="14">
        <v>42</v>
      </c>
      <c r="B43" s="15">
        <v>50</v>
      </c>
      <c r="C43" s="15">
        <v>104910</v>
      </c>
      <c r="D43" s="15" t="s">
        <v>630</v>
      </c>
      <c r="E43" s="15" t="s">
        <v>43</v>
      </c>
      <c r="F43" s="15" t="s">
        <v>20</v>
      </c>
      <c r="G43" s="15" t="s">
        <v>3243</v>
      </c>
      <c r="H43" s="15" t="s">
        <v>3531</v>
      </c>
      <c r="I43" s="15" t="s">
        <v>3263</v>
      </c>
      <c r="J43" s="15" t="s">
        <v>3725</v>
      </c>
      <c r="K43" s="16" t="s">
        <v>3726</v>
      </c>
      <c r="M43">
        <f t="shared" si="2"/>
        <v>104910</v>
      </c>
      <c r="N43">
        <f>IF(AND(A43&gt;0,A43&lt;999),IFERROR(VLOOKUP(results1503[[#This Row],[Card]],FISM[],1,FALSE),0),0)</f>
        <v>104910</v>
      </c>
      <c r="O43">
        <f t="shared" si="3"/>
        <v>42</v>
      </c>
    </row>
    <row r="44" spans="1:15" x14ac:dyDescent="0.3">
      <c r="A44" s="11">
        <v>43</v>
      </c>
      <c r="B44" s="12">
        <v>64</v>
      </c>
      <c r="C44" s="12">
        <v>104903</v>
      </c>
      <c r="D44" s="12" t="s">
        <v>461</v>
      </c>
      <c r="E44" s="12" t="s">
        <v>43</v>
      </c>
      <c r="F44" s="12" t="s">
        <v>20</v>
      </c>
      <c r="G44" s="12" t="s">
        <v>1216</v>
      </c>
      <c r="H44" s="12" t="s">
        <v>3727</v>
      </c>
      <c r="I44" s="12" t="s">
        <v>3728</v>
      </c>
      <c r="J44" s="12" t="s">
        <v>3729</v>
      </c>
      <c r="K44" s="13" t="s">
        <v>3730</v>
      </c>
      <c r="M44">
        <f t="shared" si="2"/>
        <v>104903</v>
      </c>
      <c r="N44">
        <f>IF(AND(A44&gt;0,A44&lt;999),IFERROR(VLOOKUP(results1503[[#This Row],[Card]],FISM[],1,FALSE),0),0)</f>
        <v>104903</v>
      </c>
      <c r="O44">
        <f t="shared" si="3"/>
        <v>43</v>
      </c>
    </row>
    <row r="45" spans="1:15" x14ac:dyDescent="0.3">
      <c r="A45" s="14">
        <v>44</v>
      </c>
      <c r="B45" s="15">
        <v>61</v>
      </c>
      <c r="C45" s="15">
        <v>6100164</v>
      </c>
      <c r="D45" s="15" t="s">
        <v>468</v>
      </c>
      <c r="E45" s="15" t="s">
        <v>143</v>
      </c>
      <c r="F45" s="15" t="s">
        <v>20</v>
      </c>
      <c r="G45" s="15" t="s">
        <v>3731</v>
      </c>
      <c r="H45" s="15" t="s">
        <v>3732</v>
      </c>
      <c r="I45" s="15" t="s">
        <v>3733</v>
      </c>
      <c r="J45" s="15" t="s">
        <v>3734</v>
      </c>
      <c r="K45" s="16" t="s">
        <v>3735</v>
      </c>
      <c r="M45">
        <f t="shared" si="2"/>
        <v>6100164</v>
      </c>
      <c r="N45">
        <f>IF(AND(A45&gt;0,A45&lt;999),IFERROR(VLOOKUP(results1503[[#This Row],[Card]],FISM[],1,FALSE),0),0)</f>
        <v>6100164</v>
      </c>
      <c r="O45">
        <f t="shared" si="3"/>
        <v>44</v>
      </c>
    </row>
    <row r="46" spans="1:15" x14ac:dyDescent="0.3">
      <c r="A46" s="11">
        <v>45</v>
      </c>
      <c r="B46" s="12">
        <v>55</v>
      </c>
      <c r="C46" s="12">
        <v>104921</v>
      </c>
      <c r="D46" s="12" t="s">
        <v>372</v>
      </c>
      <c r="E46" s="12" t="s">
        <v>43</v>
      </c>
      <c r="F46" s="12" t="s">
        <v>20</v>
      </c>
      <c r="G46" s="12" t="s">
        <v>3256</v>
      </c>
      <c r="H46" s="12" t="s">
        <v>162</v>
      </c>
      <c r="I46" s="12" t="s">
        <v>2332</v>
      </c>
      <c r="J46" s="12" t="s">
        <v>3736</v>
      </c>
      <c r="K46" s="13" t="s">
        <v>3737</v>
      </c>
      <c r="M46">
        <f t="shared" si="2"/>
        <v>104921</v>
      </c>
      <c r="N46">
        <f>IF(AND(A46&gt;0,A46&lt;999),IFERROR(VLOOKUP(results1503[[#This Row],[Card]],FISM[],1,FALSE),0),0)</f>
        <v>104921</v>
      </c>
      <c r="O46">
        <f t="shared" si="3"/>
        <v>45</v>
      </c>
    </row>
    <row r="47" spans="1:15" x14ac:dyDescent="0.3">
      <c r="A47" s="14">
        <v>46</v>
      </c>
      <c r="B47" s="15">
        <v>66</v>
      </c>
      <c r="C47" s="15">
        <v>6100082</v>
      </c>
      <c r="D47" s="15" t="s">
        <v>475</v>
      </c>
      <c r="E47" s="15" t="s">
        <v>143</v>
      </c>
      <c r="F47" s="15" t="s">
        <v>20</v>
      </c>
      <c r="G47" s="15" t="s">
        <v>1965</v>
      </c>
      <c r="H47" s="15" t="s">
        <v>3738</v>
      </c>
      <c r="I47" s="15" t="s">
        <v>3739</v>
      </c>
      <c r="J47" s="15" t="s">
        <v>502</v>
      </c>
      <c r="K47" s="16" t="s">
        <v>3740</v>
      </c>
      <c r="M47">
        <f t="shared" si="2"/>
        <v>6100082</v>
      </c>
      <c r="N47">
        <f>IF(AND(A47&gt;0,A47&lt;999),IFERROR(VLOOKUP(results1503[[#This Row],[Card]],FISM[],1,FALSE),0),0)</f>
        <v>6100082</v>
      </c>
      <c r="O47">
        <f t="shared" si="3"/>
        <v>46</v>
      </c>
    </row>
    <row r="48" spans="1:15" x14ac:dyDescent="0.3">
      <c r="A48" s="11">
        <v>47</v>
      </c>
      <c r="B48" s="12">
        <v>58</v>
      </c>
      <c r="C48" s="12">
        <v>104907</v>
      </c>
      <c r="D48" s="12" t="s">
        <v>379</v>
      </c>
      <c r="E48" s="12" t="s">
        <v>43</v>
      </c>
      <c r="F48" s="12" t="s">
        <v>20</v>
      </c>
      <c r="G48" s="12" t="s">
        <v>3741</v>
      </c>
      <c r="H48" s="12" t="s">
        <v>3742</v>
      </c>
      <c r="I48" s="12" t="s">
        <v>3743</v>
      </c>
      <c r="J48" s="12" t="s">
        <v>2348</v>
      </c>
      <c r="K48" s="13" t="s">
        <v>3744</v>
      </c>
      <c r="M48">
        <f t="shared" si="2"/>
        <v>104907</v>
      </c>
      <c r="N48">
        <f>IF(AND(A48&gt;0,A48&lt;999),IFERROR(VLOOKUP(results1503[[#This Row],[Card]],FISM[],1,FALSE),0),0)</f>
        <v>104907</v>
      </c>
      <c r="O48">
        <f t="shared" si="3"/>
        <v>47</v>
      </c>
    </row>
    <row r="49" spans="1:15" x14ac:dyDescent="0.3">
      <c r="A49" s="14">
        <v>48</v>
      </c>
      <c r="B49" s="15">
        <v>75</v>
      </c>
      <c r="C49" s="15">
        <v>6100113</v>
      </c>
      <c r="D49" s="15" t="s">
        <v>2750</v>
      </c>
      <c r="E49" s="15" t="s">
        <v>143</v>
      </c>
      <c r="F49" s="15" t="s">
        <v>20</v>
      </c>
      <c r="G49" s="15" t="s">
        <v>3745</v>
      </c>
      <c r="H49" s="15" t="s">
        <v>3746</v>
      </c>
      <c r="I49" s="15" t="s">
        <v>3747</v>
      </c>
      <c r="J49" s="15" t="s">
        <v>3748</v>
      </c>
      <c r="K49" s="16" t="s">
        <v>3749</v>
      </c>
      <c r="M49">
        <f t="shared" si="2"/>
        <v>6100113</v>
      </c>
      <c r="N49">
        <f>IF(AND(A49&gt;0,A49&lt;999),IFERROR(VLOOKUP(results1503[[#This Row],[Card]],FISM[],1,FALSE),0),0)</f>
        <v>6100113</v>
      </c>
      <c r="O49">
        <f t="shared" si="3"/>
        <v>48</v>
      </c>
    </row>
    <row r="50" spans="1:15" x14ac:dyDescent="0.3">
      <c r="A50" s="11">
        <v>49</v>
      </c>
      <c r="B50" s="12">
        <v>65</v>
      </c>
      <c r="C50" s="12">
        <v>6100126</v>
      </c>
      <c r="D50" s="12" t="s">
        <v>1195</v>
      </c>
      <c r="E50" s="12" t="s">
        <v>143</v>
      </c>
      <c r="F50" s="12" t="s">
        <v>20</v>
      </c>
      <c r="G50" s="12" t="s">
        <v>1001</v>
      </c>
      <c r="H50" s="12" t="s">
        <v>3750</v>
      </c>
      <c r="I50" s="12" t="s">
        <v>3751</v>
      </c>
      <c r="J50" s="12" t="s">
        <v>3752</v>
      </c>
      <c r="K50" s="13" t="s">
        <v>3753</v>
      </c>
      <c r="M50">
        <f t="shared" si="2"/>
        <v>6100126</v>
      </c>
      <c r="N50">
        <f>IF(AND(A50&gt;0,A50&lt;999),IFERROR(VLOOKUP(results1503[[#This Row],[Card]],FISM[],1,FALSE),0),0)</f>
        <v>6100126</v>
      </c>
      <c r="O50">
        <f t="shared" si="3"/>
        <v>49</v>
      </c>
    </row>
    <row r="51" spans="1:15" x14ac:dyDescent="0.3">
      <c r="A51" s="14">
        <v>50</v>
      </c>
      <c r="B51" s="15">
        <v>72</v>
      </c>
      <c r="C51" s="15">
        <v>6100131</v>
      </c>
      <c r="D51" s="15" t="s">
        <v>1229</v>
      </c>
      <c r="E51" s="15" t="s">
        <v>143</v>
      </c>
      <c r="F51" s="15" t="s">
        <v>20</v>
      </c>
      <c r="G51" s="15" t="s">
        <v>3754</v>
      </c>
      <c r="H51" s="15" t="s">
        <v>3755</v>
      </c>
      <c r="I51" s="15" t="s">
        <v>3756</v>
      </c>
      <c r="J51" s="15" t="s">
        <v>3757</v>
      </c>
      <c r="K51" s="16" t="s">
        <v>3758</v>
      </c>
      <c r="M51">
        <f t="shared" si="2"/>
        <v>6100131</v>
      </c>
      <c r="N51">
        <f>IF(AND(A51&gt;0,A51&lt;999),IFERROR(VLOOKUP(results1503[[#This Row],[Card]],FISM[],1,FALSE),0),0)</f>
        <v>6100131</v>
      </c>
      <c r="O51">
        <f t="shared" si="3"/>
        <v>50</v>
      </c>
    </row>
    <row r="52" spans="1:15" x14ac:dyDescent="0.3">
      <c r="A52" s="11">
        <v>51</v>
      </c>
      <c r="B52" s="12">
        <v>70</v>
      </c>
      <c r="C52" s="12">
        <v>6100003</v>
      </c>
      <c r="D52" s="12" t="s">
        <v>498</v>
      </c>
      <c r="E52" s="12" t="s">
        <v>43</v>
      </c>
      <c r="F52" s="12" t="s">
        <v>20</v>
      </c>
      <c r="G52" s="12" t="s">
        <v>1257</v>
      </c>
      <c r="H52" s="12" t="s">
        <v>3759</v>
      </c>
      <c r="I52" s="12" t="s">
        <v>3760</v>
      </c>
      <c r="J52" s="12" t="s">
        <v>3761</v>
      </c>
      <c r="K52" s="13" t="s">
        <v>3762</v>
      </c>
      <c r="M52">
        <f t="shared" si="2"/>
        <v>6100003</v>
      </c>
      <c r="N52">
        <f>IF(AND(A52&gt;0,A52&lt;999),IFERROR(VLOOKUP(results1503[[#This Row],[Card]],FISM[],1,FALSE),0),0)</f>
        <v>6100003</v>
      </c>
      <c r="O52">
        <f t="shared" si="3"/>
        <v>51</v>
      </c>
    </row>
    <row r="53" spans="1:15" x14ac:dyDescent="0.3">
      <c r="A53" s="14">
        <v>52</v>
      </c>
      <c r="B53" s="15">
        <v>85</v>
      </c>
      <c r="C53" s="15">
        <v>6100158</v>
      </c>
      <c r="D53" s="15" t="s">
        <v>1205</v>
      </c>
      <c r="E53" s="15" t="s">
        <v>28</v>
      </c>
      <c r="F53" s="15" t="s">
        <v>20</v>
      </c>
      <c r="G53" s="15" t="s">
        <v>2265</v>
      </c>
      <c r="H53" s="15" t="s">
        <v>3763</v>
      </c>
      <c r="I53" s="15" t="s">
        <v>3764</v>
      </c>
      <c r="J53" s="15" t="s">
        <v>3765</v>
      </c>
      <c r="K53" s="16" t="s">
        <v>3766</v>
      </c>
      <c r="M53">
        <f t="shared" si="2"/>
        <v>6100158</v>
      </c>
      <c r="N53">
        <f>IF(AND(A53&gt;0,A53&lt;999),IFERROR(VLOOKUP(results1503[[#This Row],[Card]],FISM[],1,FALSE),0),0)</f>
        <v>6100158</v>
      </c>
      <c r="O53">
        <f t="shared" si="3"/>
        <v>52</v>
      </c>
    </row>
    <row r="54" spans="1:15" x14ac:dyDescent="0.3">
      <c r="A54" s="11">
        <v>53</v>
      </c>
      <c r="B54" s="12">
        <v>79</v>
      </c>
      <c r="C54" s="12">
        <v>492309</v>
      </c>
      <c r="D54" s="12" t="s">
        <v>1235</v>
      </c>
      <c r="E54" s="12" t="s">
        <v>43</v>
      </c>
      <c r="F54" s="12" t="s">
        <v>638</v>
      </c>
      <c r="G54" s="12" t="s">
        <v>3113</v>
      </c>
      <c r="H54" s="12" t="s">
        <v>3767</v>
      </c>
      <c r="I54" s="12" t="s">
        <v>3768</v>
      </c>
      <c r="J54" s="12" t="s">
        <v>3769</v>
      </c>
      <c r="K54" s="13" t="s">
        <v>3770</v>
      </c>
      <c r="M54">
        <f t="shared" si="2"/>
        <v>492309</v>
      </c>
      <c r="N54">
        <f>IF(AND(A54&gt;0,A54&lt;999),IFERROR(VLOOKUP(results1503[[#This Row],[Card]],FISM[],1,FALSE),0),0)</f>
        <v>492309</v>
      </c>
      <c r="O54">
        <f t="shared" si="3"/>
        <v>53</v>
      </c>
    </row>
    <row r="55" spans="1:15" x14ac:dyDescent="0.3">
      <c r="A55" s="14">
        <v>54</v>
      </c>
      <c r="B55" s="15">
        <v>22</v>
      </c>
      <c r="C55" s="15">
        <v>104689</v>
      </c>
      <c r="D55" s="15" t="s">
        <v>2204</v>
      </c>
      <c r="E55" s="15" t="s">
        <v>19</v>
      </c>
      <c r="F55" s="15" t="s">
        <v>20</v>
      </c>
      <c r="G55" s="15" t="s">
        <v>3771</v>
      </c>
      <c r="H55" s="15" t="s">
        <v>3772</v>
      </c>
      <c r="I55" s="15" t="s">
        <v>3773</v>
      </c>
      <c r="J55" s="15" t="s">
        <v>3774</v>
      </c>
      <c r="K55" s="16" t="s">
        <v>3775</v>
      </c>
      <c r="M55">
        <f t="shared" si="2"/>
        <v>104689</v>
      </c>
      <c r="N55">
        <f>IF(AND(A55&gt;0,A55&lt;999),IFERROR(VLOOKUP(results1503[[#This Row],[Card]],FISM[],1,FALSE),0),0)</f>
        <v>104689</v>
      </c>
      <c r="O55">
        <f t="shared" si="3"/>
        <v>54</v>
      </c>
    </row>
    <row r="56" spans="1:15" x14ac:dyDescent="0.3">
      <c r="A56" s="11">
        <v>55</v>
      </c>
      <c r="B56" s="12">
        <v>78</v>
      </c>
      <c r="C56" s="12">
        <v>6100186</v>
      </c>
      <c r="D56" s="12" t="s">
        <v>546</v>
      </c>
      <c r="E56" s="12" t="s">
        <v>143</v>
      </c>
      <c r="F56" s="12" t="s">
        <v>20</v>
      </c>
      <c r="G56" s="12" t="s">
        <v>3288</v>
      </c>
      <c r="H56" s="12" t="s">
        <v>3763</v>
      </c>
      <c r="I56" s="12" t="s">
        <v>3776</v>
      </c>
      <c r="J56" s="12" t="s">
        <v>3777</v>
      </c>
      <c r="K56" s="13" t="s">
        <v>3778</v>
      </c>
      <c r="M56">
        <f t="shared" si="2"/>
        <v>6100186</v>
      </c>
      <c r="N56">
        <f>IF(AND(A56&gt;0,A56&lt;999),IFERROR(VLOOKUP(results1503[[#This Row],[Card]],FISM[],1,FALSE),0),0)</f>
        <v>6100186</v>
      </c>
      <c r="O56">
        <f t="shared" si="3"/>
        <v>55</v>
      </c>
    </row>
    <row r="57" spans="1:15" x14ac:dyDescent="0.3">
      <c r="A57" s="14">
        <v>56</v>
      </c>
      <c r="B57" s="15">
        <v>77</v>
      </c>
      <c r="C57" s="15">
        <v>492282</v>
      </c>
      <c r="D57" s="15" t="s">
        <v>637</v>
      </c>
      <c r="E57" s="15" t="s">
        <v>43</v>
      </c>
      <c r="F57" s="15" t="s">
        <v>638</v>
      </c>
      <c r="G57" s="15" t="s">
        <v>3779</v>
      </c>
      <c r="H57" s="15" t="s">
        <v>3780</v>
      </c>
      <c r="I57" s="15" t="s">
        <v>3781</v>
      </c>
      <c r="J57" s="15" t="s">
        <v>3782</v>
      </c>
      <c r="K57" s="16" t="s">
        <v>3783</v>
      </c>
      <c r="M57">
        <f t="shared" si="2"/>
        <v>492282</v>
      </c>
      <c r="N57">
        <f>IF(AND(A57&gt;0,A57&lt;999),IFERROR(VLOOKUP(results1503[[#This Row],[Card]],FISM[],1,FALSE),0),0)</f>
        <v>492282</v>
      </c>
      <c r="O57">
        <f t="shared" si="3"/>
        <v>56</v>
      </c>
    </row>
    <row r="58" spans="1:15" x14ac:dyDescent="0.3">
      <c r="A58" s="11">
        <v>57</v>
      </c>
      <c r="B58" s="12">
        <v>82</v>
      </c>
      <c r="C58" s="12">
        <v>6100188</v>
      </c>
      <c r="D58" s="12" t="s">
        <v>582</v>
      </c>
      <c r="E58" s="12" t="s">
        <v>143</v>
      </c>
      <c r="F58" s="12" t="s">
        <v>20</v>
      </c>
      <c r="G58" s="12" t="s">
        <v>3784</v>
      </c>
      <c r="H58" s="12" t="s">
        <v>3785</v>
      </c>
      <c r="I58" s="12" t="s">
        <v>3786</v>
      </c>
      <c r="J58" s="12" t="s">
        <v>3787</v>
      </c>
      <c r="K58" s="13" t="s">
        <v>3788</v>
      </c>
      <c r="M58">
        <f t="shared" si="2"/>
        <v>6100188</v>
      </c>
      <c r="N58">
        <f>IF(AND(A58&gt;0,A58&lt;999),IFERROR(VLOOKUP(results1503[[#This Row],[Card]],FISM[],1,FALSE),0),0)</f>
        <v>6100188</v>
      </c>
      <c r="O58">
        <f t="shared" si="3"/>
        <v>57</v>
      </c>
    </row>
    <row r="59" spans="1:15" x14ac:dyDescent="0.3">
      <c r="A59" s="11">
        <v>999</v>
      </c>
      <c r="B59" s="12">
        <v>86</v>
      </c>
      <c r="C59" s="12">
        <v>103968</v>
      </c>
      <c r="D59" s="12" t="s">
        <v>2749</v>
      </c>
      <c r="E59" s="12" t="s">
        <v>1996</v>
      </c>
      <c r="F59" s="12" t="s">
        <v>20</v>
      </c>
      <c r="G59" s="12" t="s">
        <v>3363</v>
      </c>
      <c r="H59" s="12" t="s">
        <v>24</v>
      </c>
      <c r="I59" s="12" t="s">
        <v>24</v>
      </c>
      <c r="J59" s="12" t="s">
        <v>24</v>
      </c>
      <c r="K59" s="13" t="s">
        <v>24</v>
      </c>
      <c r="M59">
        <f t="shared" si="2"/>
        <v>103968</v>
      </c>
      <c r="N59">
        <f>IF(AND(A59&gt;0,A59&lt;999),IFERROR(VLOOKUP(results1503[[#This Row],[Card]],FISM[],1,FALSE),0),0)</f>
        <v>0</v>
      </c>
      <c r="O59">
        <f t="shared" si="3"/>
        <v>999</v>
      </c>
    </row>
    <row r="60" spans="1:15" x14ac:dyDescent="0.3">
      <c r="A60" s="11">
        <v>999</v>
      </c>
      <c r="B60" s="15">
        <v>84</v>
      </c>
      <c r="C60" s="15">
        <v>6100203</v>
      </c>
      <c r="D60" s="15" t="s">
        <v>2632</v>
      </c>
      <c r="E60" s="15" t="s">
        <v>143</v>
      </c>
      <c r="F60" s="15" t="s">
        <v>20</v>
      </c>
      <c r="G60" s="15" t="s">
        <v>3179</v>
      </c>
      <c r="H60" s="15" t="s">
        <v>24</v>
      </c>
      <c r="I60" s="15" t="s">
        <v>24</v>
      </c>
      <c r="J60" s="15" t="s">
        <v>24</v>
      </c>
      <c r="K60" s="16" t="s">
        <v>24</v>
      </c>
      <c r="M60">
        <f t="shared" si="2"/>
        <v>6100203</v>
      </c>
      <c r="N60">
        <f>IF(AND(A60&gt;0,A60&lt;999),IFERROR(VLOOKUP(results1503[[#This Row],[Card]],FISM[],1,FALSE),0),0)</f>
        <v>0</v>
      </c>
      <c r="O60">
        <f t="shared" si="3"/>
        <v>999</v>
      </c>
    </row>
    <row r="61" spans="1:15" x14ac:dyDescent="0.3">
      <c r="A61" s="11">
        <v>999</v>
      </c>
      <c r="B61" s="12">
        <v>71</v>
      </c>
      <c r="C61" s="12">
        <v>6100154</v>
      </c>
      <c r="D61" s="12" t="s">
        <v>512</v>
      </c>
      <c r="E61" s="12" t="s">
        <v>143</v>
      </c>
      <c r="F61" s="12" t="s">
        <v>20</v>
      </c>
      <c r="G61" s="12" t="s">
        <v>2172</v>
      </c>
      <c r="H61" s="12" t="s">
        <v>24</v>
      </c>
      <c r="I61" s="12" t="s">
        <v>24</v>
      </c>
      <c r="J61" s="12" t="s">
        <v>24</v>
      </c>
      <c r="K61" s="13" t="s">
        <v>24</v>
      </c>
      <c r="M61">
        <f t="shared" si="2"/>
        <v>6100154</v>
      </c>
      <c r="N61">
        <f>IF(AND(A61&gt;0,A61&lt;999),IFERROR(VLOOKUP(results1503[[#This Row],[Card]],FISM[],1,FALSE),0),0)</f>
        <v>0</v>
      </c>
      <c r="O61">
        <f t="shared" si="3"/>
        <v>999</v>
      </c>
    </row>
    <row r="62" spans="1:15" x14ac:dyDescent="0.3">
      <c r="A62" s="11">
        <v>999</v>
      </c>
      <c r="B62" s="15">
        <v>68</v>
      </c>
      <c r="C62" s="15">
        <v>6100125</v>
      </c>
      <c r="D62" s="15" t="s">
        <v>626</v>
      </c>
      <c r="E62" s="15" t="s">
        <v>143</v>
      </c>
      <c r="F62" s="15" t="s">
        <v>20</v>
      </c>
      <c r="G62" s="15" t="s">
        <v>3789</v>
      </c>
      <c r="H62" s="15" t="s">
        <v>24</v>
      </c>
      <c r="I62" s="15" t="s">
        <v>24</v>
      </c>
      <c r="J62" s="15" t="s">
        <v>24</v>
      </c>
      <c r="K62" s="16" t="s">
        <v>24</v>
      </c>
      <c r="M62">
        <f t="shared" si="2"/>
        <v>6100125</v>
      </c>
      <c r="N62">
        <f>IF(AND(A62&gt;0,A62&lt;999),IFERROR(VLOOKUP(results1503[[#This Row],[Card]],FISM[],1,FALSE),0),0)</f>
        <v>0</v>
      </c>
      <c r="O62">
        <f t="shared" si="3"/>
        <v>999</v>
      </c>
    </row>
    <row r="63" spans="1:15" x14ac:dyDescent="0.3">
      <c r="A63" s="11">
        <v>999</v>
      </c>
      <c r="B63" s="12">
        <v>63</v>
      </c>
      <c r="C63" s="12">
        <v>6100105</v>
      </c>
      <c r="D63" s="12" t="s">
        <v>3184</v>
      </c>
      <c r="E63" s="12" t="s">
        <v>143</v>
      </c>
      <c r="F63" s="12" t="s">
        <v>20</v>
      </c>
      <c r="G63" s="12" t="s">
        <v>3790</v>
      </c>
      <c r="H63" s="12" t="s">
        <v>24</v>
      </c>
      <c r="I63" s="12" t="s">
        <v>24</v>
      </c>
      <c r="J63" s="12" t="s">
        <v>24</v>
      </c>
      <c r="K63" s="13" t="s">
        <v>24</v>
      </c>
      <c r="M63">
        <f t="shared" si="2"/>
        <v>6100105</v>
      </c>
      <c r="N63">
        <f>IF(AND(A63&gt;0,A63&lt;999),IFERROR(VLOOKUP(results1503[[#This Row],[Card]],FISM[],1,FALSE),0),0)</f>
        <v>0</v>
      </c>
      <c r="O63">
        <f t="shared" si="3"/>
        <v>999</v>
      </c>
    </row>
    <row r="64" spans="1:15" x14ac:dyDescent="0.3">
      <c r="A64" s="11">
        <v>999</v>
      </c>
      <c r="B64" s="15">
        <v>57</v>
      </c>
      <c r="C64" s="15">
        <v>104815</v>
      </c>
      <c r="D64" s="15" t="s">
        <v>634</v>
      </c>
      <c r="E64" s="15" t="s">
        <v>19</v>
      </c>
      <c r="F64" s="15" t="s">
        <v>20</v>
      </c>
      <c r="G64" s="15" t="s">
        <v>2248</v>
      </c>
      <c r="H64" s="15" t="s">
        <v>24</v>
      </c>
      <c r="I64" s="15" t="s">
        <v>24</v>
      </c>
      <c r="J64" s="15" t="s">
        <v>24</v>
      </c>
      <c r="K64" s="16" t="s">
        <v>24</v>
      </c>
      <c r="M64">
        <f t="shared" si="2"/>
        <v>104815</v>
      </c>
      <c r="N64">
        <f>IF(AND(A64&gt;0,A64&lt;999),IFERROR(VLOOKUP(results1503[[#This Row],[Card]],FISM[],1,FALSE),0),0)</f>
        <v>0</v>
      </c>
      <c r="O64">
        <f t="shared" si="3"/>
        <v>999</v>
      </c>
    </row>
    <row r="65" spans="1:15" x14ac:dyDescent="0.3">
      <c r="A65" s="11">
        <v>999</v>
      </c>
      <c r="B65" s="12">
        <v>52</v>
      </c>
      <c r="C65" s="12">
        <v>6100056</v>
      </c>
      <c r="D65" s="12" t="s">
        <v>311</v>
      </c>
      <c r="E65" s="12" t="s">
        <v>143</v>
      </c>
      <c r="F65" s="12" t="s">
        <v>20</v>
      </c>
      <c r="G65" s="12" t="s">
        <v>1217</v>
      </c>
      <c r="H65" s="12" t="s">
        <v>24</v>
      </c>
      <c r="I65" s="12" t="s">
        <v>24</v>
      </c>
      <c r="J65" s="12" t="s">
        <v>24</v>
      </c>
      <c r="K65" s="13" t="s">
        <v>24</v>
      </c>
      <c r="M65">
        <f t="shared" si="2"/>
        <v>6100056</v>
      </c>
      <c r="N65">
        <f>IF(AND(A65&gt;0,A65&lt;999),IFERROR(VLOOKUP(results1503[[#This Row],[Card]],FISM[],1,FALSE),0),0)</f>
        <v>0</v>
      </c>
      <c r="O65">
        <f t="shared" si="3"/>
        <v>999</v>
      </c>
    </row>
    <row r="66" spans="1:15" x14ac:dyDescent="0.3">
      <c r="A66" s="11">
        <v>999</v>
      </c>
      <c r="B66" s="15">
        <v>49</v>
      </c>
      <c r="C66" s="15">
        <v>6100033</v>
      </c>
      <c r="D66" s="15" t="s">
        <v>307</v>
      </c>
      <c r="E66" s="15" t="s">
        <v>143</v>
      </c>
      <c r="F66" s="15" t="s">
        <v>20</v>
      </c>
      <c r="G66" s="15" t="s">
        <v>3791</v>
      </c>
      <c r="H66" s="15" t="s">
        <v>24</v>
      </c>
      <c r="I66" s="15" t="s">
        <v>24</v>
      </c>
      <c r="J66" s="15" t="s">
        <v>24</v>
      </c>
      <c r="K66" s="16" t="s">
        <v>24</v>
      </c>
      <c r="M66">
        <f t="shared" ref="M66:M88" si="4">C66</f>
        <v>6100033</v>
      </c>
      <c r="N66">
        <f>IF(AND(A66&gt;0,A66&lt;999),IFERROR(VLOOKUP(results1503[[#This Row],[Card]],FISM[],1,FALSE),0),0)</f>
        <v>0</v>
      </c>
      <c r="O66">
        <f t="shared" ref="O66:O88" si="5">A66</f>
        <v>999</v>
      </c>
    </row>
    <row r="67" spans="1:15" x14ac:dyDescent="0.3">
      <c r="A67" s="11">
        <v>999</v>
      </c>
      <c r="B67" s="12">
        <v>36</v>
      </c>
      <c r="C67" s="12">
        <v>104976</v>
      </c>
      <c r="D67" s="12" t="s">
        <v>1040</v>
      </c>
      <c r="E67" s="12" t="s">
        <v>43</v>
      </c>
      <c r="F67" s="12" t="s">
        <v>20</v>
      </c>
      <c r="G67" s="12" t="s">
        <v>2066</v>
      </c>
      <c r="H67" s="12" t="s">
        <v>24</v>
      </c>
      <c r="I67" s="12" t="s">
        <v>24</v>
      </c>
      <c r="J67" s="12" t="s">
        <v>24</v>
      </c>
      <c r="K67" s="13" t="s">
        <v>24</v>
      </c>
      <c r="M67">
        <f t="shared" si="4"/>
        <v>104976</v>
      </c>
      <c r="N67">
        <f>IF(AND(A67&gt;0,A67&lt;999),IFERROR(VLOOKUP(results1503[[#This Row],[Card]],FISM[],1,FALSE),0),0)</f>
        <v>0</v>
      </c>
      <c r="O67">
        <f t="shared" si="5"/>
        <v>999</v>
      </c>
    </row>
    <row r="68" spans="1:15" x14ac:dyDescent="0.3">
      <c r="A68" s="11">
        <v>999</v>
      </c>
      <c r="B68" s="15">
        <v>32</v>
      </c>
      <c r="C68" s="15">
        <v>6532319</v>
      </c>
      <c r="D68" s="15" t="s">
        <v>2743</v>
      </c>
      <c r="E68" s="15" t="s">
        <v>19</v>
      </c>
      <c r="F68" s="15" t="s">
        <v>73</v>
      </c>
      <c r="G68" s="15" t="s">
        <v>1024</v>
      </c>
      <c r="H68" s="15" t="s">
        <v>24</v>
      </c>
      <c r="I68" s="15" t="s">
        <v>24</v>
      </c>
      <c r="J68" s="15" t="s">
        <v>24</v>
      </c>
      <c r="K68" s="16" t="s">
        <v>24</v>
      </c>
      <c r="M68">
        <f t="shared" si="4"/>
        <v>6532319</v>
      </c>
      <c r="N68">
        <f>IF(AND(A68&gt;0,A68&lt;999),IFERROR(VLOOKUP(results1503[[#This Row],[Card]],FISM[],1,FALSE),0),0)</f>
        <v>0</v>
      </c>
      <c r="O68">
        <f t="shared" si="5"/>
        <v>999</v>
      </c>
    </row>
    <row r="69" spans="1:15" x14ac:dyDescent="0.3">
      <c r="A69" s="11">
        <v>999</v>
      </c>
      <c r="B69" s="12">
        <v>31</v>
      </c>
      <c r="C69" s="12">
        <v>6100028</v>
      </c>
      <c r="D69" s="12" t="s">
        <v>2581</v>
      </c>
      <c r="E69" s="12" t="s">
        <v>143</v>
      </c>
      <c r="F69" s="12" t="s">
        <v>20</v>
      </c>
      <c r="G69" s="12" t="s">
        <v>2222</v>
      </c>
      <c r="H69" s="12" t="s">
        <v>24</v>
      </c>
      <c r="I69" s="12" t="s">
        <v>24</v>
      </c>
      <c r="J69" s="12" t="s">
        <v>24</v>
      </c>
      <c r="K69" s="13" t="s">
        <v>24</v>
      </c>
      <c r="M69">
        <f t="shared" si="4"/>
        <v>6100028</v>
      </c>
      <c r="N69">
        <f>IF(AND(A69&gt;0,A69&lt;999),IFERROR(VLOOKUP(results1503[[#This Row],[Card]],FISM[],1,FALSE),0),0)</f>
        <v>0</v>
      </c>
      <c r="O69">
        <f t="shared" si="5"/>
        <v>999</v>
      </c>
    </row>
    <row r="70" spans="1:15" x14ac:dyDescent="0.3">
      <c r="A70" s="11">
        <v>999</v>
      </c>
      <c r="B70" s="15">
        <v>29</v>
      </c>
      <c r="C70" s="15">
        <v>6190808</v>
      </c>
      <c r="D70" s="15" t="s">
        <v>1284</v>
      </c>
      <c r="E70" s="15" t="s">
        <v>19</v>
      </c>
      <c r="F70" s="15" t="s">
        <v>1285</v>
      </c>
      <c r="G70" s="15" t="s">
        <v>1037</v>
      </c>
      <c r="H70" s="15" t="s">
        <v>24</v>
      </c>
      <c r="I70" s="15" t="s">
        <v>24</v>
      </c>
      <c r="J70" s="15" t="s">
        <v>24</v>
      </c>
      <c r="K70" s="16" t="s">
        <v>24</v>
      </c>
      <c r="M70">
        <f t="shared" si="4"/>
        <v>6190808</v>
      </c>
      <c r="N70">
        <f>IF(AND(A70&gt;0,A70&lt;999),IFERROR(VLOOKUP(results1503[[#This Row],[Card]],FISM[],1,FALSE),0),0)</f>
        <v>0</v>
      </c>
      <c r="O70">
        <f t="shared" si="5"/>
        <v>999</v>
      </c>
    </row>
    <row r="71" spans="1:15" x14ac:dyDescent="0.3">
      <c r="A71" s="11">
        <v>999</v>
      </c>
      <c r="B71" s="12">
        <v>11</v>
      </c>
      <c r="C71" s="12">
        <v>221323</v>
      </c>
      <c r="D71" s="12" t="s">
        <v>981</v>
      </c>
      <c r="E71" s="12" t="s">
        <v>28</v>
      </c>
      <c r="F71" s="12" t="s">
        <v>982</v>
      </c>
      <c r="G71" s="12" t="s">
        <v>3618</v>
      </c>
      <c r="H71" s="12" t="s">
        <v>24</v>
      </c>
      <c r="I71" s="12" t="s">
        <v>24</v>
      </c>
      <c r="J71" s="12" t="s">
        <v>24</v>
      </c>
      <c r="K71" s="13" t="s">
        <v>24</v>
      </c>
      <c r="M71">
        <f t="shared" si="4"/>
        <v>221323</v>
      </c>
      <c r="N71">
        <f>IF(AND(A71&gt;0,A71&lt;999),IFERROR(VLOOKUP(results1503[[#This Row],[Card]],FISM[],1,FALSE),0),0)</f>
        <v>0</v>
      </c>
      <c r="O71">
        <f t="shared" si="5"/>
        <v>999</v>
      </c>
    </row>
    <row r="72" spans="1:15" x14ac:dyDescent="0.3">
      <c r="A72" s="11">
        <v>999</v>
      </c>
      <c r="B72" s="15">
        <v>9</v>
      </c>
      <c r="C72" s="15">
        <v>6531610</v>
      </c>
      <c r="D72" s="15" t="s">
        <v>2470</v>
      </c>
      <c r="E72" s="15" t="s">
        <v>997</v>
      </c>
      <c r="F72" s="15" t="s">
        <v>73</v>
      </c>
      <c r="G72" s="15" t="s">
        <v>576</v>
      </c>
      <c r="H72" s="15" t="s">
        <v>24</v>
      </c>
      <c r="I72" s="15" t="s">
        <v>24</v>
      </c>
      <c r="J72" s="15" t="s">
        <v>24</v>
      </c>
      <c r="K72" s="16" t="s">
        <v>24</v>
      </c>
      <c r="M72">
        <f t="shared" si="4"/>
        <v>6531610</v>
      </c>
      <c r="N72">
        <f>IF(AND(A72&gt;0,A72&lt;999),IFERROR(VLOOKUP(results1503[[#This Row],[Card]],FISM[],1,FALSE),0),0)</f>
        <v>0</v>
      </c>
      <c r="O72">
        <f t="shared" si="5"/>
        <v>999</v>
      </c>
    </row>
    <row r="73" spans="1:15" x14ac:dyDescent="0.3">
      <c r="A73" s="11">
        <v>999</v>
      </c>
      <c r="B73" s="12">
        <v>4</v>
      </c>
      <c r="C73" s="12">
        <v>104801</v>
      </c>
      <c r="D73" s="12" t="s">
        <v>157</v>
      </c>
      <c r="E73" s="12" t="s">
        <v>19</v>
      </c>
      <c r="F73" s="12" t="s">
        <v>20</v>
      </c>
      <c r="G73" s="12" t="s">
        <v>3112</v>
      </c>
      <c r="H73" s="12" t="s">
        <v>24</v>
      </c>
      <c r="I73" s="12" t="s">
        <v>24</v>
      </c>
      <c r="J73" s="12" t="s">
        <v>24</v>
      </c>
      <c r="K73" s="13" t="s">
        <v>24</v>
      </c>
      <c r="M73">
        <f t="shared" si="4"/>
        <v>104801</v>
      </c>
      <c r="N73">
        <f>IF(AND(A73&gt;0,A73&lt;999),IFERROR(VLOOKUP(results1503[[#This Row],[Card]],FISM[],1,FALSE),0),0)</f>
        <v>0</v>
      </c>
      <c r="O73">
        <f t="shared" si="5"/>
        <v>999</v>
      </c>
    </row>
    <row r="74" spans="1:15" x14ac:dyDescent="0.3">
      <c r="A74" s="11">
        <v>999</v>
      </c>
      <c r="B74" s="12">
        <v>15</v>
      </c>
      <c r="C74" s="12">
        <v>6532418</v>
      </c>
      <c r="D74" s="12" t="s">
        <v>1281</v>
      </c>
      <c r="E74" s="12" t="s">
        <v>19</v>
      </c>
      <c r="F74" s="12" t="s">
        <v>73</v>
      </c>
      <c r="G74" s="12" t="s">
        <v>1067</v>
      </c>
      <c r="H74" s="12" t="s">
        <v>24</v>
      </c>
      <c r="I74" s="12" t="s">
        <v>24</v>
      </c>
      <c r="J74" s="12" t="s">
        <v>24</v>
      </c>
      <c r="K74" s="13" t="s">
        <v>24</v>
      </c>
      <c r="M74">
        <f t="shared" si="4"/>
        <v>6532418</v>
      </c>
      <c r="N74">
        <f>IF(AND(A74&gt;0,A74&lt;999),IFERROR(VLOOKUP(results1503[[#This Row],[Card]],FISM[],1,FALSE),0),0)</f>
        <v>0</v>
      </c>
      <c r="O74">
        <f t="shared" si="5"/>
        <v>999</v>
      </c>
    </row>
    <row r="75" spans="1:15" x14ac:dyDescent="0.3">
      <c r="A75" s="11">
        <v>999</v>
      </c>
      <c r="B75" s="12">
        <v>60</v>
      </c>
      <c r="C75" s="12">
        <v>6100073</v>
      </c>
      <c r="D75" s="12" t="s">
        <v>433</v>
      </c>
      <c r="E75" s="12" t="s">
        <v>143</v>
      </c>
      <c r="F75" s="12" t="s">
        <v>20</v>
      </c>
      <c r="G75" s="12" t="s">
        <v>3792</v>
      </c>
      <c r="H75" s="12" t="s">
        <v>24</v>
      </c>
      <c r="I75" s="12" t="s">
        <v>24</v>
      </c>
      <c r="J75" s="12" t="s">
        <v>24</v>
      </c>
      <c r="K75" s="13" t="s">
        <v>24</v>
      </c>
      <c r="M75">
        <f t="shared" si="4"/>
        <v>6100073</v>
      </c>
      <c r="N75">
        <f>IF(AND(A75&gt;0,A75&lt;999),IFERROR(VLOOKUP(results1503[[#This Row],[Card]],FISM[],1,FALSE),0),0)</f>
        <v>0</v>
      </c>
      <c r="O75">
        <f t="shared" si="5"/>
        <v>999</v>
      </c>
    </row>
    <row r="76" spans="1:15" x14ac:dyDescent="0.3">
      <c r="A76" s="11">
        <v>999</v>
      </c>
      <c r="B76" s="15">
        <v>41</v>
      </c>
      <c r="C76" s="15">
        <v>6532399</v>
      </c>
      <c r="D76" s="15" t="s">
        <v>318</v>
      </c>
      <c r="E76" s="15" t="s">
        <v>19</v>
      </c>
      <c r="F76" s="15" t="s">
        <v>73</v>
      </c>
      <c r="G76" s="15" t="s">
        <v>3401</v>
      </c>
      <c r="H76" s="15" t="s">
        <v>24</v>
      </c>
      <c r="I76" s="15" t="s">
        <v>24</v>
      </c>
      <c r="J76" s="15" t="s">
        <v>24</v>
      </c>
      <c r="K76" s="16" t="s">
        <v>24</v>
      </c>
      <c r="M76">
        <f t="shared" si="4"/>
        <v>6532399</v>
      </c>
      <c r="N76">
        <f>IF(AND(A76&gt;0,A76&lt;999),IFERROR(VLOOKUP(results1503[[#This Row],[Card]],FISM[],1,FALSE),0),0)</f>
        <v>0</v>
      </c>
      <c r="O76">
        <f t="shared" si="5"/>
        <v>999</v>
      </c>
    </row>
    <row r="77" spans="1:15" x14ac:dyDescent="0.3">
      <c r="A77" s="11">
        <v>999</v>
      </c>
      <c r="B77" s="12">
        <v>24</v>
      </c>
      <c r="C77" s="12">
        <v>104905</v>
      </c>
      <c r="D77" s="12" t="s">
        <v>213</v>
      </c>
      <c r="E77" s="12" t="s">
        <v>43</v>
      </c>
      <c r="F77" s="12" t="s">
        <v>20</v>
      </c>
      <c r="G77" s="12" t="s">
        <v>3793</v>
      </c>
      <c r="H77" s="12" t="s">
        <v>24</v>
      </c>
      <c r="I77" s="12" t="s">
        <v>24</v>
      </c>
      <c r="J77" s="12" t="s">
        <v>24</v>
      </c>
      <c r="K77" s="13" t="s">
        <v>24</v>
      </c>
      <c r="M77">
        <f t="shared" si="4"/>
        <v>104905</v>
      </c>
      <c r="N77">
        <f>IF(AND(A77&gt;0,A77&lt;999),IFERROR(VLOOKUP(results1503[[#This Row],[Card]],FISM[],1,FALSE),0),0)</f>
        <v>0</v>
      </c>
      <c r="O77">
        <f t="shared" si="5"/>
        <v>999</v>
      </c>
    </row>
    <row r="78" spans="1:15" x14ac:dyDescent="0.3">
      <c r="A78" s="11">
        <v>999</v>
      </c>
      <c r="B78" s="12">
        <v>83</v>
      </c>
      <c r="C78" s="12">
        <v>6100198</v>
      </c>
      <c r="D78" s="12" t="s">
        <v>2761</v>
      </c>
      <c r="E78" s="12" t="s">
        <v>143</v>
      </c>
      <c r="F78" s="12" t="s">
        <v>20</v>
      </c>
      <c r="G78" s="12" t="s">
        <v>3794</v>
      </c>
      <c r="H78" s="12" t="s">
        <v>24</v>
      </c>
      <c r="I78" s="12" t="s">
        <v>24</v>
      </c>
      <c r="J78" s="12" t="s">
        <v>24</v>
      </c>
      <c r="K78" s="13" t="s">
        <v>24</v>
      </c>
      <c r="M78">
        <f t="shared" si="4"/>
        <v>6100198</v>
      </c>
      <c r="N78">
        <f>IF(AND(A78&gt;0,A78&lt;999),IFERROR(VLOOKUP(results1503[[#This Row],[Card]],FISM[],1,FALSE),0),0)</f>
        <v>0</v>
      </c>
      <c r="O78">
        <f t="shared" si="5"/>
        <v>999</v>
      </c>
    </row>
    <row r="79" spans="1:15" x14ac:dyDescent="0.3">
      <c r="A79" s="11">
        <v>999</v>
      </c>
      <c r="B79" s="12">
        <v>81</v>
      </c>
      <c r="C79" s="12">
        <v>6100170</v>
      </c>
      <c r="D79" s="12" t="s">
        <v>620</v>
      </c>
      <c r="E79" s="12" t="s">
        <v>143</v>
      </c>
      <c r="F79" s="12" t="s">
        <v>20</v>
      </c>
      <c r="G79" s="12" t="s">
        <v>24</v>
      </c>
      <c r="H79" s="12" t="s">
        <v>24</v>
      </c>
      <c r="I79" s="12" t="s">
        <v>24</v>
      </c>
      <c r="J79" s="12" t="s">
        <v>24</v>
      </c>
      <c r="K79" s="13" t="s">
        <v>24</v>
      </c>
      <c r="M79">
        <f t="shared" si="4"/>
        <v>6100170</v>
      </c>
      <c r="N79">
        <f>IF(AND(A79&gt;0,A79&lt;999),IFERROR(VLOOKUP(results1503[[#This Row],[Card]],FISM[],1,FALSE),0),0)</f>
        <v>0</v>
      </c>
      <c r="O79">
        <f t="shared" si="5"/>
        <v>999</v>
      </c>
    </row>
    <row r="80" spans="1:15" x14ac:dyDescent="0.3">
      <c r="A80" s="11">
        <v>999</v>
      </c>
      <c r="B80" s="15">
        <v>76</v>
      </c>
      <c r="C80" s="15">
        <v>6100074</v>
      </c>
      <c r="D80" s="15" t="s">
        <v>624</v>
      </c>
      <c r="E80" s="15" t="s">
        <v>143</v>
      </c>
      <c r="F80" s="15" t="s">
        <v>20</v>
      </c>
      <c r="G80" s="15" t="s">
        <v>24</v>
      </c>
      <c r="H80" s="15" t="s">
        <v>24</v>
      </c>
      <c r="I80" s="15" t="s">
        <v>24</v>
      </c>
      <c r="J80" s="15" t="s">
        <v>24</v>
      </c>
      <c r="K80" s="16" t="s">
        <v>24</v>
      </c>
      <c r="M80">
        <f t="shared" si="4"/>
        <v>6100074</v>
      </c>
      <c r="N80">
        <f>IF(AND(A80&gt;0,A80&lt;999),IFERROR(VLOOKUP(results1503[[#This Row],[Card]],FISM[],1,FALSE),0),0)</f>
        <v>0</v>
      </c>
      <c r="O80">
        <f t="shared" si="5"/>
        <v>999</v>
      </c>
    </row>
    <row r="81" spans="1:15" x14ac:dyDescent="0.3">
      <c r="A81" s="11">
        <v>999</v>
      </c>
      <c r="B81" s="12">
        <v>74</v>
      </c>
      <c r="C81" s="12">
        <v>6100087</v>
      </c>
      <c r="D81" s="12" t="s">
        <v>591</v>
      </c>
      <c r="E81" s="12" t="s">
        <v>143</v>
      </c>
      <c r="F81" s="12" t="s">
        <v>20</v>
      </c>
      <c r="G81" s="12" t="s">
        <v>24</v>
      </c>
      <c r="H81" s="12" t="s">
        <v>24</v>
      </c>
      <c r="I81" s="12" t="s">
        <v>24</v>
      </c>
      <c r="J81" s="12" t="s">
        <v>24</v>
      </c>
      <c r="K81" s="13" t="s">
        <v>24</v>
      </c>
      <c r="M81">
        <f t="shared" si="4"/>
        <v>6100087</v>
      </c>
      <c r="N81">
        <f>IF(AND(A81&gt;0,A81&lt;999),IFERROR(VLOOKUP(results1503[[#This Row],[Card]],FISM[],1,FALSE),0),0)</f>
        <v>0</v>
      </c>
      <c r="O81">
        <f t="shared" si="5"/>
        <v>999</v>
      </c>
    </row>
    <row r="82" spans="1:15" x14ac:dyDescent="0.3">
      <c r="A82" s="11">
        <v>999</v>
      </c>
      <c r="B82" s="15">
        <v>73</v>
      </c>
      <c r="C82" s="15">
        <v>6100122</v>
      </c>
      <c r="D82" s="15" t="s">
        <v>594</v>
      </c>
      <c r="E82" s="15" t="s">
        <v>143</v>
      </c>
      <c r="F82" s="15" t="s">
        <v>20</v>
      </c>
      <c r="G82" s="15" t="s">
        <v>24</v>
      </c>
      <c r="H82" s="15" t="s">
        <v>24</v>
      </c>
      <c r="I82" s="15" t="s">
        <v>24</v>
      </c>
      <c r="J82" s="15" t="s">
        <v>24</v>
      </c>
      <c r="K82" s="16" t="s">
        <v>24</v>
      </c>
      <c r="M82">
        <f t="shared" si="4"/>
        <v>6100122</v>
      </c>
      <c r="N82">
        <f>IF(AND(A82&gt;0,A82&lt;999),IFERROR(VLOOKUP(results1503[[#This Row],[Card]],FISM[],1,FALSE),0),0)</f>
        <v>0</v>
      </c>
      <c r="O82">
        <f t="shared" si="5"/>
        <v>999</v>
      </c>
    </row>
    <row r="83" spans="1:15" x14ac:dyDescent="0.3">
      <c r="A83" s="11">
        <v>999</v>
      </c>
      <c r="B83" s="12">
        <v>69</v>
      </c>
      <c r="C83" s="12">
        <v>6100118</v>
      </c>
      <c r="D83" s="12" t="s">
        <v>2752</v>
      </c>
      <c r="E83" s="12" t="s">
        <v>143</v>
      </c>
      <c r="F83" s="12" t="s">
        <v>20</v>
      </c>
      <c r="G83" s="12" t="s">
        <v>24</v>
      </c>
      <c r="H83" s="12" t="s">
        <v>24</v>
      </c>
      <c r="I83" s="12" t="s">
        <v>24</v>
      </c>
      <c r="J83" s="12" t="s">
        <v>24</v>
      </c>
      <c r="K83" s="13" t="s">
        <v>24</v>
      </c>
      <c r="M83">
        <f t="shared" si="4"/>
        <v>6100118</v>
      </c>
      <c r="N83">
        <f>IF(AND(A83&gt;0,A83&lt;999),IFERROR(VLOOKUP(results1503[[#This Row],[Card]],FISM[],1,FALSE),0),0)</f>
        <v>0</v>
      </c>
      <c r="O83">
        <f t="shared" si="5"/>
        <v>999</v>
      </c>
    </row>
    <row r="84" spans="1:15" x14ac:dyDescent="0.3">
      <c r="A84" s="11">
        <v>999</v>
      </c>
      <c r="B84" s="15">
        <v>67</v>
      </c>
      <c r="C84" s="15">
        <v>6100090</v>
      </c>
      <c r="D84" s="15" t="s">
        <v>482</v>
      </c>
      <c r="E84" s="15" t="s">
        <v>143</v>
      </c>
      <c r="F84" s="15" t="s">
        <v>20</v>
      </c>
      <c r="G84" s="15" t="s">
        <v>24</v>
      </c>
      <c r="H84" s="15" t="s">
        <v>24</v>
      </c>
      <c r="I84" s="15" t="s">
        <v>24</v>
      </c>
      <c r="J84" s="15" t="s">
        <v>24</v>
      </c>
      <c r="K84" s="16" t="s">
        <v>24</v>
      </c>
      <c r="M84">
        <f t="shared" si="4"/>
        <v>6100090</v>
      </c>
      <c r="N84">
        <f>IF(AND(A84&gt;0,A84&lt;999),IFERROR(VLOOKUP(results1503[[#This Row],[Card]],FISM[],1,FALSE),0),0)</f>
        <v>0</v>
      </c>
      <c r="O84">
        <f t="shared" si="5"/>
        <v>999</v>
      </c>
    </row>
    <row r="85" spans="1:15" x14ac:dyDescent="0.3">
      <c r="A85" s="11">
        <v>999</v>
      </c>
      <c r="B85" s="12">
        <v>62</v>
      </c>
      <c r="C85" s="12">
        <v>6100165</v>
      </c>
      <c r="D85" s="12" t="s">
        <v>585</v>
      </c>
      <c r="E85" s="12" t="s">
        <v>143</v>
      </c>
      <c r="F85" s="12" t="s">
        <v>20</v>
      </c>
      <c r="G85" s="12" t="s">
        <v>24</v>
      </c>
      <c r="H85" s="12" t="s">
        <v>24</v>
      </c>
      <c r="I85" s="12" t="s">
        <v>24</v>
      </c>
      <c r="J85" s="12" t="s">
        <v>24</v>
      </c>
      <c r="K85" s="13" t="s">
        <v>24</v>
      </c>
      <c r="M85">
        <f t="shared" si="4"/>
        <v>6100165</v>
      </c>
      <c r="N85">
        <f>IF(AND(A85&gt;0,A85&lt;999),IFERROR(VLOOKUP(results1503[[#This Row],[Card]],FISM[],1,FALSE),0),0)</f>
        <v>0</v>
      </c>
      <c r="O85">
        <f t="shared" si="5"/>
        <v>999</v>
      </c>
    </row>
    <row r="86" spans="1:15" x14ac:dyDescent="0.3">
      <c r="A86" s="11">
        <v>999</v>
      </c>
      <c r="B86" s="15">
        <v>33</v>
      </c>
      <c r="C86" s="15">
        <v>6100088</v>
      </c>
      <c r="D86" s="15" t="s">
        <v>253</v>
      </c>
      <c r="E86" s="15" t="s">
        <v>143</v>
      </c>
      <c r="F86" s="15" t="s">
        <v>20</v>
      </c>
      <c r="G86" s="15" t="s">
        <v>24</v>
      </c>
      <c r="H86" s="15" t="s">
        <v>24</v>
      </c>
      <c r="I86" s="15" t="s">
        <v>24</v>
      </c>
      <c r="J86" s="15" t="s">
        <v>24</v>
      </c>
      <c r="K86" s="16" t="s">
        <v>24</v>
      </c>
      <c r="M86">
        <f t="shared" si="4"/>
        <v>6100088</v>
      </c>
      <c r="N86">
        <f>IF(AND(A86&gt;0,A86&lt;999),IFERROR(VLOOKUP(results1503[[#This Row],[Card]],FISM[],1,FALSE),0),0)</f>
        <v>0</v>
      </c>
      <c r="O86">
        <f t="shared" si="5"/>
        <v>999</v>
      </c>
    </row>
    <row r="87" spans="1:15" x14ac:dyDescent="0.3">
      <c r="A87" s="11">
        <v>999</v>
      </c>
      <c r="B87" s="15">
        <v>87</v>
      </c>
      <c r="C87" s="15">
        <v>6100157</v>
      </c>
      <c r="D87" s="15" t="s">
        <v>1275</v>
      </c>
      <c r="E87" s="15" t="s">
        <v>143</v>
      </c>
      <c r="F87" s="15" t="s">
        <v>20</v>
      </c>
      <c r="G87" s="15" t="s">
        <v>24</v>
      </c>
      <c r="H87" s="15" t="s">
        <v>24</v>
      </c>
      <c r="I87" s="15" t="s">
        <v>24</v>
      </c>
      <c r="J87" s="15" t="s">
        <v>24</v>
      </c>
      <c r="K87" s="16" t="s">
        <v>24</v>
      </c>
      <c r="M87">
        <f t="shared" si="4"/>
        <v>6100157</v>
      </c>
      <c r="N87">
        <f>IF(AND(A87&gt;0,A87&lt;999),IFERROR(VLOOKUP(results1503[[#This Row],[Card]],FISM[],1,FALSE),0),0)</f>
        <v>0</v>
      </c>
      <c r="O87">
        <f t="shared" si="5"/>
        <v>999</v>
      </c>
    </row>
    <row r="88" spans="1:15" x14ac:dyDescent="0.3">
      <c r="A88" s="11">
        <v>999</v>
      </c>
      <c r="B88" s="4">
        <v>30</v>
      </c>
      <c r="C88" s="4">
        <v>6100076</v>
      </c>
      <c r="D88" s="4" t="s">
        <v>219</v>
      </c>
      <c r="E88" s="4" t="s">
        <v>143</v>
      </c>
      <c r="F88" s="4" t="s">
        <v>20</v>
      </c>
      <c r="G88" s="4" t="s">
        <v>24</v>
      </c>
      <c r="H88" s="4" t="s">
        <v>24</v>
      </c>
      <c r="I88" s="4" t="s">
        <v>24</v>
      </c>
      <c r="J88" s="4" t="s">
        <v>24</v>
      </c>
      <c r="K88" s="5" t="s">
        <v>24</v>
      </c>
      <c r="M88">
        <f t="shared" si="4"/>
        <v>6100076</v>
      </c>
      <c r="N88">
        <f>IF(AND(A88&gt;0,A88&lt;999),IFERROR(VLOOKUP(results1503[[#This Row],[Card]],FISM[],1,FALSE),0),0)</f>
        <v>0</v>
      </c>
      <c r="O88">
        <f t="shared" si="5"/>
        <v>999</v>
      </c>
    </row>
  </sheetData>
  <pageMargins left="0.7" right="0.7" top="0.75" bottom="0.75" header="0.3" footer="0.3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AF78F-10F6-4C98-9A0A-5F3DD9ABD81F}">
  <dimension ref="A1:O86"/>
  <sheetViews>
    <sheetView workbookViewId="0">
      <selection activeCell="M3" sqref="M3"/>
    </sheetView>
  </sheetViews>
  <sheetFormatPr defaultRowHeight="14.4" x14ac:dyDescent="0.3"/>
  <cols>
    <col min="1" max="1" width="5.21875" bestFit="1" customWidth="1"/>
    <col min="2" max="2" width="3.6640625" bestFit="1" customWidth="1"/>
    <col min="3" max="3" width="8.21875" bestFit="1" customWidth="1"/>
    <col min="4" max="4" width="24.44140625" bestFit="1" customWidth="1"/>
    <col min="5" max="5" width="5" bestFit="1" customWidth="1"/>
    <col min="6" max="6" width="6.6640625" bestFit="1" customWidth="1"/>
    <col min="7" max="8" width="7.109375" bestFit="1" customWidth="1"/>
    <col min="9" max="9" width="9.77734375" bestFit="1" customWidth="1"/>
    <col min="10" max="10" width="6.5546875" bestFit="1" customWidth="1"/>
    <col min="11" max="11" width="9.109375" bestFit="1" customWidth="1"/>
  </cols>
  <sheetData>
    <row r="1" spans="1:15" x14ac:dyDescent="0.3">
      <c r="A1" s="8" t="s">
        <v>0</v>
      </c>
      <c r="B1" s="9" t="s">
        <v>1</v>
      </c>
      <c r="C1" s="9" t="s">
        <v>11</v>
      </c>
      <c r="D1" s="9" t="s">
        <v>3</v>
      </c>
      <c r="E1" s="9" t="s">
        <v>12</v>
      </c>
      <c r="F1" s="9" t="s">
        <v>4</v>
      </c>
      <c r="G1" s="9" t="s">
        <v>13</v>
      </c>
      <c r="H1" s="9" t="s">
        <v>14</v>
      </c>
      <c r="I1" s="9" t="s">
        <v>15</v>
      </c>
      <c r="J1" s="9" t="s">
        <v>16</v>
      </c>
      <c r="K1" s="10" t="s">
        <v>6</v>
      </c>
      <c r="M1" s="17" t="s">
        <v>2</v>
      </c>
      <c r="N1" s="17" t="s">
        <v>7</v>
      </c>
      <c r="O1" s="17" t="s">
        <v>0</v>
      </c>
    </row>
    <row r="2" spans="1:15" x14ac:dyDescent="0.3">
      <c r="A2" s="11">
        <v>1</v>
      </c>
      <c r="B2" s="12">
        <v>5</v>
      </c>
      <c r="C2" s="12">
        <v>6532350</v>
      </c>
      <c r="D2" s="12" t="s">
        <v>2457</v>
      </c>
      <c r="E2" s="12" t="s">
        <v>19</v>
      </c>
      <c r="F2" s="12" t="s">
        <v>982</v>
      </c>
      <c r="G2" s="12" t="s">
        <v>3799</v>
      </c>
      <c r="H2" s="12" t="s">
        <v>3353</v>
      </c>
      <c r="I2" s="12" t="s">
        <v>3800</v>
      </c>
      <c r="J2" s="12" t="s">
        <v>24</v>
      </c>
      <c r="K2" s="13" t="s">
        <v>3801</v>
      </c>
      <c r="M2">
        <f t="shared" ref="M2:M33" si="0">C2</f>
        <v>6532350</v>
      </c>
      <c r="N2">
        <f>IF(AND(A2&gt;0,A2&lt;999),IFERROR(VLOOKUP(results1603[[#This Row],[Card]],FISM[],1,FALSE),0),0)</f>
        <v>6532350</v>
      </c>
      <c r="O2">
        <f t="shared" ref="O2:O33" si="1">A2</f>
        <v>1</v>
      </c>
    </row>
    <row r="3" spans="1:15" x14ac:dyDescent="0.3">
      <c r="A3" s="14">
        <v>2</v>
      </c>
      <c r="B3" s="15">
        <v>2</v>
      </c>
      <c r="C3" s="15">
        <v>104163</v>
      </c>
      <c r="D3" s="15" t="s">
        <v>1422</v>
      </c>
      <c r="E3" s="15" t="s">
        <v>65</v>
      </c>
      <c r="F3" s="15" t="s">
        <v>20</v>
      </c>
      <c r="G3" s="15" t="s">
        <v>1801</v>
      </c>
      <c r="H3" s="15" t="s">
        <v>1277</v>
      </c>
      <c r="I3" s="15" t="s">
        <v>3802</v>
      </c>
      <c r="J3" s="15" t="s">
        <v>3803</v>
      </c>
      <c r="K3" s="16" t="s">
        <v>3804</v>
      </c>
      <c r="M3">
        <f t="shared" si="0"/>
        <v>104163</v>
      </c>
      <c r="N3">
        <f>IF(AND(A3&gt;0,A3&lt;999),IFERROR(VLOOKUP(results1603[[#This Row],[Card]],FISM[],1,FALSE),0),0)</f>
        <v>104163</v>
      </c>
      <c r="O3">
        <f t="shared" si="1"/>
        <v>2</v>
      </c>
    </row>
    <row r="4" spans="1:15" x14ac:dyDescent="0.3">
      <c r="A4" s="11">
        <v>3</v>
      </c>
      <c r="B4" s="12">
        <v>15</v>
      </c>
      <c r="C4" s="12">
        <v>6532086</v>
      </c>
      <c r="D4" s="12" t="s">
        <v>2460</v>
      </c>
      <c r="E4" s="12" t="s">
        <v>28</v>
      </c>
      <c r="F4" s="12" t="s">
        <v>73</v>
      </c>
      <c r="G4" s="12" t="s">
        <v>3805</v>
      </c>
      <c r="H4" s="12" t="s">
        <v>2244</v>
      </c>
      <c r="I4" s="12" t="s">
        <v>1314</v>
      </c>
      <c r="J4" s="12" t="s">
        <v>1805</v>
      </c>
      <c r="K4" s="13" t="s">
        <v>601</v>
      </c>
      <c r="M4">
        <f t="shared" si="0"/>
        <v>6532086</v>
      </c>
      <c r="N4">
        <f>IF(AND(A4&gt;0,A4&lt;999),IFERROR(VLOOKUP(results1603[[#This Row],[Card]],FISM[],1,FALSE),0),0)</f>
        <v>6532086</v>
      </c>
      <c r="O4">
        <f t="shared" si="1"/>
        <v>3</v>
      </c>
    </row>
    <row r="5" spans="1:15" x14ac:dyDescent="0.3">
      <c r="A5" s="14">
        <v>4</v>
      </c>
      <c r="B5" s="15">
        <v>12</v>
      </c>
      <c r="C5" s="15">
        <v>6532004</v>
      </c>
      <c r="D5" s="15" t="s">
        <v>3060</v>
      </c>
      <c r="E5" s="15" t="s">
        <v>81</v>
      </c>
      <c r="F5" s="15" t="s">
        <v>73</v>
      </c>
      <c r="G5" s="15" t="s">
        <v>3806</v>
      </c>
      <c r="H5" s="15" t="s">
        <v>1560</v>
      </c>
      <c r="I5" s="15" t="s">
        <v>3634</v>
      </c>
      <c r="J5" s="15" t="s">
        <v>3331</v>
      </c>
      <c r="K5" s="16" t="s">
        <v>3807</v>
      </c>
      <c r="M5">
        <f t="shared" si="0"/>
        <v>6532004</v>
      </c>
      <c r="N5">
        <f>IF(AND(A5&gt;0,A5&lt;999),IFERROR(VLOOKUP(results1603[[#This Row],[Card]],FISM[],1,FALSE),0),0)</f>
        <v>6532004</v>
      </c>
      <c r="O5">
        <f t="shared" si="1"/>
        <v>4</v>
      </c>
    </row>
    <row r="6" spans="1:15" x14ac:dyDescent="0.3">
      <c r="A6" s="11">
        <v>5</v>
      </c>
      <c r="B6" s="12">
        <v>11</v>
      </c>
      <c r="C6" s="12">
        <v>6532332</v>
      </c>
      <c r="D6" s="12" t="s">
        <v>2500</v>
      </c>
      <c r="E6" s="12" t="s">
        <v>19</v>
      </c>
      <c r="F6" s="12" t="s">
        <v>73</v>
      </c>
      <c r="G6" s="12" t="s">
        <v>3630</v>
      </c>
      <c r="H6" s="12" t="s">
        <v>3808</v>
      </c>
      <c r="I6" s="12" t="s">
        <v>1336</v>
      </c>
      <c r="J6" s="12" t="s">
        <v>3347</v>
      </c>
      <c r="K6" s="13" t="s">
        <v>3809</v>
      </c>
      <c r="M6">
        <f t="shared" si="0"/>
        <v>6532332</v>
      </c>
      <c r="N6">
        <f>IF(AND(A6&gt;0,A6&lt;999),IFERROR(VLOOKUP(results1603[[#This Row],[Card]],FISM[],1,FALSE),0),0)</f>
        <v>6532332</v>
      </c>
      <c r="O6">
        <f t="shared" si="1"/>
        <v>5</v>
      </c>
    </row>
    <row r="7" spans="1:15" x14ac:dyDescent="0.3">
      <c r="A7" s="14">
        <v>6</v>
      </c>
      <c r="B7" s="15">
        <v>18</v>
      </c>
      <c r="C7" s="15">
        <v>6531852</v>
      </c>
      <c r="D7" s="15" t="s">
        <v>2544</v>
      </c>
      <c r="E7" s="15" t="s">
        <v>81</v>
      </c>
      <c r="F7" s="15" t="s">
        <v>73</v>
      </c>
      <c r="G7" s="15" t="s">
        <v>1712</v>
      </c>
      <c r="H7" s="15" t="s">
        <v>1200</v>
      </c>
      <c r="I7" s="15" t="s">
        <v>3810</v>
      </c>
      <c r="J7" s="15" t="s">
        <v>3811</v>
      </c>
      <c r="K7" s="16" t="s">
        <v>2218</v>
      </c>
      <c r="M7">
        <f t="shared" si="0"/>
        <v>6531852</v>
      </c>
      <c r="N7">
        <f>IF(AND(A7&gt;0,A7&lt;999),IFERROR(VLOOKUP(results1603[[#This Row],[Card]],FISM[],1,FALSE),0),0)</f>
        <v>6531852</v>
      </c>
      <c r="O7">
        <f t="shared" si="1"/>
        <v>6</v>
      </c>
    </row>
    <row r="8" spans="1:15" x14ac:dyDescent="0.3">
      <c r="A8" s="11">
        <v>7</v>
      </c>
      <c r="B8" s="12">
        <v>1</v>
      </c>
      <c r="C8" s="12">
        <v>6532802</v>
      </c>
      <c r="D8" s="12" t="s">
        <v>142</v>
      </c>
      <c r="E8" s="12" t="s">
        <v>143</v>
      </c>
      <c r="F8" s="12" t="s">
        <v>73</v>
      </c>
      <c r="G8" s="12" t="s">
        <v>956</v>
      </c>
      <c r="H8" s="12" t="s">
        <v>2255</v>
      </c>
      <c r="I8" s="12" t="s">
        <v>3812</v>
      </c>
      <c r="J8" s="12" t="s">
        <v>3813</v>
      </c>
      <c r="K8" s="13" t="s">
        <v>3814</v>
      </c>
      <c r="M8">
        <f t="shared" si="0"/>
        <v>6532802</v>
      </c>
      <c r="N8">
        <f>IF(AND(A8&gt;0,A8&lt;999),IFERROR(VLOOKUP(results1603[[#This Row],[Card]],FISM[],1,FALSE),0),0)</f>
        <v>6532802</v>
      </c>
      <c r="O8">
        <f t="shared" si="1"/>
        <v>7</v>
      </c>
    </row>
    <row r="9" spans="1:15" x14ac:dyDescent="0.3">
      <c r="A9" s="14">
        <v>8</v>
      </c>
      <c r="B9" s="15">
        <v>4</v>
      </c>
      <c r="C9" s="15">
        <v>104826</v>
      </c>
      <c r="D9" s="15" t="s">
        <v>635</v>
      </c>
      <c r="E9" s="15" t="s">
        <v>19</v>
      </c>
      <c r="F9" s="15" t="s">
        <v>20</v>
      </c>
      <c r="G9" s="15" t="s">
        <v>3815</v>
      </c>
      <c r="H9" s="15" t="s">
        <v>1212</v>
      </c>
      <c r="I9" s="15" t="s">
        <v>1342</v>
      </c>
      <c r="J9" s="15" t="s">
        <v>3637</v>
      </c>
      <c r="K9" s="16" t="s">
        <v>2018</v>
      </c>
      <c r="M9">
        <f t="shared" si="0"/>
        <v>104826</v>
      </c>
      <c r="N9">
        <f>IF(AND(A9&gt;0,A9&lt;999),IFERROR(VLOOKUP(results1603[[#This Row],[Card]],FISM[],1,FALSE),0),0)</f>
        <v>104826</v>
      </c>
      <c r="O9">
        <f t="shared" si="1"/>
        <v>8</v>
      </c>
    </row>
    <row r="10" spans="1:15" x14ac:dyDescent="0.3">
      <c r="A10" s="11">
        <v>9</v>
      </c>
      <c r="B10" s="12">
        <v>16</v>
      </c>
      <c r="C10" s="12">
        <v>104301</v>
      </c>
      <c r="D10" s="12" t="s">
        <v>2755</v>
      </c>
      <c r="E10" s="12" t="s">
        <v>640</v>
      </c>
      <c r="F10" s="12" t="s">
        <v>20</v>
      </c>
      <c r="G10" s="12" t="s">
        <v>1010</v>
      </c>
      <c r="H10" s="12" t="s">
        <v>2224</v>
      </c>
      <c r="I10" s="12" t="s">
        <v>1113</v>
      </c>
      <c r="J10" s="12" t="s">
        <v>3816</v>
      </c>
      <c r="K10" s="13" t="s">
        <v>1530</v>
      </c>
      <c r="M10">
        <f t="shared" si="0"/>
        <v>104301</v>
      </c>
      <c r="N10">
        <f>IF(AND(A10&gt;0,A10&lt;999),IFERROR(VLOOKUP(results1603[[#This Row],[Card]],FISM[],1,FALSE),0),0)</f>
        <v>104301</v>
      </c>
      <c r="O10">
        <f t="shared" si="1"/>
        <v>9</v>
      </c>
    </row>
    <row r="11" spans="1:15" x14ac:dyDescent="0.3">
      <c r="A11" s="14">
        <v>10</v>
      </c>
      <c r="B11" s="15">
        <v>3</v>
      </c>
      <c r="C11" s="15">
        <v>104551</v>
      </c>
      <c r="D11" s="15" t="s">
        <v>80</v>
      </c>
      <c r="E11" s="15" t="s">
        <v>81</v>
      </c>
      <c r="F11" s="15" t="s">
        <v>20</v>
      </c>
      <c r="G11" s="15" t="s">
        <v>3817</v>
      </c>
      <c r="H11" s="15" t="s">
        <v>2188</v>
      </c>
      <c r="I11" s="15" t="s">
        <v>3818</v>
      </c>
      <c r="J11" s="15" t="s">
        <v>2527</v>
      </c>
      <c r="K11" s="16" t="s">
        <v>2264</v>
      </c>
      <c r="M11">
        <f t="shared" si="0"/>
        <v>104551</v>
      </c>
      <c r="N11">
        <f>IF(AND(A11&gt;0,A11&lt;999),IFERROR(VLOOKUP(results1603[[#This Row],[Card]],FISM[],1,FALSE),0),0)</f>
        <v>104551</v>
      </c>
      <c r="O11">
        <f t="shared" si="1"/>
        <v>10</v>
      </c>
    </row>
    <row r="12" spans="1:15" x14ac:dyDescent="0.3">
      <c r="A12" s="11">
        <v>11</v>
      </c>
      <c r="B12" s="12">
        <v>24</v>
      </c>
      <c r="C12" s="12">
        <v>430785</v>
      </c>
      <c r="D12" s="12" t="s">
        <v>2753</v>
      </c>
      <c r="E12" s="12" t="s">
        <v>28</v>
      </c>
      <c r="F12" s="12" t="s">
        <v>2754</v>
      </c>
      <c r="G12" s="12" t="s">
        <v>1539</v>
      </c>
      <c r="H12" s="12" t="s">
        <v>3819</v>
      </c>
      <c r="I12" s="12" t="s">
        <v>3820</v>
      </c>
      <c r="J12" s="12" t="s">
        <v>3821</v>
      </c>
      <c r="K12" s="13" t="s">
        <v>3822</v>
      </c>
      <c r="M12">
        <f t="shared" si="0"/>
        <v>430785</v>
      </c>
      <c r="N12">
        <f>IF(AND(A12&gt;0,A12&lt;999),IFERROR(VLOOKUP(results1603[[#This Row],[Card]],FISM[],1,FALSE),0),0)</f>
        <v>430785</v>
      </c>
      <c r="O12">
        <f t="shared" si="1"/>
        <v>11</v>
      </c>
    </row>
    <row r="13" spans="1:15" x14ac:dyDescent="0.3">
      <c r="A13" s="14">
        <v>12</v>
      </c>
      <c r="B13" s="15">
        <v>10</v>
      </c>
      <c r="C13" s="15">
        <v>6532313</v>
      </c>
      <c r="D13" s="15" t="s">
        <v>1013</v>
      </c>
      <c r="E13" s="15" t="s">
        <v>19</v>
      </c>
      <c r="F13" s="15" t="s">
        <v>73</v>
      </c>
      <c r="G13" s="15" t="s">
        <v>1578</v>
      </c>
      <c r="H13" s="15" t="s">
        <v>3823</v>
      </c>
      <c r="I13" s="15" t="s">
        <v>1357</v>
      </c>
      <c r="J13" s="15" t="s">
        <v>3824</v>
      </c>
      <c r="K13" s="16" t="s">
        <v>3267</v>
      </c>
      <c r="M13">
        <f t="shared" si="0"/>
        <v>6532313</v>
      </c>
      <c r="N13">
        <f>IF(AND(A13&gt;0,A13&lt;999),IFERROR(VLOOKUP(results1603[[#This Row],[Card]],FISM[],1,FALSE),0),0)</f>
        <v>6532313</v>
      </c>
      <c r="O13">
        <f t="shared" si="1"/>
        <v>12</v>
      </c>
    </row>
    <row r="14" spans="1:15" x14ac:dyDescent="0.3">
      <c r="A14" s="11">
        <v>13</v>
      </c>
      <c r="B14" s="12">
        <v>27</v>
      </c>
      <c r="C14" s="12">
        <v>6190808</v>
      </c>
      <c r="D14" s="12" t="s">
        <v>1284</v>
      </c>
      <c r="E14" s="12" t="s">
        <v>19</v>
      </c>
      <c r="F14" s="12" t="s">
        <v>1285</v>
      </c>
      <c r="G14" s="12" t="s">
        <v>2991</v>
      </c>
      <c r="H14" s="12" t="s">
        <v>3256</v>
      </c>
      <c r="I14" s="12" t="s">
        <v>3825</v>
      </c>
      <c r="J14" s="12" t="s">
        <v>3826</v>
      </c>
      <c r="K14" s="13" t="s">
        <v>3827</v>
      </c>
      <c r="M14">
        <f t="shared" si="0"/>
        <v>6190808</v>
      </c>
      <c r="N14">
        <f>IF(AND(A14&gt;0,A14&lt;999),IFERROR(VLOOKUP(results1603[[#This Row],[Card]],FISM[],1,FALSE),0),0)</f>
        <v>6190808</v>
      </c>
      <c r="O14">
        <f t="shared" si="1"/>
        <v>13</v>
      </c>
    </row>
    <row r="15" spans="1:15" x14ac:dyDescent="0.3">
      <c r="A15" s="14">
        <v>14</v>
      </c>
      <c r="B15" s="15">
        <v>8</v>
      </c>
      <c r="C15" s="15">
        <v>221323</v>
      </c>
      <c r="D15" s="15" t="s">
        <v>981</v>
      </c>
      <c r="E15" s="15" t="s">
        <v>28</v>
      </c>
      <c r="F15" s="15" t="s">
        <v>982</v>
      </c>
      <c r="G15" s="15" t="s">
        <v>1002</v>
      </c>
      <c r="H15" s="15" t="s">
        <v>3828</v>
      </c>
      <c r="I15" s="15" t="s">
        <v>3829</v>
      </c>
      <c r="J15" s="15" t="s">
        <v>1878</v>
      </c>
      <c r="K15" s="16" t="s">
        <v>3830</v>
      </c>
      <c r="M15">
        <f t="shared" si="0"/>
        <v>221323</v>
      </c>
      <c r="N15">
        <f>IF(AND(A15&gt;0,A15&lt;999),IFERROR(VLOOKUP(results1603[[#This Row],[Card]],FISM[],1,FALSE),0),0)</f>
        <v>221323</v>
      </c>
      <c r="O15">
        <f t="shared" si="1"/>
        <v>14</v>
      </c>
    </row>
    <row r="16" spans="1:15" x14ac:dyDescent="0.3">
      <c r="A16" s="11">
        <v>15</v>
      </c>
      <c r="B16" s="12">
        <v>14</v>
      </c>
      <c r="C16" s="12">
        <v>6532418</v>
      </c>
      <c r="D16" s="12" t="s">
        <v>1281</v>
      </c>
      <c r="E16" s="12" t="s">
        <v>19</v>
      </c>
      <c r="F16" s="12" t="s">
        <v>73</v>
      </c>
      <c r="G16" s="12" t="s">
        <v>3831</v>
      </c>
      <c r="H16" s="12" t="s">
        <v>1303</v>
      </c>
      <c r="I16" s="12" t="s">
        <v>1365</v>
      </c>
      <c r="J16" s="12" t="s">
        <v>3832</v>
      </c>
      <c r="K16" s="13" t="s">
        <v>3833</v>
      </c>
      <c r="M16">
        <f t="shared" si="0"/>
        <v>6532418</v>
      </c>
      <c r="N16">
        <f>IF(AND(A16&gt;0,A16&lt;999),IFERROR(VLOOKUP(results1603[[#This Row],[Card]],FISM[],1,FALSE),0),0)</f>
        <v>6532418</v>
      </c>
      <c r="O16">
        <f t="shared" si="1"/>
        <v>15</v>
      </c>
    </row>
    <row r="17" spans="1:15" x14ac:dyDescent="0.3">
      <c r="A17" s="14">
        <v>16</v>
      </c>
      <c r="B17" s="15">
        <v>34</v>
      </c>
      <c r="C17" s="15">
        <v>104976</v>
      </c>
      <c r="D17" s="15" t="s">
        <v>1040</v>
      </c>
      <c r="E17" s="15" t="s">
        <v>43</v>
      </c>
      <c r="F17" s="15" t="s">
        <v>20</v>
      </c>
      <c r="G17" s="15" t="s">
        <v>3834</v>
      </c>
      <c r="H17" s="15" t="s">
        <v>3835</v>
      </c>
      <c r="I17" s="15" t="s">
        <v>1535</v>
      </c>
      <c r="J17" s="15" t="s">
        <v>3836</v>
      </c>
      <c r="K17" s="16" t="s">
        <v>3837</v>
      </c>
      <c r="M17">
        <f t="shared" si="0"/>
        <v>104976</v>
      </c>
      <c r="N17">
        <f>IF(AND(A17&gt;0,A17&lt;999),IFERROR(VLOOKUP(results1603[[#This Row],[Card]],FISM[],1,FALSE),0),0)</f>
        <v>104976</v>
      </c>
      <c r="O17">
        <f t="shared" si="1"/>
        <v>16</v>
      </c>
    </row>
    <row r="18" spans="1:15" x14ac:dyDescent="0.3">
      <c r="A18" s="11">
        <v>16</v>
      </c>
      <c r="B18" s="12">
        <v>25</v>
      </c>
      <c r="C18" s="12">
        <v>6532107</v>
      </c>
      <c r="D18" s="12" t="s">
        <v>2562</v>
      </c>
      <c r="E18" s="12" t="s">
        <v>28</v>
      </c>
      <c r="F18" s="12" t="s">
        <v>73</v>
      </c>
      <c r="G18" s="12" t="s">
        <v>986</v>
      </c>
      <c r="H18" s="12" t="s">
        <v>2440</v>
      </c>
      <c r="I18" s="12" t="s">
        <v>1535</v>
      </c>
      <c r="J18" s="12" t="s">
        <v>3836</v>
      </c>
      <c r="K18" s="13" t="s">
        <v>3837</v>
      </c>
      <c r="M18">
        <f t="shared" si="0"/>
        <v>6532107</v>
      </c>
      <c r="N18">
        <f>IF(AND(A18&gt;0,A18&lt;999),IFERROR(VLOOKUP(results1603[[#This Row],[Card]],FISM[],1,FALSE),0),0)</f>
        <v>6532107</v>
      </c>
      <c r="O18">
        <f t="shared" si="1"/>
        <v>16</v>
      </c>
    </row>
    <row r="19" spans="1:15" x14ac:dyDescent="0.3">
      <c r="A19" s="14">
        <v>18</v>
      </c>
      <c r="B19" s="15">
        <v>6</v>
      </c>
      <c r="C19" s="15">
        <v>104801</v>
      </c>
      <c r="D19" s="15" t="s">
        <v>157</v>
      </c>
      <c r="E19" s="15" t="s">
        <v>19</v>
      </c>
      <c r="F19" s="15" t="s">
        <v>20</v>
      </c>
      <c r="G19" s="15" t="s">
        <v>3614</v>
      </c>
      <c r="H19" s="15" t="s">
        <v>2191</v>
      </c>
      <c r="I19" s="15" t="s">
        <v>3838</v>
      </c>
      <c r="J19" s="15" t="s">
        <v>696</v>
      </c>
      <c r="K19" s="16" t="s">
        <v>3839</v>
      </c>
      <c r="M19">
        <f t="shared" si="0"/>
        <v>104801</v>
      </c>
      <c r="N19">
        <f>IF(AND(A19&gt;0,A19&lt;999),IFERROR(VLOOKUP(results1603[[#This Row],[Card]],FISM[],1,FALSE),0),0)</f>
        <v>104801</v>
      </c>
      <c r="O19">
        <f t="shared" si="1"/>
        <v>18</v>
      </c>
    </row>
    <row r="20" spans="1:15" x14ac:dyDescent="0.3">
      <c r="A20" s="11">
        <v>19</v>
      </c>
      <c r="B20" s="12">
        <v>23</v>
      </c>
      <c r="C20" s="12">
        <v>6100151</v>
      </c>
      <c r="D20" s="12" t="s">
        <v>178</v>
      </c>
      <c r="E20" s="12" t="s">
        <v>143</v>
      </c>
      <c r="F20" s="12" t="s">
        <v>20</v>
      </c>
      <c r="G20" s="12" t="s">
        <v>927</v>
      </c>
      <c r="H20" s="12" t="s">
        <v>1303</v>
      </c>
      <c r="I20" s="12" t="s">
        <v>3840</v>
      </c>
      <c r="J20" s="12" t="s">
        <v>210</v>
      </c>
      <c r="K20" s="13" t="s">
        <v>3841</v>
      </c>
      <c r="M20">
        <f t="shared" si="0"/>
        <v>6100151</v>
      </c>
      <c r="N20">
        <f>IF(AND(A20&gt;0,A20&lt;999),IFERROR(VLOOKUP(results1603[[#This Row],[Card]],FISM[],1,FALSE),0),0)</f>
        <v>6100151</v>
      </c>
      <c r="O20">
        <f t="shared" si="1"/>
        <v>19</v>
      </c>
    </row>
    <row r="21" spans="1:15" x14ac:dyDescent="0.3">
      <c r="A21" s="14">
        <v>20</v>
      </c>
      <c r="B21" s="15">
        <v>37</v>
      </c>
      <c r="C21" s="15">
        <v>6100027</v>
      </c>
      <c r="D21" s="15" t="s">
        <v>2566</v>
      </c>
      <c r="E21" s="15" t="s">
        <v>143</v>
      </c>
      <c r="F21" s="15" t="s">
        <v>20</v>
      </c>
      <c r="G21" s="15" t="s">
        <v>1002</v>
      </c>
      <c r="H21" s="15" t="s">
        <v>1784</v>
      </c>
      <c r="I21" s="15" t="s">
        <v>1367</v>
      </c>
      <c r="J21" s="15" t="s">
        <v>3842</v>
      </c>
      <c r="K21" s="16" t="s">
        <v>3843</v>
      </c>
      <c r="M21">
        <f t="shared" si="0"/>
        <v>6100027</v>
      </c>
      <c r="N21">
        <f>IF(AND(A21&gt;0,A21&lt;999),IFERROR(VLOOKUP(results1603[[#This Row],[Card]],FISM[],1,FALSE),0),0)</f>
        <v>6100027</v>
      </c>
      <c r="O21">
        <f t="shared" si="1"/>
        <v>20</v>
      </c>
    </row>
    <row r="22" spans="1:15" x14ac:dyDescent="0.3">
      <c r="A22" s="11">
        <v>21</v>
      </c>
      <c r="B22" s="12">
        <v>26</v>
      </c>
      <c r="C22" s="12">
        <v>6532382</v>
      </c>
      <c r="D22" s="12" t="s">
        <v>171</v>
      </c>
      <c r="E22" s="12" t="s">
        <v>19</v>
      </c>
      <c r="F22" s="12" t="s">
        <v>73</v>
      </c>
      <c r="G22" s="12" t="s">
        <v>1095</v>
      </c>
      <c r="H22" s="12" t="s">
        <v>2440</v>
      </c>
      <c r="I22" s="12" t="s">
        <v>3236</v>
      </c>
      <c r="J22" s="12" t="s">
        <v>2014</v>
      </c>
      <c r="K22" s="13" t="s">
        <v>3844</v>
      </c>
      <c r="M22">
        <f t="shared" si="0"/>
        <v>6532382</v>
      </c>
      <c r="N22">
        <f>IF(AND(A22&gt;0,A22&lt;999),IFERROR(VLOOKUP(results1603[[#This Row],[Card]],FISM[],1,FALSE),0),0)</f>
        <v>6532382</v>
      </c>
      <c r="O22">
        <f t="shared" si="1"/>
        <v>21</v>
      </c>
    </row>
    <row r="23" spans="1:15" x14ac:dyDescent="0.3">
      <c r="A23" s="14">
        <v>22</v>
      </c>
      <c r="B23" s="15">
        <v>30</v>
      </c>
      <c r="C23" s="15">
        <v>6532319</v>
      </c>
      <c r="D23" s="15" t="s">
        <v>2743</v>
      </c>
      <c r="E23" s="15" t="s">
        <v>19</v>
      </c>
      <c r="F23" s="15" t="s">
        <v>73</v>
      </c>
      <c r="G23" s="15" t="s">
        <v>3845</v>
      </c>
      <c r="H23" s="15" t="s">
        <v>3846</v>
      </c>
      <c r="I23" s="15" t="s">
        <v>3847</v>
      </c>
      <c r="J23" s="15" t="s">
        <v>3848</v>
      </c>
      <c r="K23" s="16" t="s">
        <v>3849</v>
      </c>
      <c r="M23">
        <f t="shared" si="0"/>
        <v>6532319</v>
      </c>
      <c r="N23">
        <f>IF(AND(A23&gt;0,A23&lt;999),IFERROR(VLOOKUP(results1603[[#This Row],[Card]],FISM[],1,FALSE),0),0)</f>
        <v>6532319</v>
      </c>
      <c r="O23">
        <f t="shared" si="1"/>
        <v>22</v>
      </c>
    </row>
    <row r="24" spans="1:15" x14ac:dyDescent="0.3">
      <c r="A24" s="11">
        <v>23</v>
      </c>
      <c r="B24" s="12">
        <v>84</v>
      </c>
      <c r="C24" s="12">
        <v>103968</v>
      </c>
      <c r="D24" s="12" t="s">
        <v>2749</v>
      </c>
      <c r="E24" s="12" t="s">
        <v>1996</v>
      </c>
      <c r="F24" s="12" t="s">
        <v>20</v>
      </c>
      <c r="G24" s="12" t="s">
        <v>1509</v>
      </c>
      <c r="H24" s="12" t="s">
        <v>3557</v>
      </c>
      <c r="I24" s="12" t="s">
        <v>3850</v>
      </c>
      <c r="J24" s="12" t="s">
        <v>3851</v>
      </c>
      <c r="K24" s="13" t="s">
        <v>3852</v>
      </c>
      <c r="M24">
        <f t="shared" si="0"/>
        <v>103968</v>
      </c>
      <c r="N24">
        <f>IF(AND(A24&gt;0,A24&lt;999),IFERROR(VLOOKUP(results1603[[#This Row],[Card]],FISM[],1,FALSE),0),0)</f>
        <v>103968</v>
      </c>
      <c r="O24">
        <f t="shared" si="1"/>
        <v>23</v>
      </c>
    </row>
    <row r="25" spans="1:15" x14ac:dyDescent="0.3">
      <c r="A25" s="14">
        <v>24</v>
      </c>
      <c r="B25" s="15">
        <v>33</v>
      </c>
      <c r="C25" s="15">
        <v>6532590</v>
      </c>
      <c r="D25" s="15" t="s">
        <v>232</v>
      </c>
      <c r="E25" s="15" t="s">
        <v>43</v>
      </c>
      <c r="F25" s="15" t="s">
        <v>73</v>
      </c>
      <c r="G25" s="15" t="s">
        <v>976</v>
      </c>
      <c r="H25" s="15" t="s">
        <v>3255</v>
      </c>
      <c r="I25" s="15" t="s">
        <v>3853</v>
      </c>
      <c r="J25" s="15" t="s">
        <v>3854</v>
      </c>
      <c r="K25" s="16" t="s">
        <v>3855</v>
      </c>
      <c r="M25">
        <f t="shared" si="0"/>
        <v>6532590</v>
      </c>
      <c r="N25">
        <f>IF(AND(A25&gt;0,A25&lt;999),IFERROR(VLOOKUP(results1603[[#This Row],[Card]],FISM[],1,FALSE),0),0)</f>
        <v>6532590</v>
      </c>
      <c r="O25">
        <f t="shared" si="1"/>
        <v>24</v>
      </c>
    </row>
    <row r="26" spans="1:15" x14ac:dyDescent="0.3">
      <c r="A26" s="11">
        <v>24</v>
      </c>
      <c r="B26" s="12">
        <v>21</v>
      </c>
      <c r="C26" s="12">
        <v>6532356</v>
      </c>
      <c r="D26" s="12" t="s">
        <v>1184</v>
      </c>
      <c r="E26" s="12" t="s">
        <v>19</v>
      </c>
      <c r="F26" s="12" t="s">
        <v>73</v>
      </c>
      <c r="G26" s="12" t="s">
        <v>1811</v>
      </c>
      <c r="H26" s="12" t="s">
        <v>2269</v>
      </c>
      <c r="I26" s="12" t="s">
        <v>3853</v>
      </c>
      <c r="J26" s="12" t="s">
        <v>3854</v>
      </c>
      <c r="K26" s="13" t="s">
        <v>3855</v>
      </c>
      <c r="M26">
        <f t="shared" si="0"/>
        <v>6532356</v>
      </c>
      <c r="N26">
        <f>IF(AND(A26&gt;0,A26&lt;999),IFERROR(VLOOKUP(results1603[[#This Row],[Card]],FISM[],1,FALSE),0),0)</f>
        <v>6532356</v>
      </c>
      <c r="O26">
        <f t="shared" si="1"/>
        <v>24</v>
      </c>
    </row>
    <row r="27" spans="1:15" x14ac:dyDescent="0.3">
      <c r="A27" s="14">
        <v>26</v>
      </c>
      <c r="B27" s="15">
        <v>19</v>
      </c>
      <c r="C27" s="15">
        <v>6532159</v>
      </c>
      <c r="D27" s="15" t="s">
        <v>164</v>
      </c>
      <c r="E27" s="15" t="s">
        <v>28</v>
      </c>
      <c r="F27" s="15" t="s">
        <v>73</v>
      </c>
      <c r="G27" s="15" t="s">
        <v>3856</v>
      </c>
      <c r="H27" s="15" t="s">
        <v>3857</v>
      </c>
      <c r="I27" s="15" t="s">
        <v>3858</v>
      </c>
      <c r="J27" s="15" t="s">
        <v>3859</v>
      </c>
      <c r="K27" s="16" t="s">
        <v>3860</v>
      </c>
      <c r="M27">
        <f t="shared" si="0"/>
        <v>6532159</v>
      </c>
      <c r="N27">
        <f>IF(AND(A27&gt;0,A27&lt;999),IFERROR(VLOOKUP(results1603[[#This Row],[Card]],FISM[],1,FALSE),0),0)</f>
        <v>6532159</v>
      </c>
      <c r="O27">
        <f t="shared" si="1"/>
        <v>26</v>
      </c>
    </row>
    <row r="28" spans="1:15" x14ac:dyDescent="0.3">
      <c r="A28" s="11">
        <v>27</v>
      </c>
      <c r="B28" s="12">
        <v>22</v>
      </c>
      <c r="C28" s="12">
        <v>104905</v>
      </c>
      <c r="D28" s="12" t="s">
        <v>213</v>
      </c>
      <c r="E28" s="12" t="s">
        <v>43</v>
      </c>
      <c r="F28" s="12" t="s">
        <v>20</v>
      </c>
      <c r="G28" s="12" t="s">
        <v>3861</v>
      </c>
      <c r="H28" s="12" t="s">
        <v>2274</v>
      </c>
      <c r="I28" s="12" t="s">
        <v>3862</v>
      </c>
      <c r="J28" s="12" t="s">
        <v>3863</v>
      </c>
      <c r="K28" s="13" t="s">
        <v>3864</v>
      </c>
      <c r="M28">
        <f t="shared" si="0"/>
        <v>104905</v>
      </c>
      <c r="N28">
        <f>IF(AND(A28&gt;0,A28&lt;999),IFERROR(VLOOKUP(results1603[[#This Row],[Card]],FISM[],1,FALSE),0),0)</f>
        <v>104905</v>
      </c>
      <c r="O28">
        <f t="shared" si="1"/>
        <v>27</v>
      </c>
    </row>
    <row r="29" spans="1:15" x14ac:dyDescent="0.3">
      <c r="A29" s="14">
        <v>28</v>
      </c>
      <c r="B29" s="15">
        <v>29</v>
      </c>
      <c r="C29" s="15">
        <v>6100028</v>
      </c>
      <c r="D29" s="15" t="s">
        <v>2581</v>
      </c>
      <c r="E29" s="15" t="s">
        <v>143</v>
      </c>
      <c r="F29" s="15" t="s">
        <v>20</v>
      </c>
      <c r="G29" s="15" t="s">
        <v>3333</v>
      </c>
      <c r="H29" s="15" t="s">
        <v>3865</v>
      </c>
      <c r="I29" s="15" t="s">
        <v>3866</v>
      </c>
      <c r="J29" s="15" t="s">
        <v>2560</v>
      </c>
      <c r="K29" s="16" t="s">
        <v>3867</v>
      </c>
      <c r="M29">
        <f t="shared" si="0"/>
        <v>6100028</v>
      </c>
      <c r="N29">
        <f>IF(AND(A29&gt;0,A29&lt;999),IFERROR(VLOOKUP(results1603[[#This Row],[Card]],FISM[],1,FALSE),0),0)</f>
        <v>6100028</v>
      </c>
      <c r="O29">
        <f t="shared" si="1"/>
        <v>28</v>
      </c>
    </row>
    <row r="30" spans="1:15" x14ac:dyDescent="0.3">
      <c r="A30" s="11">
        <v>29</v>
      </c>
      <c r="B30" s="12">
        <v>32</v>
      </c>
      <c r="C30" s="12">
        <v>6532604</v>
      </c>
      <c r="D30" s="12" t="s">
        <v>331</v>
      </c>
      <c r="E30" s="12" t="s">
        <v>43</v>
      </c>
      <c r="F30" s="12" t="s">
        <v>73</v>
      </c>
      <c r="G30" s="12" t="s">
        <v>3868</v>
      </c>
      <c r="H30" s="12" t="s">
        <v>3869</v>
      </c>
      <c r="I30" s="12" t="s">
        <v>1602</v>
      </c>
      <c r="J30" s="12" t="s">
        <v>3870</v>
      </c>
      <c r="K30" s="13" t="s">
        <v>3871</v>
      </c>
      <c r="M30">
        <f t="shared" si="0"/>
        <v>6532604</v>
      </c>
      <c r="N30">
        <f>IF(AND(A30&gt;0,A30&lt;999),IFERROR(VLOOKUP(results1603[[#This Row],[Card]],FISM[],1,FALSE),0),0)</f>
        <v>6532604</v>
      </c>
      <c r="O30">
        <f t="shared" si="1"/>
        <v>29</v>
      </c>
    </row>
    <row r="31" spans="1:15" x14ac:dyDescent="0.3">
      <c r="A31" s="14">
        <v>30</v>
      </c>
      <c r="B31" s="15">
        <v>43</v>
      </c>
      <c r="C31" s="15">
        <v>6100035</v>
      </c>
      <c r="D31" s="15" t="s">
        <v>393</v>
      </c>
      <c r="E31" s="15" t="s">
        <v>143</v>
      </c>
      <c r="F31" s="15" t="s">
        <v>20</v>
      </c>
      <c r="G31" s="15" t="s">
        <v>3167</v>
      </c>
      <c r="H31" s="15" t="s">
        <v>3872</v>
      </c>
      <c r="I31" s="15" t="s">
        <v>3873</v>
      </c>
      <c r="J31" s="15" t="s">
        <v>1492</v>
      </c>
      <c r="K31" s="16" t="s">
        <v>3874</v>
      </c>
      <c r="M31">
        <f t="shared" si="0"/>
        <v>6100035</v>
      </c>
      <c r="N31">
        <f>IF(AND(A31&gt;0,A31&lt;999),IFERROR(VLOOKUP(results1603[[#This Row],[Card]],FISM[],1,FALSE),0),0)</f>
        <v>6100035</v>
      </c>
      <c r="O31">
        <f t="shared" si="1"/>
        <v>30</v>
      </c>
    </row>
    <row r="32" spans="1:15" x14ac:dyDescent="0.3">
      <c r="A32" s="11">
        <v>31</v>
      </c>
      <c r="B32" s="12">
        <v>31</v>
      </c>
      <c r="C32" s="12">
        <v>6100088</v>
      </c>
      <c r="D32" s="12" t="s">
        <v>253</v>
      </c>
      <c r="E32" s="12" t="s">
        <v>143</v>
      </c>
      <c r="F32" s="12" t="s">
        <v>20</v>
      </c>
      <c r="G32" s="12" t="s">
        <v>3344</v>
      </c>
      <c r="H32" s="12" t="s">
        <v>3425</v>
      </c>
      <c r="I32" s="12" t="s">
        <v>1378</v>
      </c>
      <c r="J32" s="12" t="s">
        <v>3875</v>
      </c>
      <c r="K32" s="13" t="s">
        <v>3876</v>
      </c>
      <c r="M32">
        <f t="shared" si="0"/>
        <v>6100088</v>
      </c>
      <c r="N32">
        <f>IF(AND(A32&gt;0,A32&lt;999),IFERROR(VLOOKUP(results1603[[#This Row],[Card]],FISM[],1,FALSE),0),0)</f>
        <v>6100088</v>
      </c>
      <c r="O32">
        <f t="shared" si="1"/>
        <v>31</v>
      </c>
    </row>
    <row r="33" spans="1:15" x14ac:dyDescent="0.3">
      <c r="A33" s="14">
        <v>32</v>
      </c>
      <c r="B33" s="15">
        <v>81</v>
      </c>
      <c r="C33" s="15">
        <v>6100203</v>
      </c>
      <c r="D33" s="15" t="s">
        <v>2632</v>
      </c>
      <c r="E33" s="15" t="s">
        <v>143</v>
      </c>
      <c r="F33" s="15" t="s">
        <v>20</v>
      </c>
      <c r="G33" s="15" t="s">
        <v>1102</v>
      </c>
      <c r="H33" s="15" t="s">
        <v>3877</v>
      </c>
      <c r="I33" s="15" t="s">
        <v>3878</v>
      </c>
      <c r="J33" s="15" t="s">
        <v>746</v>
      </c>
      <c r="K33" s="16" t="s">
        <v>3879</v>
      </c>
      <c r="M33">
        <f t="shared" si="0"/>
        <v>6100203</v>
      </c>
      <c r="N33">
        <f>IF(AND(A33&gt;0,A33&lt;999),IFERROR(VLOOKUP(results1603[[#This Row],[Card]],FISM[],1,FALSE),0),0)</f>
        <v>6100203</v>
      </c>
      <c r="O33">
        <f t="shared" si="1"/>
        <v>32</v>
      </c>
    </row>
    <row r="34" spans="1:15" x14ac:dyDescent="0.3">
      <c r="A34" s="11">
        <v>33</v>
      </c>
      <c r="B34" s="12">
        <v>40</v>
      </c>
      <c r="C34" s="12">
        <v>6100085</v>
      </c>
      <c r="D34" s="12" t="s">
        <v>226</v>
      </c>
      <c r="E34" s="12" t="s">
        <v>143</v>
      </c>
      <c r="F34" s="12" t="s">
        <v>20</v>
      </c>
      <c r="G34" s="12" t="s">
        <v>3880</v>
      </c>
      <c r="H34" s="12" t="s">
        <v>2134</v>
      </c>
      <c r="I34" s="12" t="s">
        <v>3881</v>
      </c>
      <c r="J34" s="12" t="s">
        <v>2579</v>
      </c>
      <c r="K34" s="13" t="s">
        <v>3882</v>
      </c>
      <c r="M34">
        <f t="shared" ref="M34:M65" si="2">C34</f>
        <v>6100085</v>
      </c>
      <c r="N34">
        <f>IF(AND(A34&gt;0,A34&lt;999),IFERROR(VLOOKUP(results1603[[#This Row],[Card]],FISM[],1,FALSE),0),0)</f>
        <v>6100085</v>
      </c>
      <c r="O34">
        <f t="shared" ref="O34:O65" si="3">A34</f>
        <v>33</v>
      </c>
    </row>
    <row r="35" spans="1:15" x14ac:dyDescent="0.3">
      <c r="A35" s="14">
        <v>34</v>
      </c>
      <c r="B35" s="15">
        <v>42</v>
      </c>
      <c r="C35" s="15">
        <v>6100089</v>
      </c>
      <c r="D35" s="15" t="s">
        <v>358</v>
      </c>
      <c r="E35" s="15" t="s">
        <v>143</v>
      </c>
      <c r="F35" s="15" t="s">
        <v>20</v>
      </c>
      <c r="G35" s="15" t="s">
        <v>3195</v>
      </c>
      <c r="H35" s="15" t="s">
        <v>1012</v>
      </c>
      <c r="I35" s="15" t="s">
        <v>3883</v>
      </c>
      <c r="J35" s="15" t="s">
        <v>3884</v>
      </c>
      <c r="K35" s="16" t="s">
        <v>3885</v>
      </c>
      <c r="M35">
        <f t="shared" si="2"/>
        <v>6100089</v>
      </c>
      <c r="N35">
        <f>IF(AND(A35&gt;0,A35&lt;999),IFERROR(VLOOKUP(results1603[[#This Row],[Card]],FISM[],1,FALSE),0),0)</f>
        <v>6100089</v>
      </c>
      <c r="O35">
        <f t="shared" si="3"/>
        <v>34</v>
      </c>
    </row>
    <row r="36" spans="1:15" x14ac:dyDescent="0.3">
      <c r="A36" s="11">
        <v>35</v>
      </c>
      <c r="B36" s="12">
        <v>57</v>
      </c>
      <c r="C36" s="12">
        <v>6100075</v>
      </c>
      <c r="D36" s="12" t="s">
        <v>628</v>
      </c>
      <c r="E36" s="12" t="s">
        <v>143</v>
      </c>
      <c r="F36" s="12" t="s">
        <v>20</v>
      </c>
      <c r="G36" s="12" t="s">
        <v>2018</v>
      </c>
      <c r="H36" s="12" t="s">
        <v>3754</v>
      </c>
      <c r="I36" s="12" t="s">
        <v>3886</v>
      </c>
      <c r="J36" s="12" t="s">
        <v>1609</v>
      </c>
      <c r="K36" s="13" t="s">
        <v>3887</v>
      </c>
      <c r="M36">
        <f t="shared" si="2"/>
        <v>6100075</v>
      </c>
      <c r="N36">
        <f>IF(AND(A36&gt;0,A36&lt;999),IFERROR(VLOOKUP(results1603[[#This Row],[Card]],FISM[],1,FALSE),0),0)</f>
        <v>6100075</v>
      </c>
      <c r="O36">
        <f t="shared" si="3"/>
        <v>35</v>
      </c>
    </row>
    <row r="37" spans="1:15" x14ac:dyDescent="0.3">
      <c r="A37" s="14">
        <v>36</v>
      </c>
      <c r="B37" s="15">
        <v>38</v>
      </c>
      <c r="C37" s="15">
        <v>104879</v>
      </c>
      <c r="D37" s="15" t="s">
        <v>2123</v>
      </c>
      <c r="E37" s="15" t="s">
        <v>43</v>
      </c>
      <c r="F37" s="15" t="s">
        <v>20</v>
      </c>
      <c r="G37" s="15" t="s">
        <v>2057</v>
      </c>
      <c r="H37" s="15" t="s">
        <v>3888</v>
      </c>
      <c r="I37" s="15" t="s">
        <v>3889</v>
      </c>
      <c r="J37" s="15" t="s">
        <v>3890</v>
      </c>
      <c r="K37" s="16" t="s">
        <v>3891</v>
      </c>
      <c r="M37">
        <f t="shared" si="2"/>
        <v>104879</v>
      </c>
      <c r="N37">
        <f>IF(AND(A37&gt;0,A37&lt;999),IFERROR(VLOOKUP(results1603[[#This Row],[Card]],FISM[],1,FALSE),0),0)</f>
        <v>104879</v>
      </c>
      <c r="O37">
        <f t="shared" si="3"/>
        <v>36</v>
      </c>
    </row>
    <row r="38" spans="1:15" x14ac:dyDescent="0.3">
      <c r="A38" s="11">
        <v>37</v>
      </c>
      <c r="B38" s="12">
        <v>78</v>
      </c>
      <c r="C38" s="12">
        <v>104991</v>
      </c>
      <c r="D38" s="12" t="s">
        <v>1199</v>
      </c>
      <c r="E38" s="12" t="s">
        <v>43</v>
      </c>
      <c r="F38" s="12" t="s">
        <v>20</v>
      </c>
      <c r="G38" s="12" t="s">
        <v>1014</v>
      </c>
      <c r="H38" s="12" t="s">
        <v>3370</v>
      </c>
      <c r="I38" s="12" t="s">
        <v>1562</v>
      </c>
      <c r="J38" s="12" t="s">
        <v>369</v>
      </c>
      <c r="K38" s="13" t="s">
        <v>3892</v>
      </c>
      <c r="M38">
        <f t="shared" si="2"/>
        <v>104991</v>
      </c>
      <c r="N38">
        <f>IF(AND(A38&gt;0,A38&lt;999),IFERROR(VLOOKUP(results1603[[#This Row],[Card]],FISM[],1,FALSE),0),0)</f>
        <v>104991</v>
      </c>
      <c r="O38">
        <f t="shared" si="3"/>
        <v>37</v>
      </c>
    </row>
    <row r="39" spans="1:15" x14ac:dyDescent="0.3">
      <c r="A39" s="14">
        <v>38</v>
      </c>
      <c r="B39" s="15">
        <v>61</v>
      </c>
      <c r="C39" s="15">
        <v>6100105</v>
      </c>
      <c r="D39" s="15" t="s">
        <v>3184</v>
      </c>
      <c r="E39" s="15" t="s">
        <v>143</v>
      </c>
      <c r="F39" s="15" t="s">
        <v>20</v>
      </c>
      <c r="G39" s="15" t="s">
        <v>1118</v>
      </c>
      <c r="H39" s="15" t="s">
        <v>3893</v>
      </c>
      <c r="I39" s="15" t="s">
        <v>3894</v>
      </c>
      <c r="J39" s="15" t="s">
        <v>2626</v>
      </c>
      <c r="K39" s="16" t="s">
        <v>3895</v>
      </c>
      <c r="M39">
        <f t="shared" si="2"/>
        <v>6100105</v>
      </c>
      <c r="N39">
        <f>IF(AND(A39&gt;0,A39&lt;999),IFERROR(VLOOKUP(results1603[[#This Row],[Card]],FISM[],1,FALSE),0),0)</f>
        <v>6100105</v>
      </c>
      <c r="O39">
        <f t="shared" si="3"/>
        <v>38</v>
      </c>
    </row>
    <row r="40" spans="1:15" x14ac:dyDescent="0.3">
      <c r="A40" s="11">
        <v>39</v>
      </c>
      <c r="B40" s="12">
        <v>51</v>
      </c>
      <c r="C40" s="12">
        <v>6100054</v>
      </c>
      <c r="D40" s="12" t="s">
        <v>413</v>
      </c>
      <c r="E40" s="12" t="s">
        <v>143</v>
      </c>
      <c r="F40" s="12" t="s">
        <v>20</v>
      </c>
      <c r="G40" s="12" t="s">
        <v>1180</v>
      </c>
      <c r="H40" s="12" t="s">
        <v>2433</v>
      </c>
      <c r="I40" s="12" t="s">
        <v>3896</v>
      </c>
      <c r="J40" s="12" t="s">
        <v>2946</v>
      </c>
      <c r="K40" s="13" t="s">
        <v>3897</v>
      </c>
      <c r="M40">
        <f t="shared" si="2"/>
        <v>6100054</v>
      </c>
      <c r="N40">
        <f>IF(AND(A40&gt;0,A40&lt;999),IFERROR(VLOOKUP(results1603[[#This Row],[Card]],FISM[],1,FALSE),0),0)</f>
        <v>6100054</v>
      </c>
      <c r="O40">
        <f t="shared" si="3"/>
        <v>39</v>
      </c>
    </row>
    <row r="41" spans="1:15" x14ac:dyDescent="0.3">
      <c r="A41" s="14">
        <v>40</v>
      </c>
      <c r="B41" s="15">
        <v>59</v>
      </c>
      <c r="C41" s="15">
        <v>6100164</v>
      </c>
      <c r="D41" s="15" t="s">
        <v>468</v>
      </c>
      <c r="E41" s="15" t="s">
        <v>143</v>
      </c>
      <c r="F41" s="15" t="s">
        <v>20</v>
      </c>
      <c r="G41" s="15" t="s">
        <v>1151</v>
      </c>
      <c r="H41" s="15" t="s">
        <v>3898</v>
      </c>
      <c r="I41" s="15" t="s">
        <v>3899</v>
      </c>
      <c r="J41" s="15" t="s">
        <v>3900</v>
      </c>
      <c r="K41" s="16" t="s">
        <v>3901</v>
      </c>
      <c r="M41">
        <f t="shared" si="2"/>
        <v>6100164</v>
      </c>
      <c r="N41">
        <f>IF(AND(A41&gt;0,A41&lt;999),IFERROR(VLOOKUP(results1603[[#This Row],[Card]],FISM[],1,FALSE),0),0)</f>
        <v>6100164</v>
      </c>
      <c r="O41">
        <f t="shared" si="3"/>
        <v>40</v>
      </c>
    </row>
    <row r="42" spans="1:15" x14ac:dyDescent="0.3">
      <c r="A42" s="11">
        <v>41</v>
      </c>
      <c r="B42" s="12">
        <v>49</v>
      </c>
      <c r="C42" s="12">
        <v>6100068</v>
      </c>
      <c r="D42" s="12" t="s">
        <v>365</v>
      </c>
      <c r="E42" s="12" t="s">
        <v>143</v>
      </c>
      <c r="F42" s="12" t="s">
        <v>20</v>
      </c>
      <c r="G42" s="12" t="s">
        <v>1138</v>
      </c>
      <c r="H42" s="12" t="s">
        <v>3902</v>
      </c>
      <c r="I42" s="12" t="s">
        <v>3903</v>
      </c>
      <c r="J42" s="12" t="s">
        <v>3516</v>
      </c>
      <c r="K42" s="13" t="s">
        <v>3904</v>
      </c>
      <c r="M42">
        <f t="shared" si="2"/>
        <v>6100068</v>
      </c>
      <c r="N42">
        <f>IF(AND(A42&gt;0,A42&lt;999),IFERROR(VLOOKUP(results1603[[#This Row],[Card]],FISM[],1,FALSE),0),0)</f>
        <v>6100068</v>
      </c>
      <c r="O42">
        <f t="shared" si="3"/>
        <v>41</v>
      </c>
    </row>
    <row r="43" spans="1:15" x14ac:dyDescent="0.3">
      <c r="A43" s="14">
        <v>42</v>
      </c>
      <c r="B43" s="15">
        <v>52</v>
      </c>
      <c r="C43" s="15">
        <v>104921</v>
      </c>
      <c r="D43" s="15" t="s">
        <v>372</v>
      </c>
      <c r="E43" s="15" t="s">
        <v>43</v>
      </c>
      <c r="F43" s="15" t="s">
        <v>20</v>
      </c>
      <c r="G43" s="15" t="s">
        <v>3483</v>
      </c>
      <c r="H43" s="15" t="s">
        <v>943</v>
      </c>
      <c r="I43" s="15" t="s">
        <v>3905</v>
      </c>
      <c r="J43" s="15" t="s">
        <v>3906</v>
      </c>
      <c r="K43" s="16" t="s">
        <v>3907</v>
      </c>
      <c r="M43">
        <f t="shared" si="2"/>
        <v>104921</v>
      </c>
      <c r="N43">
        <f>IF(AND(A43&gt;0,A43&lt;999),IFERROR(VLOOKUP(results1603[[#This Row],[Card]],FISM[],1,FALSE),0),0)</f>
        <v>104921</v>
      </c>
      <c r="O43">
        <f t="shared" si="3"/>
        <v>42</v>
      </c>
    </row>
    <row r="44" spans="1:15" x14ac:dyDescent="0.3">
      <c r="A44" s="11">
        <v>43</v>
      </c>
      <c r="B44" s="12">
        <v>56</v>
      </c>
      <c r="C44" s="12">
        <v>104907</v>
      </c>
      <c r="D44" s="12" t="s">
        <v>379</v>
      </c>
      <c r="E44" s="12" t="s">
        <v>43</v>
      </c>
      <c r="F44" s="12" t="s">
        <v>20</v>
      </c>
      <c r="G44" s="12" t="s">
        <v>3202</v>
      </c>
      <c r="H44" s="12" t="s">
        <v>3572</v>
      </c>
      <c r="I44" s="12" t="s">
        <v>3908</v>
      </c>
      <c r="J44" s="12" t="s">
        <v>3909</v>
      </c>
      <c r="K44" s="13" t="s">
        <v>3910</v>
      </c>
      <c r="M44">
        <f t="shared" si="2"/>
        <v>104907</v>
      </c>
      <c r="N44">
        <f>IF(AND(A44&gt;0,A44&lt;999),IFERROR(VLOOKUP(results1603[[#This Row],[Card]],FISM[],1,FALSE),0),0)</f>
        <v>104907</v>
      </c>
      <c r="O44">
        <f t="shared" si="3"/>
        <v>43</v>
      </c>
    </row>
    <row r="45" spans="1:15" x14ac:dyDescent="0.3">
      <c r="A45" s="14">
        <v>44</v>
      </c>
      <c r="B45" s="15">
        <v>58</v>
      </c>
      <c r="C45" s="15">
        <v>6100073</v>
      </c>
      <c r="D45" s="15" t="s">
        <v>433</v>
      </c>
      <c r="E45" s="15" t="s">
        <v>143</v>
      </c>
      <c r="F45" s="15" t="s">
        <v>20</v>
      </c>
      <c r="G45" s="15" t="s">
        <v>3911</v>
      </c>
      <c r="H45" s="15" t="s">
        <v>3912</v>
      </c>
      <c r="I45" s="15" t="s">
        <v>3913</v>
      </c>
      <c r="J45" s="15" t="s">
        <v>3914</v>
      </c>
      <c r="K45" s="16" t="s">
        <v>3915</v>
      </c>
      <c r="M45">
        <f t="shared" si="2"/>
        <v>6100073</v>
      </c>
      <c r="N45">
        <f>IF(AND(A45&gt;0,A45&lt;999),IFERROR(VLOOKUP(results1603[[#This Row],[Card]],FISM[],1,FALSE),0),0)</f>
        <v>6100073</v>
      </c>
      <c r="O45">
        <f t="shared" si="3"/>
        <v>44</v>
      </c>
    </row>
    <row r="46" spans="1:15" x14ac:dyDescent="0.3">
      <c r="A46" s="11">
        <v>45</v>
      </c>
      <c r="B46" s="12">
        <v>63</v>
      </c>
      <c r="C46" s="12">
        <v>6100126</v>
      </c>
      <c r="D46" s="12" t="s">
        <v>1195</v>
      </c>
      <c r="E46" s="12" t="s">
        <v>143</v>
      </c>
      <c r="F46" s="12" t="s">
        <v>20</v>
      </c>
      <c r="G46" s="12" t="s">
        <v>2438</v>
      </c>
      <c r="H46" s="12" t="s">
        <v>3916</v>
      </c>
      <c r="I46" s="12" t="s">
        <v>3917</v>
      </c>
      <c r="J46" s="12" t="s">
        <v>3918</v>
      </c>
      <c r="K46" s="13" t="s">
        <v>3919</v>
      </c>
      <c r="M46">
        <f t="shared" si="2"/>
        <v>6100126</v>
      </c>
      <c r="N46">
        <f>IF(AND(A46&gt;0,A46&lt;999),IFERROR(VLOOKUP(results1603[[#This Row],[Card]],FISM[],1,FALSE),0),0)</f>
        <v>6100126</v>
      </c>
      <c r="O46">
        <f t="shared" si="3"/>
        <v>45</v>
      </c>
    </row>
    <row r="47" spans="1:15" x14ac:dyDescent="0.3">
      <c r="A47" s="14">
        <v>46</v>
      </c>
      <c r="B47" s="15">
        <v>73</v>
      </c>
      <c r="C47" s="15">
        <v>6100113</v>
      </c>
      <c r="D47" s="15" t="s">
        <v>2750</v>
      </c>
      <c r="E47" s="15" t="s">
        <v>143</v>
      </c>
      <c r="F47" s="15" t="s">
        <v>20</v>
      </c>
      <c r="G47" s="15" t="s">
        <v>3920</v>
      </c>
      <c r="H47" s="15" t="s">
        <v>3921</v>
      </c>
      <c r="I47" s="15" t="s">
        <v>3922</v>
      </c>
      <c r="J47" s="15" t="s">
        <v>3923</v>
      </c>
      <c r="K47" s="16" t="s">
        <v>3924</v>
      </c>
      <c r="M47">
        <f t="shared" si="2"/>
        <v>6100113</v>
      </c>
      <c r="N47">
        <f>IF(AND(A47&gt;0,A47&lt;999),IFERROR(VLOOKUP(results1603[[#This Row],[Card]],FISM[],1,FALSE),0),0)</f>
        <v>6100113</v>
      </c>
      <c r="O47">
        <f t="shared" si="3"/>
        <v>46</v>
      </c>
    </row>
    <row r="48" spans="1:15" x14ac:dyDescent="0.3">
      <c r="A48" s="11">
        <v>47</v>
      </c>
      <c r="B48" s="12">
        <v>68</v>
      </c>
      <c r="C48" s="12">
        <v>6100003</v>
      </c>
      <c r="D48" s="12" t="s">
        <v>498</v>
      </c>
      <c r="E48" s="12" t="s">
        <v>43</v>
      </c>
      <c r="F48" s="12" t="s">
        <v>20</v>
      </c>
      <c r="G48" s="12" t="s">
        <v>2104</v>
      </c>
      <c r="H48" s="12" t="s">
        <v>3925</v>
      </c>
      <c r="I48" s="12" t="s">
        <v>3926</v>
      </c>
      <c r="J48" s="12" t="s">
        <v>2994</v>
      </c>
      <c r="K48" s="13" t="s">
        <v>3927</v>
      </c>
      <c r="M48">
        <f t="shared" si="2"/>
        <v>6100003</v>
      </c>
      <c r="N48">
        <f>IF(AND(A48&gt;0,A48&lt;999),IFERROR(VLOOKUP(results1603[[#This Row],[Card]],FISM[],1,FALSE),0),0)</f>
        <v>6100003</v>
      </c>
      <c r="O48">
        <f t="shared" si="3"/>
        <v>47</v>
      </c>
    </row>
    <row r="49" spans="1:15" x14ac:dyDescent="0.3">
      <c r="A49" s="14">
        <v>48</v>
      </c>
      <c r="B49" s="15">
        <v>70</v>
      </c>
      <c r="C49" s="15">
        <v>6100131</v>
      </c>
      <c r="D49" s="15" t="s">
        <v>1229</v>
      </c>
      <c r="E49" s="15" t="s">
        <v>143</v>
      </c>
      <c r="F49" s="15" t="s">
        <v>20</v>
      </c>
      <c r="G49" s="15" t="s">
        <v>3928</v>
      </c>
      <c r="H49" s="15" t="s">
        <v>3929</v>
      </c>
      <c r="I49" s="15" t="s">
        <v>3930</v>
      </c>
      <c r="J49" s="15" t="s">
        <v>1563</v>
      </c>
      <c r="K49" s="16" t="s">
        <v>3931</v>
      </c>
      <c r="M49">
        <f t="shared" si="2"/>
        <v>6100131</v>
      </c>
      <c r="N49">
        <f>IF(AND(A49&gt;0,A49&lt;999),IFERROR(VLOOKUP(results1603[[#This Row],[Card]],FISM[],1,FALSE),0),0)</f>
        <v>6100131</v>
      </c>
      <c r="O49">
        <f t="shared" si="3"/>
        <v>48</v>
      </c>
    </row>
    <row r="50" spans="1:15" x14ac:dyDescent="0.3">
      <c r="A50" s="11">
        <v>49</v>
      </c>
      <c r="B50" s="12">
        <v>75</v>
      </c>
      <c r="C50" s="12">
        <v>492282</v>
      </c>
      <c r="D50" s="12" t="s">
        <v>637</v>
      </c>
      <c r="E50" s="12" t="s">
        <v>43</v>
      </c>
      <c r="F50" s="12" t="s">
        <v>638</v>
      </c>
      <c r="G50" s="12" t="s">
        <v>2259</v>
      </c>
      <c r="H50" s="12" t="s">
        <v>3932</v>
      </c>
      <c r="I50" s="12" t="s">
        <v>3933</v>
      </c>
      <c r="J50" s="12" t="s">
        <v>3934</v>
      </c>
      <c r="K50" s="13" t="s">
        <v>3935</v>
      </c>
      <c r="M50">
        <f t="shared" si="2"/>
        <v>492282</v>
      </c>
      <c r="N50">
        <f>IF(AND(A50&gt;0,A50&lt;999),IFERROR(VLOOKUP(results1603[[#This Row],[Card]],FISM[],1,FALSE),0),0)</f>
        <v>492282</v>
      </c>
      <c r="O50">
        <f t="shared" si="3"/>
        <v>49</v>
      </c>
    </row>
    <row r="51" spans="1:15" x14ac:dyDescent="0.3">
      <c r="A51" s="14">
        <v>50</v>
      </c>
      <c r="B51" s="15">
        <v>74</v>
      </c>
      <c r="C51" s="15">
        <v>6100074</v>
      </c>
      <c r="D51" s="15" t="s">
        <v>624</v>
      </c>
      <c r="E51" s="15" t="s">
        <v>143</v>
      </c>
      <c r="F51" s="15" t="s">
        <v>20</v>
      </c>
      <c r="G51" s="15" t="s">
        <v>1749</v>
      </c>
      <c r="H51" s="15" t="s">
        <v>3936</v>
      </c>
      <c r="I51" s="15" t="s">
        <v>3937</v>
      </c>
      <c r="J51" s="15" t="s">
        <v>3938</v>
      </c>
      <c r="K51" s="16" t="s">
        <v>3939</v>
      </c>
      <c r="M51">
        <f t="shared" si="2"/>
        <v>6100074</v>
      </c>
      <c r="N51">
        <f>IF(AND(A51&gt;0,A51&lt;999),IFERROR(VLOOKUP(results1603[[#This Row],[Card]],FISM[],1,FALSE),0),0)</f>
        <v>6100074</v>
      </c>
      <c r="O51">
        <f t="shared" si="3"/>
        <v>50</v>
      </c>
    </row>
    <row r="52" spans="1:15" x14ac:dyDescent="0.3">
      <c r="A52" s="11">
        <v>51</v>
      </c>
      <c r="B52" s="12">
        <v>71</v>
      </c>
      <c r="C52" s="12">
        <v>6100122</v>
      </c>
      <c r="D52" s="12" t="s">
        <v>594</v>
      </c>
      <c r="E52" s="12" t="s">
        <v>143</v>
      </c>
      <c r="F52" s="12" t="s">
        <v>20</v>
      </c>
      <c r="G52" s="12" t="s">
        <v>3940</v>
      </c>
      <c r="H52" s="12" t="s">
        <v>3941</v>
      </c>
      <c r="I52" s="12" t="s">
        <v>3942</v>
      </c>
      <c r="J52" s="12" t="s">
        <v>3943</v>
      </c>
      <c r="K52" s="13" t="s">
        <v>3944</v>
      </c>
      <c r="M52">
        <f t="shared" si="2"/>
        <v>6100122</v>
      </c>
      <c r="N52">
        <f>IF(AND(A52&gt;0,A52&lt;999),IFERROR(VLOOKUP(results1603[[#This Row],[Card]],FISM[],1,FALSE),0),0)</f>
        <v>6100122</v>
      </c>
      <c r="O52">
        <f t="shared" si="3"/>
        <v>51</v>
      </c>
    </row>
    <row r="53" spans="1:15" x14ac:dyDescent="0.3">
      <c r="A53" s="14">
        <v>52</v>
      </c>
      <c r="B53" s="15">
        <v>77</v>
      </c>
      <c r="C53" s="15">
        <v>492309</v>
      </c>
      <c r="D53" s="15" t="s">
        <v>1235</v>
      </c>
      <c r="E53" s="15" t="s">
        <v>43</v>
      </c>
      <c r="F53" s="15" t="s">
        <v>638</v>
      </c>
      <c r="G53" s="15" t="s">
        <v>3492</v>
      </c>
      <c r="H53" s="15" t="s">
        <v>3945</v>
      </c>
      <c r="I53" s="15" t="s">
        <v>3946</v>
      </c>
      <c r="J53" s="15" t="s">
        <v>3947</v>
      </c>
      <c r="K53" s="16" t="s">
        <v>3948</v>
      </c>
      <c r="M53">
        <f t="shared" si="2"/>
        <v>492309</v>
      </c>
      <c r="N53">
        <f>IF(AND(A53&gt;0,A53&lt;999),IFERROR(VLOOKUP(results1603[[#This Row],[Card]],FISM[],1,FALSE),0),0)</f>
        <v>492309</v>
      </c>
      <c r="O53">
        <f t="shared" si="3"/>
        <v>52</v>
      </c>
    </row>
    <row r="54" spans="1:15" x14ac:dyDescent="0.3">
      <c r="A54" s="11">
        <v>53</v>
      </c>
      <c r="B54" s="12">
        <v>76</v>
      </c>
      <c r="C54" s="12">
        <v>6100186</v>
      </c>
      <c r="D54" s="12" t="s">
        <v>546</v>
      </c>
      <c r="E54" s="12" t="s">
        <v>143</v>
      </c>
      <c r="F54" s="12" t="s">
        <v>20</v>
      </c>
      <c r="G54" s="12" t="s">
        <v>3949</v>
      </c>
      <c r="H54" s="12" t="s">
        <v>3950</v>
      </c>
      <c r="I54" s="12" t="s">
        <v>3951</v>
      </c>
      <c r="J54" s="12" t="s">
        <v>3952</v>
      </c>
      <c r="K54" s="13" t="s">
        <v>3953</v>
      </c>
      <c r="M54">
        <f t="shared" si="2"/>
        <v>6100186</v>
      </c>
      <c r="N54">
        <f>IF(AND(A54&gt;0,A54&lt;999),IFERROR(VLOOKUP(results1603[[#This Row],[Card]],FISM[],1,FALSE),0),0)</f>
        <v>6100186</v>
      </c>
      <c r="O54">
        <f t="shared" si="3"/>
        <v>53</v>
      </c>
    </row>
    <row r="55" spans="1:15" x14ac:dyDescent="0.3">
      <c r="A55" s="14">
        <v>54</v>
      </c>
      <c r="B55" s="15">
        <v>7</v>
      </c>
      <c r="C55" s="15">
        <v>6532112</v>
      </c>
      <c r="D55" s="15" t="s">
        <v>2759</v>
      </c>
      <c r="E55" s="15" t="s">
        <v>28</v>
      </c>
      <c r="F55" s="15" t="s">
        <v>73</v>
      </c>
      <c r="G55" s="15" t="s">
        <v>3954</v>
      </c>
      <c r="H55" s="15" t="s">
        <v>3955</v>
      </c>
      <c r="I55" s="15" t="s">
        <v>3956</v>
      </c>
      <c r="J55" s="15" t="s">
        <v>3957</v>
      </c>
      <c r="K55" s="16" t="s">
        <v>3958</v>
      </c>
      <c r="M55">
        <f t="shared" si="2"/>
        <v>6532112</v>
      </c>
      <c r="N55">
        <f>IF(AND(A55&gt;0,A55&lt;999),IFERROR(VLOOKUP(results1603[[#This Row],[Card]],FISM[],1,FALSE),0),0)</f>
        <v>6532112</v>
      </c>
      <c r="O55">
        <f t="shared" si="3"/>
        <v>54</v>
      </c>
    </row>
    <row r="56" spans="1:15" x14ac:dyDescent="0.3">
      <c r="A56" s="11">
        <v>55</v>
      </c>
      <c r="B56" s="12">
        <v>35</v>
      </c>
      <c r="C56" s="12">
        <v>6532171</v>
      </c>
      <c r="D56" s="12" t="s">
        <v>2740</v>
      </c>
      <c r="E56" s="12" t="s">
        <v>28</v>
      </c>
      <c r="F56" s="12" t="s">
        <v>73</v>
      </c>
      <c r="G56" s="12" t="s">
        <v>3959</v>
      </c>
      <c r="H56" s="12" t="s">
        <v>3422</v>
      </c>
      <c r="I56" s="12" t="s">
        <v>3960</v>
      </c>
      <c r="J56" s="12" t="s">
        <v>3961</v>
      </c>
      <c r="K56" s="13" t="s">
        <v>3962</v>
      </c>
      <c r="M56">
        <f t="shared" si="2"/>
        <v>6532171</v>
      </c>
      <c r="N56">
        <f>IF(AND(A56&gt;0,A56&lt;999),IFERROR(VLOOKUP(results1603[[#This Row],[Card]],FISM[],1,FALSE),0),0)</f>
        <v>6532171</v>
      </c>
      <c r="O56">
        <f t="shared" si="3"/>
        <v>55</v>
      </c>
    </row>
    <row r="57" spans="1:15" x14ac:dyDescent="0.3">
      <c r="A57" s="14">
        <v>56</v>
      </c>
      <c r="B57" s="15">
        <v>85</v>
      </c>
      <c r="C57" s="15">
        <v>6100157</v>
      </c>
      <c r="D57" s="15" t="s">
        <v>1275</v>
      </c>
      <c r="E57" s="15" t="s">
        <v>143</v>
      </c>
      <c r="F57" s="15" t="s">
        <v>20</v>
      </c>
      <c r="G57" s="15" t="s">
        <v>3963</v>
      </c>
      <c r="H57" s="15" t="s">
        <v>3964</v>
      </c>
      <c r="I57" s="15" t="s">
        <v>3965</v>
      </c>
      <c r="J57" s="15" t="s">
        <v>3966</v>
      </c>
      <c r="K57" s="16" t="s">
        <v>3967</v>
      </c>
      <c r="M57">
        <f t="shared" si="2"/>
        <v>6100157</v>
      </c>
      <c r="N57">
        <f>IF(AND(A57&gt;0,A57&lt;999),IFERROR(VLOOKUP(results1603[[#This Row],[Card]],FISM[],1,FALSE),0),0)</f>
        <v>6100157</v>
      </c>
      <c r="O57">
        <f t="shared" si="3"/>
        <v>56</v>
      </c>
    </row>
    <row r="58" spans="1:15" x14ac:dyDescent="0.3">
      <c r="A58" s="14">
        <v>999</v>
      </c>
      <c r="B58" s="15">
        <v>80</v>
      </c>
      <c r="C58" s="15">
        <v>6100188</v>
      </c>
      <c r="D58" s="15" t="s">
        <v>582</v>
      </c>
      <c r="E58" s="15" t="s">
        <v>143</v>
      </c>
      <c r="F58" s="15" t="s">
        <v>20</v>
      </c>
      <c r="G58" s="15" t="s">
        <v>2191</v>
      </c>
      <c r="H58" s="15" t="s">
        <v>24</v>
      </c>
      <c r="I58" s="15" t="s">
        <v>24</v>
      </c>
      <c r="J58" s="15" t="s">
        <v>24</v>
      </c>
      <c r="K58" s="16" t="s">
        <v>24</v>
      </c>
      <c r="M58">
        <f t="shared" si="2"/>
        <v>6100188</v>
      </c>
      <c r="N58">
        <f>IF(AND(A58&gt;0,A58&lt;999),IFERROR(VLOOKUP(results1603[[#This Row],[Card]],FISM[],1,FALSE),0),0)</f>
        <v>0</v>
      </c>
      <c r="O58">
        <f t="shared" si="3"/>
        <v>999</v>
      </c>
    </row>
    <row r="59" spans="1:15" x14ac:dyDescent="0.3">
      <c r="A59" s="14">
        <v>999</v>
      </c>
      <c r="B59" s="12">
        <v>72</v>
      </c>
      <c r="C59" s="12">
        <v>6100087</v>
      </c>
      <c r="D59" s="12" t="s">
        <v>591</v>
      </c>
      <c r="E59" s="12" t="s">
        <v>143</v>
      </c>
      <c r="F59" s="12" t="s">
        <v>20</v>
      </c>
      <c r="G59" s="12" t="s">
        <v>2248</v>
      </c>
      <c r="H59" s="12" t="s">
        <v>24</v>
      </c>
      <c r="I59" s="12" t="s">
        <v>24</v>
      </c>
      <c r="J59" s="12" t="s">
        <v>24</v>
      </c>
      <c r="K59" s="13" t="s">
        <v>24</v>
      </c>
      <c r="M59">
        <f t="shared" si="2"/>
        <v>6100087</v>
      </c>
      <c r="N59">
        <f>IF(AND(A59&gt;0,A59&lt;999),IFERROR(VLOOKUP(results1603[[#This Row],[Card]],FISM[],1,FALSE),0),0)</f>
        <v>0</v>
      </c>
      <c r="O59">
        <f t="shared" si="3"/>
        <v>999</v>
      </c>
    </row>
    <row r="60" spans="1:15" x14ac:dyDescent="0.3">
      <c r="A60" s="14">
        <v>999</v>
      </c>
      <c r="B60" s="15">
        <v>67</v>
      </c>
      <c r="C60" s="15">
        <v>6100118</v>
      </c>
      <c r="D60" s="15" t="s">
        <v>2752</v>
      </c>
      <c r="E60" s="15" t="s">
        <v>143</v>
      </c>
      <c r="F60" s="15" t="s">
        <v>20</v>
      </c>
      <c r="G60" s="15" t="s">
        <v>3968</v>
      </c>
      <c r="H60" s="15" t="s">
        <v>24</v>
      </c>
      <c r="I60" s="15" t="s">
        <v>24</v>
      </c>
      <c r="J60" s="15" t="s">
        <v>24</v>
      </c>
      <c r="K60" s="16" t="s">
        <v>24</v>
      </c>
      <c r="M60">
        <f t="shared" si="2"/>
        <v>6100118</v>
      </c>
      <c r="N60">
        <f>IF(AND(A60&gt;0,A60&lt;999),IFERROR(VLOOKUP(results1603[[#This Row],[Card]],FISM[],1,FALSE),0),0)</f>
        <v>0</v>
      </c>
      <c r="O60">
        <f t="shared" si="3"/>
        <v>999</v>
      </c>
    </row>
    <row r="61" spans="1:15" x14ac:dyDescent="0.3">
      <c r="A61" s="14">
        <v>999</v>
      </c>
      <c r="B61" s="12">
        <v>66</v>
      </c>
      <c r="C61" s="12">
        <v>6100125</v>
      </c>
      <c r="D61" s="12" t="s">
        <v>626</v>
      </c>
      <c r="E61" s="12" t="s">
        <v>143</v>
      </c>
      <c r="F61" s="12" t="s">
        <v>20</v>
      </c>
      <c r="G61" s="12" t="s">
        <v>3741</v>
      </c>
      <c r="H61" s="12" t="s">
        <v>24</v>
      </c>
      <c r="I61" s="12" t="s">
        <v>24</v>
      </c>
      <c r="J61" s="12" t="s">
        <v>24</v>
      </c>
      <c r="K61" s="13" t="s">
        <v>24</v>
      </c>
      <c r="M61">
        <f t="shared" si="2"/>
        <v>6100125</v>
      </c>
      <c r="N61">
        <f>IF(AND(A61&gt;0,A61&lt;999),IFERROR(VLOOKUP(results1603[[#This Row],[Card]],FISM[],1,FALSE),0),0)</f>
        <v>0</v>
      </c>
      <c r="O61">
        <f t="shared" si="3"/>
        <v>999</v>
      </c>
    </row>
    <row r="62" spans="1:15" x14ac:dyDescent="0.3">
      <c r="A62" s="14">
        <v>999</v>
      </c>
      <c r="B62" s="15">
        <v>64</v>
      </c>
      <c r="C62" s="15">
        <v>6100082</v>
      </c>
      <c r="D62" s="15" t="s">
        <v>475</v>
      </c>
      <c r="E62" s="15" t="s">
        <v>143</v>
      </c>
      <c r="F62" s="15" t="s">
        <v>20</v>
      </c>
      <c r="G62" s="15" t="s">
        <v>3808</v>
      </c>
      <c r="H62" s="15" t="s">
        <v>24</v>
      </c>
      <c r="I62" s="15" t="s">
        <v>24</v>
      </c>
      <c r="J62" s="15" t="s">
        <v>24</v>
      </c>
      <c r="K62" s="16" t="s">
        <v>24</v>
      </c>
      <c r="M62">
        <f t="shared" si="2"/>
        <v>6100082</v>
      </c>
      <c r="N62">
        <f>IF(AND(A62&gt;0,A62&lt;999),IFERROR(VLOOKUP(results1603[[#This Row],[Card]],FISM[],1,FALSE),0),0)</f>
        <v>0</v>
      </c>
      <c r="O62">
        <f t="shared" si="3"/>
        <v>999</v>
      </c>
    </row>
    <row r="63" spans="1:15" x14ac:dyDescent="0.3">
      <c r="A63" s="14">
        <v>999</v>
      </c>
      <c r="B63" s="12">
        <v>54</v>
      </c>
      <c r="C63" s="12">
        <v>104815</v>
      </c>
      <c r="D63" s="12" t="s">
        <v>634</v>
      </c>
      <c r="E63" s="12" t="s">
        <v>19</v>
      </c>
      <c r="F63" s="12" t="s">
        <v>20</v>
      </c>
      <c r="G63" s="12" t="s">
        <v>2183</v>
      </c>
      <c r="H63" s="12" t="s">
        <v>24</v>
      </c>
      <c r="I63" s="12" t="s">
        <v>24</v>
      </c>
      <c r="J63" s="12" t="s">
        <v>24</v>
      </c>
      <c r="K63" s="13" t="s">
        <v>24</v>
      </c>
      <c r="M63">
        <f t="shared" si="2"/>
        <v>104815</v>
      </c>
      <c r="N63">
        <f>IF(AND(A63&gt;0,A63&lt;999),IFERROR(VLOOKUP(results1603[[#This Row],[Card]],FISM[],1,FALSE),0),0)</f>
        <v>0</v>
      </c>
      <c r="O63">
        <f t="shared" si="3"/>
        <v>999</v>
      </c>
    </row>
    <row r="64" spans="1:15" x14ac:dyDescent="0.3">
      <c r="A64" s="14">
        <v>999</v>
      </c>
      <c r="B64" s="15">
        <v>47</v>
      </c>
      <c r="C64" s="15">
        <v>6100033</v>
      </c>
      <c r="D64" s="15" t="s">
        <v>307</v>
      </c>
      <c r="E64" s="15" t="s">
        <v>143</v>
      </c>
      <c r="F64" s="15" t="s">
        <v>20</v>
      </c>
      <c r="G64" s="15" t="s">
        <v>2063</v>
      </c>
      <c r="H64" s="15" t="s">
        <v>24</v>
      </c>
      <c r="I64" s="15" t="s">
        <v>24</v>
      </c>
      <c r="J64" s="15" t="s">
        <v>24</v>
      </c>
      <c r="K64" s="16" t="s">
        <v>24</v>
      </c>
      <c r="M64">
        <f t="shared" si="2"/>
        <v>6100033</v>
      </c>
      <c r="N64">
        <f>IF(AND(A64&gt;0,A64&lt;999),IFERROR(VLOOKUP(results1603[[#This Row],[Card]],FISM[],1,FALSE),0),0)</f>
        <v>0</v>
      </c>
      <c r="O64">
        <f t="shared" si="3"/>
        <v>999</v>
      </c>
    </row>
    <row r="65" spans="1:15" x14ac:dyDescent="0.3">
      <c r="A65" s="14">
        <v>999</v>
      </c>
      <c r="B65" s="12">
        <v>46</v>
      </c>
      <c r="C65" s="12">
        <v>6100163</v>
      </c>
      <c r="D65" s="12" t="s">
        <v>440</v>
      </c>
      <c r="E65" s="12" t="s">
        <v>143</v>
      </c>
      <c r="F65" s="12" t="s">
        <v>20</v>
      </c>
      <c r="G65" s="12" t="s">
        <v>3969</v>
      </c>
      <c r="H65" s="12" t="s">
        <v>24</v>
      </c>
      <c r="I65" s="12" t="s">
        <v>24</v>
      </c>
      <c r="J65" s="12" t="s">
        <v>24</v>
      </c>
      <c r="K65" s="13" t="s">
        <v>24</v>
      </c>
      <c r="M65">
        <f t="shared" si="2"/>
        <v>6100163</v>
      </c>
      <c r="N65">
        <f>IF(AND(A65&gt;0,A65&lt;999),IFERROR(VLOOKUP(results1603[[#This Row],[Card]],FISM[],1,FALSE),0),0)</f>
        <v>0</v>
      </c>
      <c r="O65">
        <f t="shared" si="3"/>
        <v>999</v>
      </c>
    </row>
    <row r="66" spans="1:15" x14ac:dyDescent="0.3">
      <c r="A66" s="14">
        <v>999</v>
      </c>
      <c r="B66" s="15">
        <v>44</v>
      </c>
      <c r="C66" s="15">
        <v>6100081</v>
      </c>
      <c r="D66" s="15" t="s">
        <v>606</v>
      </c>
      <c r="E66" s="15" t="s">
        <v>143</v>
      </c>
      <c r="F66" s="15" t="s">
        <v>20</v>
      </c>
      <c r="G66" s="15" t="s">
        <v>1050</v>
      </c>
      <c r="H66" s="15" t="s">
        <v>24</v>
      </c>
      <c r="I66" s="15" t="s">
        <v>24</v>
      </c>
      <c r="J66" s="15" t="s">
        <v>24</v>
      </c>
      <c r="K66" s="16" t="s">
        <v>24</v>
      </c>
      <c r="M66">
        <f t="shared" ref="M66:M86" si="4">C66</f>
        <v>6100081</v>
      </c>
      <c r="N66">
        <f>IF(AND(A66&gt;0,A66&lt;999),IFERROR(VLOOKUP(results1603[[#This Row],[Card]],FISM[],1,FALSE),0),0)</f>
        <v>0</v>
      </c>
      <c r="O66">
        <f t="shared" ref="O66:O86" si="5">A66</f>
        <v>999</v>
      </c>
    </row>
    <row r="67" spans="1:15" x14ac:dyDescent="0.3">
      <c r="A67" s="14">
        <v>999</v>
      </c>
      <c r="B67" s="12">
        <v>41</v>
      </c>
      <c r="C67" s="12">
        <v>6100069</v>
      </c>
      <c r="D67" s="12" t="s">
        <v>632</v>
      </c>
      <c r="E67" s="12" t="s">
        <v>143</v>
      </c>
      <c r="F67" s="12" t="s">
        <v>20</v>
      </c>
      <c r="G67" s="12" t="s">
        <v>3970</v>
      </c>
      <c r="H67" s="12" t="s">
        <v>24</v>
      </c>
      <c r="I67" s="12" t="s">
        <v>24</v>
      </c>
      <c r="J67" s="12" t="s">
        <v>24</v>
      </c>
      <c r="K67" s="13" t="s">
        <v>24</v>
      </c>
      <c r="M67">
        <f t="shared" si="4"/>
        <v>6100069</v>
      </c>
      <c r="N67">
        <f>IF(AND(A67&gt;0,A67&lt;999),IFERROR(VLOOKUP(results1603[[#This Row],[Card]],FISM[],1,FALSE),0),0)</f>
        <v>0</v>
      </c>
      <c r="O67">
        <f t="shared" si="5"/>
        <v>999</v>
      </c>
    </row>
    <row r="68" spans="1:15" x14ac:dyDescent="0.3">
      <c r="A68" s="14">
        <v>999</v>
      </c>
      <c r="B68" s="15">
        <v>36</v>
      </c>
      <c r="C68" s="15">
        <v>6100083</v>
      </c>
      <c r="D68" s="15" t="s">
        <v>239</v>
      </c>
      <c r="E68" s="15" t="s">
        <v>143</v>
      </c>
      <c r="F68" s="15" t="s">
        <v>20</v>
      </c>
      <c r="G68" s="15" t="s">
        <v>3643</v>
      </c>
      <c r="H68" s="15" t="s">
        <v>24</v>
      </c>
      <c r="I68" s="15" t="s">
        <v>24</v>
      </c>
      <c r="J68" s="15" t="s">
        <v>24</v>
      </c>
      <c r="K68" s="16" t="s">
        <v>24</v>
      </c>
      <c r="M68">
        <f t="shared" si="4"/>
        <v>6100083</v>
      </c>
      <c r="N68">
        <f>IF(AND(A68&gt;0,A68&lt;999),IFERROR(VLOOKUP(results1603[[#This Row],[Card]],FISM[],1,FALSE),0),0)</f>
        <v>0</v>
      </c>
      <c r="O68">
        <f t="shared" si="5"/>
        <v>999</v>
      </c>
    </row>
    <row r="69" spans="1:15" x14ac:dyDescent="0.3">
      <c r="A69" s="14">
        <v>999</v>
      </c>
      <c r="B69" s="12">
        <v>20</v>
      </c>
      <c r="C69" s="12">
        <v>104689</v>
      </c>
      <c r="D69" s="12" t="s">
        <v>2204</v>
      </c>
      <c r="E69" s="12" t="s">
        <v>19</v>
      </c>
      <c r="F69" s="12" t="s">
        <v>20</v>
      </c>
      <c r="G69" s="12" t="s">
        <v>937</v>
      </c>
      <c r="H69" s="12" t="s">
        <v>24</v>
      </c>
      <c r="I69" s="12" t="s">
        <v>24</v>
      </c>
      <c r="J69" s="12" t="s">
        <v>24</v>
      </c>
      <c r="K69" s="13" t="s">
        <v>24</v>
      </c>
      <c r="M69">
        <f t="shared" si="4"/>
        <v>104689</v>
      </c>
      <c r="N69">
        <f>IF(AND(A69&gt;0,A69&lt;999),IFERROR(VLOOKUP(results1603[[#This Row],[Card]],FISM[],1,FALSE),0),0)</f>
        <v>0</v>
      </c>
      <c r="O69">
        <f t="shared" si="5"/>
        <v>999</v>
      </c>
    </row>
    <row r="70" spans="1:15" x14ac:dyDescent="0.3">
      <c r="A70" s="14">
        <v>999</v>
      </c>
      <c r="B70" s="15">
        <v>17</v>
      </c>
      <c r="C70" s="15">
        <v>104908</v>
      </c>
      <c r="D70" s="15" t="s">
        <v>95</v>
      </c>
      <c r="E70" s="15" t="s">
        <v>43</v>
      </c>
      <c r="F70" s="15" t="s">
        <v>20</v>
      </c>
      <c r="G70" s="15" t="s">
        <v>897</v>
      </c>
      <c r="H70" s="15" t="s">
        <v>24</v>
      </c>
      <c r="I70" s="15" t="s">
        <v>24</v>
      </c>
      <c r="J70" s="15" t="s">
        <v>24</v>
      </c>
      <c r="K70" s="16" t="s">
        <v>24</v>
      </c>
      <c r="M70">
        <f t="shared" si="4"/>
        <v>104908</v>
      </c>
      <c r="N70">
        <f>IF(AND(A70&gt;0,A70&lt;999),IFERROR(VLOOKUP(results1603[[#This Row],[Card]],FISM[],1,FALSE),0),0)</f>
        <v>0</v>
      </c>
      <c r="O70">
        <f t="shared" si="5"/>
        <v>999</v>
      </c>
    </row>
    <row r="71" spans="1:15" x14ac:dyDescent="0.3">
      <c r="A71" s="14">
        <v>999</v>
      </c>
      <c r="B71" s="15">
        <v>9</v>
      </c>
      <c r="C71" s="15">
        <v>6532100</v>
      </c>
      <c r="D71" s="15" t="s">
        <v>2758</v>
      </c>
      <c r="E71" s="15" t="s">
        <v>28</v>
      </c>
      <c r="F71" s="15" t="s">
        <v>73</v>
      </c>
      <c r="G71" s="15" t="s">
        <v>3809</v>
      </c>
      <c r="H71" s="15" t="s">
        <v>24</v>
      </c>
      <c r="I71" s="15" t="s">
        <v>24</v>
      </c>
      <c r="J71" s="15" t="s">
        <v>24</v>
      </c>
      <c r="K71" s="16" t="s">
        <v>24</v>
      </c>
      <c r="M71">
        <f t="shared" si="4"/>
        <v>6532100</v>
      </c>
      <c r="N71">
        <f>IF(AND(A71&gt;0,A71&lt;999),IFERROR(VLOOKUP(results1603[[#This Row],[Card]],FISM[],1,FALSE),0),0)</f>
        <v>0</v>
      </c>
      <c r="O71">
        <f t="shared" si="5"/>
        <v>999</v>
      </c>
    </row>
    <row r="72" spans="1:15" x14ac:dyDescent="0.3">
      <c r="A72" s="14">
        <v>999</v>
      </c>
      <c r="B72" s="15">
        <v>83</v>
      </c>
      <c r="C72" s="15">
        <v>6100158</v>
      </c>
      <c r="D72" s="15" t="s">
        <v>1205</v>
      </c>
      <c r="E72" s="15" t="s">
        <v>28</v>
      </c>
      <c r="F72" s="15" t="s">
        <v>20</v>
      </c>
      <c r="G72" s="15" t="s">
        <v>24</v>
      </c>
      <c r="H72" s="15" t="s">
        <v>24</v>
      </c>
      <c r="I72" s="15" t="s">
        <v>24</v>
      </c>
      <c r="J72" s="15" t="s">
        <v>24</v>
      </c>
      <c r="K72" s="16" t="s">
        <v>24</v>
      </c>
      <c r="M72">
        <f t="shared" si="4"/>
        <v>6100158</v>
      </c>
      <c r="N72">
        <f>IF(AND(A72&gt;0,A72&lt;999),IFERROR(VLOOKUP(results1603[[#This Row],[Card]],FISM[],1,FALSE),0),0)</f>
        <v>0</v>
      </c>
      <c r="O72">
        <f t="shared" si="5"/>
        <v>999</v>
      </c>
    </row>
    <row r="73" spans="1:15" x14ac:dyDescent="0.3">
      <c r="A73" s="14">
        <v>999</v>
      </c>
      <c r="B73" s="12">
        <v>79</v>
      </c>
      <c r="C73" s="12">
        <v>6100170</v>
      </c>
      <c r="D73" s="12" t="s">
        <v>620</v>
      </c>
      <c r="E73" s="12" t="s">
        <v>143</v>
      </c>
      <c r="F73" s="12" t="s">
        <v>20</v>
      </c>
      <c r="G73" s="12" t="s">
        <v>24</v>
      </c>
      <c r="H73" s="12" t="s">
        <v>24</v>
      </c>
      <c r="I73" s="12" t="s">
        <v>24</v>
      </c>
      <c r="J73" s="12" t="s">
        <v>24</v>
      </c>
      <c r="K73" s="13" t="s">
        <v>24</v>
      </c>
      <c r="M73">
        <f t="shared" si="4"/>
        <v>6100170</v>
      </c>
      <c r="N73">
        <f>IF(AND(A73&gt;0,A73&lt;999),IFERROR(VLOOKUP(results1603[[#This Row],[Card]],FISM[],1,FALSE),0),0)</f>
        <v>0</v>
      </c>
      <c r="O73">
        <f t="shared" si="5"/>
        <v>999</v>
      </c>
    </row>
    <row r="74" spans="1:15" x14ac:dyDescent="0.3">
      <c r="A74" s="14">
        <v>999</v>
      </c>
      <c r="B74" s="15">
        <v>69</v>
      </c>
      <c r="C74" s="15">
        <v>6100154</v>
      </c>
      <c r="D74" s="15" t="s">
        <v>512</v>
      </c>
      <c r="E74" s="15" t="s">
        <v>143</v>
      </c>
      <c r="F74" s="15" t="s">
        <v>20</v>
      </c>
      <c r="G74" s="15" t="s">
        <v>24</v>
      </c>
      <c r="H74" s="15" t="s">
        <v>24</v>
      </c>
      <c r="I74" s="15" t="s">
        <v>24</v>
      </c>
      <c r="J74" s="15" t="s">
        <v>24</v>
      </c>
      <c r="K74" s="16" t="s">
        <v>24</v>
      </c>
      <c r="M74">
        <f t="shared" si="4"/>
        <v>6100154</v>
      </c>
      <c r="N74">
        <f>IF(AND(A74&gt;0,A74&lt;999),IFERROR(VLOOKUP(results1603[[#This Row],[Card]],FISM[],1,FALSE),0),0)</f>
        <v>0</v>
      </c>
      <c r="O74">
        <f t="shared" si="5"/>
        <v>999</v>
      </c>
    </row>
    <row r="75" spans="1:15" x14ac:dyDescent="0.3">
      <c r="A75" s="14">
        <v>999</v>
      </c>
      <c r="B75" s="12">
        <v>62</v>
      </c>
      <c r="C75" s="12">
        <v>104903</v>
      </c>
      <c r="D75" s="12" t="s">
        <v>461</v>
      </c>
      <c r="E75" s="12" t="s">
        <v>43</v>
      </c>
      <c r="F75" s="12" t="s">
        <v>20</v>
      </c>
      <c r="G75" s="12" t="s">
        <v>24</v>
      </c>
      <c r="H75" s="12" t="s">
        <v>24</v>
      </c>
      <c r="I75" s="12" t="s">
        <v>24</v>
      </c>
      <c r="J75" s="12" t="s">
        <v>24</v>
      </c>
      <c r="K75" s="13" t="s">
        <v>24</v>
      </c>
      <c r="M75">
        <f t="shared" si="4"/>
        <v>104903</v>
      </c>
      <c r="N75">
        <f>IF(AND(A75&gt;0,A75&lt;999),IFERROR(VLOOKUP(results1603[[#This Row],[Card]],FISM[],1,FALSE),0),0)</f>
        <v>0</v>
      </c>
      <c r="O75">
        <f t="shared" si="5"/>
        <v>999</v>
      </c>
    </row>
    <row r="76" spans="1:15" x14ac:dyDescent="0.3">
      <c r="A76" s="14">
        <v>999</v>
      </c>
      <c r="B76" s="15">
        <v>55</v>
      </c>
      <c r="C76" s="15">
        <v>6100077</v>
      </c>
      <c r="D76" s="15" t="s">
        <v>420</v>
      </c>
      <c r="E76" s="15" t="s">
        <v>143</v>
      </c>
      <c r="F76" s="15" t="s">
        <v>20</v>
      </c>
      <c r="G76" s="15" t="s">
        <v>24</v>
      </c>
      <c r="H76" s="15" t="s">
        <v>24</v>
      </c>
      <c r="I76" s="15" t="s">
        <v>24</v>
      </c>
      <c r="J76" s="15" t="s">
        <v>24</v>
      </c>
      <c r="K76" s="16" t="s">
        <v>24</v>
      </c>
      <c r="M76">
        <f t="shared" si="4"/>
        <v>6100077</v>
      </c>
      <c r="N76">
        <f>IF(AND(A76&gt;0,A76&lt;999),IFERROR(VLOOKUP(results1603[[#This Row],[Card]],FISM[],1,FALSE),0),0)</f>
        <v>0</v>
      </c>
      <c r="O76">
        <f t="shared" si="5"/>
        <v>999</v>
      </c>
    </row>
    <row r="77" spans="1:15" x14ac:dyDescent="0.3">
      <c r="A77" s="14">
        <v>999</v>
      </c>
      <c r="B77" s="12">
        <v>53</v>
      </c>
      <c r="C77" s="12">
        <v>6100084</v>
      </c>
      <c r="D77" s="12" t="s">
        <v>386</v>
      </c>
      <c r="E77" s="12" t="s">
        <v>143</v>
      </c>
      <c r="F77" s="12" t="s">
        <v>20</v>
      </c>
      <c r="G77" s="12" t="s">
        <v>24</v>
      </c>
      <c r="H77" s="12" t="s">
        <v>24</v>
      </c>
      <c r="I77" s="12" t="s">
        <v>24</v>
      </c>
      <c r="J77" s="12" t="s">
        <v>24</v>
      </c>
      <c r="K77" s="13" t="s">
        <v>24</v>
      </c>
      <c r="M77">
        <f t="shared" si="4"/>
        <v>6100084</v>
      </c>
      <c r="N77">
        <f>IF(AND(A77&gt;0,A77&lt;999),IFERROR(VLOOKUP(results1603[[#This Row],[Card]],FISM[],1,FALSE),0),0)</f>
        <v>0</v>
      </c>
      <c r="O77">
        <f t="shared" si="5"/>
        <v>999</v>
      </c>
    </row>
    <row r="78" spans="1:15" x14ac:dyDescent="0.3">
      <c r="A78" s="14">
        <v>999</v>
      </c>
      <c r="B78" s="15">
        <v>50</v>
      </c>
      <c r="C78" s="15">
        <v>6100056</v>
      </c>
      <c r="D78" s="15" t="s">
        <v>311</v>
      </c>
      <c r="E78" s="15" t="s">
        <v>143</v>
      </c>
      <c r="F78" s="15" t="s">
        <v>20</v>
      </c>
      <c r="G78" s="15" t="s">
        <v>24</v>
      </c>
      <c r="H78" s="15" t="s">
        <v>24</v>
      </c>
      <c r="I78" s="15" t="s">
        <v>24</v>
      </c>
      <c r="J78" s="15" t="s">
        <v>24</v>
      </c>
      <c r="K78" s="16" t="s">
        <v>24</v>
      </c>
      <c r="M78">
        <f t="shared" si="4"/>
        <v>6100056</v>
      </c>
      <c r="N78">
        <f>IF(AND(A78&gt;0,A78&lt;999),IFERROR(VLOOKUP(results1603[[#This Row],[Card]],FISM[],1,FALSE),0),0)</f>
        <v>0</v>
      </c>
      <c r="O78">
        <f t="shared" si="5"/>
        <v>999</v>
      </c>
    </row>
    <row r="79" spans="1:15" x14ac:dyDescent="0.3">
      <c r="A79" s="14">
        <v>999</v>
      </c>
      <c r="B79" s="12">
        <v>48</v>
      </c>
      <c r="C79" s="12">
        <v>104910</v>
      </c>
      <c r="D79" s="12" t="s">
        <v>630</v>
      </c>
      <c r="E79" s="12" t="s">
        <v>43</v>
      </c>
      <c r="F79" s="12" t="s">
        <v>20</v>
      </c>
      <c r="G79" s="12" t="s">
        <v>24</v>
      </c>
      <c r="H79" s="12" t="s">
        <v>24</v>
      </c>
      <c r="I79" s="12" t="s">
        <v>24</v>
      </c>
      <c r="J79" s="12" t="s">
        <v>24</v>
      </c>
      <c r="K79" s="13" t="s">
        <v>24</v>
      </c>
      <c r="M79">
        <f t="shared" si="4"/>
        <v>104910</v>
      </c>
      <c r="N79">
        <f>IF(AND(A79&gt;0,A79&lt;999),IFERROR(VLOOKUP(results1603[[#This Row],[Card]],FISM[],1,FALSE),0),0)</f>
        <v>0</v>
      </c>
      <c r="O79">
        <f t="shared" si="5"/>
        <v>999</v>
      </c>
    </row>
    <row r="80" spans="1:15" x14ac:dyDescent="0.3">
      <c r="A80" s="14">
        <v>999</v>
      </c>
      <c r="B80" s="12">
        <v>82</v>
      </c>
      <c r="C80" s="12">
        <v>6100198</v>
      </c>
      <c r="D80" s="12" t="s">
        <v>2761</v>
      </c>
      <c r="E80" s="12" t="s">
        <v>143</v>
      </c>
      <c r="F80" s="12" t="s">
        <v>20</v>
      </c>
      <c r="G80" s="12" t="s">
        <v>24</v>
      </c>
      <c r="H80" s="12" t="s">
        <v>24</v>
      </c>
      <c r="I80" s="12" t="s">
        <v>24</v>
      </c>
      <c r="J80" s="12" t="s">
        <v>24</v>
      </c>
      <c r="K80" s="13" t="s">
        <v>24</v>
      </c>
      <c r="M80">
        <f t="shared" si="4"/>
        <v>6100198</v>
      </c>
      <c r="N80">
        <f>IF(AND(A80&gt;0,A80&lt;999),IFERROR(VLOOKUP(results1603[[#This Row],[Card]],FISM[],1,FALSE),0),0)</f>
        <v>0</v>
      </c>
      <c r="O80">
        <f t="shared" si="5"/>
        <v>999</v>
      </c>
    </row>
    <row r="81" spans="1:15" x14ac:dyDescent="0.3">
      <c r="A81" s="14">
        <v>999</v>
      </c>
      <c r="B81" s="15">
        <v>65</v>
      </c>
      <c r="C81" s="15">
        <v>6100090</v>
      </c>
      <c r="D81" s="15" t="s">
        <v>482</v>
      </c>
      <c r="E81" s="15" t="s">
        <v>143</v>
      </c>
      <c r="F81" s="15" t="s">
        <v>20</v>
      </c>
      <c r="G81" s="15" t="s">
        <v>24</v>
      </c>
      <c r="H81" s="15" t="s">
        <v>24</v>
      </c>
      <c r="I81" s="15" t="s">
        <v>24</v>
      </c>
      <c r="J81" s="15" t="s">
        <v>24</v>
      </c>
      <c r="K81" s="16" t="s">
        <v>24</v>
      </c>
      <c r="M81">
        <f t="shared" si="4"/>
        <v>6100090</v>
      </c>
      <c r="N81">
        <f>IF(AND(A81&gt;0,A81&lt;999),IFERROR(VLOOKUP(results1603[[#This Row],[Card]],FISM[],1,FALSE),0),0)</f>
        <v>0</v>
      </c>
      <c r="O81">
        <f t="shared" si="5"/>
        <v>999</v>
      </c>
    </row>
    <row r="82" spans="1:15" x14ac:dyDescent="0.3">
      <c r="A82" s="14">
        <v>999</v>
      </c>
      <c r="B82" s="12">
        <v>13</v>
      </c>
      <c r="C82" s="12">
        <v>6532109</v>
      </c>
      <c r="D82" s="12" t="s">
        <v>990</v>
      </c>
      <c r="E82" s="12" t="s">
        <v>28</v>
      </c>
      <c r="F82" s="12" t="s">
        <v>73</v>
      </c>
      <c r="G82" s="12" t="s">
        <v>24</v>
      </c>
      <c r="H82" s="12" t="s">
        <v>24</v>
      </c>
      <c r="I82" s="12" t="s">
        <v>24</v>
      </c>
      <c r="J82" s="12" t="s">
        <v>24</v>
      </c>
      <c r="K82" s="13" t="s">
        <v>24</v>
      </c>
      <c r="M82">
        <f t="shared" si="4"/>
        <v>6532109</v>
      </c>
      <c r="N82">
        <f>IF(AND(A82&gt;0,A82&lt;999),IFERROR(VLOOKUP(results1603[[#This Row],[Card]],FISM[],1,FALSE),0),0)</f>
        <v>0</v>
      </c>
      <c r="O82">
        <f t="shared" si="5"/>
        <v>999</v>
      </c>
    </row>
    <row r="83" spans="1:15" x14ac:dyDescent="0.3">
      <c r="A83" s="14">
        <v>999</v>
      </c>
      <c r="B83" s="12">
        <v>60</v>
      </c>
      <c r="C83" s="12">
        <v>6100165</v>
      </c>
      <c r="D83" s="12" t="s">
        <v>585</v>
      </c>
      <c r="E83" s="12" t="s">
        <v>143</v>
      </c>
      <c r="F83" s="12" t="s">
        <v>20</v>
      </c>
      <c r="G83" s="12" t="s">
        <v>24</v>
      </c>
      <c r="H83" s="12" t="s">
        <v>24</v>
      </c>
      <c r="I83" s="12" t="s">
        <v>24</v>
      </c>
      <c r="J83" s="12" t="s">
        <v>24</v>
      </c>
      <c r="K83" s="13" t="s">
        <v>24</v>
      </c>
      <c r="M83">
        <f t="shared" si="4"/>
        <v>6100165</v>
      </c>
      <c r="N83">
        <f>IF(AND(A83&gt;0,A83&lt;999),IFERROR(VLOOKUP(results1603[[#This Row],[Card]],FISM[],1,FALSE),0),0)</f>
        <v>0</v>
      </c>
      <c r="O83">
        <f t="shared" si="5"/>
        <v>999</v>
      </c>
    </row>
    <row r="84" spans="1:15" x14ac:dyDescent="0.3">
      <c r="A84" s="14">
        <v>999</v>
      </c>
      <c r="B84" s="15">
        <v>45</v>
      </c>
      <c r="C84" s="15">
        <v>104874</v>
      </c>
      <c r="D84" s="15" t="s">
        <v>399</v>
      </c>
      <c r="E84" s="15" t="s">
        <v>43</v>
      </c>
      <c r="F84" s="15" t="s">
        <v>20</v>
      </c>
      <c r="G84" s="15" t="s">
        <v>24</v>
      </c>
      <c r="H84" s="15" t="s">
        <v>24</v>
      </c>
      <c r="I84" s="15" t="s">
        <v>24</v>
      </c>
      <c r="J84" s="15" t="s">
        <v>24</v>
      </c>
      <c r="K84" s="16" t="s">
        <v>24</v>
      </c>
      <c r="M84">
        <f t="shared" si="4"/>
        <v>104874</v>
      </c>
      <c r="N84">
        <f>IF(AND(A84&gt;0,A84&lt;999),IFERROR(VLOOKUP(results1603[[#This Row],[Card]],FISM[],1,FALSE),0),0)</f>
        <v>0</v>
      </c>
      <c r="O84">
        <f t="shared" si="5"/>
        <v>999</v>
      </c>
    </row>
    <row r="85" spans="1:15" x14ac:dyDescent="0.3">
      <c r="A85" s="14">
        <v>999</v>
      </c>
      <c r="B85" s="12">
        <v>39</v>
      </c>
      <c r="C85" s="12">
        <v>6532399</v>
      </c>
      <c r="D85" s="12" t="s">
        <v>318</v>
      </c>
      <c r="E85" s="12" t="s">
        <v>19</v>
      </c>
      <c r="F85" s="12" t="s">
        <v>73</v>
      </c>
      <c r="G85" s="12" t="s">
        <v>24</v>
      </c>
      <c r="H85" s="12" t="s">
        <v>24</v>
      </c>
      <c r="I85" s="12" t="s">
        <v>24</v>
      </c>
      <c r="J85" s="12" t="s">
        <v>24</v>
      </c>
      <c r="K85" s="13" t="s">
        <v>24</v>
      </c>
      <c r="M85">
        <f t="shared" si="4"/>
        <v>6532399</v>
      </c>
      <c r="N85">
        <f>IF(AND(A85&gt;0,A85&lt;999),IFERROR(VLOOKUP(results1603[[#This Row],[Card]],FISM[],1,FALSE),0),0)</f>
        <v>0</v>
      </c>
      <c r="O85">
        <f t="shared" si="5"/>
        <v>999</v>
      </c>
    </row>
    <row r="86" spans="1:15" x14ac:dyDescent="0.3">
      <c r="A86" s="14">
        <v>999</v>
      </c>
      <c r="B86" s="6">
        <v>28</v>
      </c>
      <c r="C86" s="6">
        <v>6100076</v>
      </c>
      <c r="D86" s="6" t="s">
        <v>219</v>
      </c>
      <c r="E86" s="6" t="s">
        <v>143</v>
      </c>
      <c r="F86" s="6" t="s">
        <v>20</v>
      </c>
      <c r="G86" s="6" t="s">
        <v>24</v>
      </c>
      <c r="H86" s="6" t="s">
        <v>24</v>
      </c>
      <c r="I86" s="6" t="s">
        <v>24</v>
      </c>
      <c r="J86" s="6" t="s">
        <v>24</v>
      </c>
      <c r="K86" s="7" t="s">
        <v>24</v>
      </c>
      <c r="M86">
        <f t="shared" si="4"/>
        <v>6100076</v>
      </c>
      <c r="N86">
        <f>IF(AND(A86&gt;0,A86&lt;999),IFERROR(VLOOKUP(results1603[[#This Row],[Card]],FISM[],1,FALSE),0),0)</f>
        <v>0</v>
      </c>
      <c r="O86">
        <f t="shared" si="5"/>
        <v>999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F6C23-1FFE-42A1-A474-DD6BFC2BD021}">
  <dimension ref="A1:B153"/>
  <sheetViews>
    <sheetView workbookViewId="0">
      <selection activeCell="B30" sqref="B30"/>
    </sheetView>
  </sheetViews>
  <sheetFormatPr defaultRowHeight="14.4" x14ac:dyDescent="0.3"/>
  <sheetData>
    <row r="1" spans="1:2" x14ac:dyDescent="0.3">
      <c r="A1" s="20" t="s">
        <v>8</v>
      </c>
      <c r="B1" s="20"/>
    </row>
    <row r="2" spans="1:2" x14ac:dyDescent="0.3">
      <c r="A2" t="s">
        <v>9</v>
      </c>
      <c r="B2" t="s">
        <v>10</v>
      </c>
    </row>
    <row r="3" spans="1:2" x14ac:dyDescent="0.3">
      <c r="A3" s="1">
        <v>0</v>
      </c>
      <c r="B3" s="2">
        <v>0</v>
      </c>
    </row>
    <row r="4" spans="1:2" x14ac:dyDescent="0.3">
      <c r="A4" s="1">
        <v>1</v>
      </c>
      <c r="B4" s="2">
        <v>500</v>
      </c>
    </row>
    <row r="5" spans="1:2" x14ac:dyDescent="0.3">
      <c r="A5" s="1">
        <v>2</v>
      </c>
      <c r="B5" s="2">
        <v>400</v>
      </c>
    </row>
    <row r="6" spans="1:2" x14ac:dyDescent="0.3">
      <c r="A6" s="1">
        <v>3</v>
      </c>
      <c r="B6" s="2">
        <v>300</v>
      </c>
    </row>
    <row r="7" spans="1:2" x14ac:dyDescent="0.3">
      <c r="A7" s="1">
        <v>4</v>
      </c>
      <c r="B7" s="2">
        <v>250</v>
      </c>
    </row>
    <row r="8" spans="1:2" x14ac:dyDescent="0.3">
      <c r="A8" s="1">
        <v>5</v>
      </c>
      <c r="B8" s="2">
        <v>225</v>
      </c>
    </row>
    <row r="9" spans="1:2" x14ac:dyDescent="0.3">
      <c r="A9" s="1">
        <v>6</v>
      </c>
      <c r="B9" s="2">
        <v>200</v>
      </c>
    </row>
    <row r="10" spans="1:2" x14ac:dyDescent="0.3">
      <c r="A10" s="1">
        <v>7</v>
      </c>
      <c r="B10" s="2">
        <v>180</v>
      </c>
    </row>
    <row r="11" spans="1:2" x14ac:dyDescent="0.3">
      <c r="A11" s="1">
        <v>8</v>
      </c>
      <c r="B11" s="2">
        <v>160</v>
      </c>
    </row>
    <row r="12" spans="1:2" x14ac:dyDescent="0.3">
      <c r="A12" s="1">
        <v>9</v>
      </c>
      <c r="B12" s="2">
        <v>145</v>
      </c>
    </row>
    <row r="13" spans="1:2" x14ac:dyDescent="0.3">
      <c r="A13" s="1">
        <v>10</v>
      </c>
      <c r="B13" s="2">
        <v>130</v>
      </c>
    </row>
    <row r="14" spans="1:2" x14ac:dyDescent="0.3">
      <c r="A14" s="1">
        <v>11</v>
      </c>
      <c r="B14" s="2">
        <v>120</v>
      </c>
    </row>
    <row r="15" spans="1:2" x14ac:dyDescent="0.3">
      <c r="A15" s="1">
        <v>12</v>
      </c>
      <c r="B15" s="2">
        <v>110</v>
      </c>
    </row>
    <row r="16" spans="1:2" x14ac:dyDescent="0.3">
      <c r="A16" s="1">
        <v>13</v>
      </c>
      <c r="B16" s="2">
        <v>100</v>
      </c>
    </row>
    <row r="17" spans="1:2" x14ac:dyDescent="0.3">
      <c r="A17" s="1">
        <v>14</v>
      </c>
      <c r="B17" s="2">
        <v>90</v>
      </c>
    </row>
    <row r="18" spans="1:2" x14ac:dyDescent="0.3">
      <c r="A18" s="1">
        <v>15</v>
      </c>
      <c r="B18" s="2">
        <v>80</v>
      </c>
    </row>
    <row r="19" spans="1:2" x14ac:dyDescent="0.3">
      <c r="A19" s="1">
        <v>16</v>
      </c>
      <c r="B19" s="2">
        <v>75</v>
      </c>
    </row>
    <row r="20" spans="1:2" x14ac:dyDescent="0.3">
      <c r="A20" s="1">
        <v>17</v>
      </c>
      <c r="B20" s="2">
        <v>70</v>
      </c>
    </row>
    <row r="21" spans="1:2" x14ac:dyDescent="0.3">
      <c r="A21" s="1">
        <v>18</v>
      </c>
      <c r="B21" s="2">
        <v>65</v>
      </c>
    </row>
    <row r="22" spans="1:2" x14ac:dyDescent="0.3">
      <c r="A22" s="1">
        <v>19</v>
      </c>
      <c r="B22" s="2">
        <v>60</v>
      </c>
    </row>
    <row r="23" spans="1:2" x14ac:dyDescent="0.3">
      <c r="A23" s="1">
        <v>20</v>
      </c>
      <c r="B23" s="2">
        <v>55</v>
      </c>
    </row>
    <row r="24" spans="1:2" x14ac:dyDescent="0.3">
      <c r="A24" s="1">
        <v>21</v>
      </c>
      <c r="B24" s="2">
        <v>51</v>
      </c>
    </row>
    <row r="25" spans="1:2" x14ac:dyDescent="0.3">
      <c r="A25" s="1">
        <v>22</v>
      </c>
      <c r="B25" s="2">
        <v>47</v>
      </c>
    </row>
    <row r="26" spans="1:2" x14ac:dyDescent="0.3">
      <c r="A26" s="1">
        <v>23</v>
      </c>
      <c r="B26" s="2">
        <v>44</v>
      </c>
    </row>
    <row r="27" spans="1:2" x14ac:dyDescent="0.3">
      <c r="A27" s="1">
        <v>24</v>
      </c>
      <c r="B27" s="2">
        <v>41</v>
      </c>
    </row>
    <row r="28" spans="1:2" x14ac:dyDescent="0.3">
      <c r="A28" s="1">
        <v>25</v>
      </c>
      <c r="B28" s="2">
        <v>38</v>
      </c>
    </row>
    <row r="29" spans="1:2" x14ac:dyDescent="0.3">
      <c r="A29" s="1">
        <v>26</v>
      </c>
      <c r="B29" s="2">
        <v>36</v>
      </c>
    </row>
    <row r="30" spans="1:2" x14ac:dyDescent="0.3">
      <c r="A30" s="1">
        <v>27</v>
      </c>
      <c r="B30" s="2">
        <v>34</v>
      </c>
    </row>
    <row r="31" spans="1:2" x14ac:dyDescent="0.3">
      <c r="A31" s="1">
        <v>28</v>
      </c>
      <c r="B31" s="2">
        <v>32</v>
      </c>
    </row>
    <row r="32" spans="1:2" x14ac:dyDescent="0.3">
      <c r="A32" s="1">
        <v>29</v>
      </c>
      <c r="B32" s="2">
        <v>31</v>
      </c>
    </row>
    <row r="33" spans="1:2" x14ac:dyDescent="0.3">
      <c r="A33" s="1">
        <v>30</v>
      </c>
      <c r="B33" s="2">
        <v>30</v>
      </c>
    </row>
    <row r="34" spans="1:2" x14ac:dyDescent="0.3">
      <c r="A34" s="1">
        <v>31</v>
      </c>
      <c r="B34" s="2">
        <v>29</v>
      </c>
    </row>
    <row r="35" spans="1:2" x14ac:dyDescent="0.3">
      <c r="A35" s="1">
        <v>32</v>
      </c>
      <c r="B35" s="2">
        <v>28</v>
      </c>
    </row>
    <row r="36" spans="1:2" x14ac:dyDescent="0.3">
      <c r="A36" s="1">
        <v>33</v>
      </c>
      <c r="B36" s="2">
        <v>27</v>
      </c>
    </row>
    <row r="37" spans="1:2" x14ac:dyDescent="0.3">
      <c r="A37" s="1">
        <v>34</v>
      </c>
      <c r="B37" s="2">
        <v>26</v>
      </c>
    </row>
    <row r="38" spans="1:2" x14ac:dyDescent="0.3">
      <c r="A38" s="1">
        <v>35</v>
      </c>
      <c r="B38" s="2">
        <v>25</v>
      </c>
    </row>
    <row r="39" spans="1:2" x14ac:dyDescent="0.3">
      <c r="A39" s="1">
        <v>36</v>
      </c>
      <c r="B39" s="2">
        <v>24</v>
      </c>
    </row>
    <row r="40" spans="1:2" x14ac:dyDescent="0.3">
      <c r="A40" s="1">
        <v>37</v>
      </c>
      <c r="B40" s="2">
        <v>23</v>
      </c>
    </row>
    <row r="41" spans="1:2" x14ac:dyDescent="0.3">
      <c r="A41" s="1">
        <v>38</v>
      </c>
      <c r="B41" s="2">
        <v>22</v>
      </c>
    </row>
    <row r="42" spans="1:2" x14ac:dyDescent="0.3">
      <c r="A42" s="1">
        <v>39</v>
      </c>
      <c r="B42" s="2">
        <v>21</v>
      </c>
    </row>
    <row r="43" spans="1:2" x14ac:dyDescent="0.3">
      <c r="A43" s="1">
        <v>40</v>
      </c>
      <c r="B43" s="2">
        <v>20</v>
      </c>
    </row>
    <row r="44" spans="1:2" x14ac:dyDescent="0.3">
      <c r="A44" s="1">
        <v>41</v>
      </c>
      <c r="B44" s="2">
        <v>19</v>
      </c>
    </row>
    <row r="45" spans="1:2" x14ac:dyDescent="0.3">
      <c r="A45" s="1">
        <v>42</v>
      </c>
      <c r="B45" s="2">
        <v>18</v>
      </c>
    </row>
    <row r="46" spans="1:2" x14ac:dyDescent="0.3">
      <c r="A46" s="1">
        <v>43</v>
      </c>
      <c r="B46" s="2">
        <v>17</v>
      </c>
    </row>
    <row r="47" spans="1:2" x14ac:dyDescent="0.3">
      <c r="A47" s="1">
        <v>44</v>
      </c>
      <c r="B47" s="2">
        <v>16</v>
      </c>
    </row>
    <row r="48" spans="1:2" x14ac:dyDescent="0.3">
      <c r="A48" s="1">
        <v>45</v>
      </c>
      <c r="B48" s="2">
        <v>15</v>
      </c>
    </row>
    <row r="49" spans="1:2" x14ac:dyDescent="0.3">
      <c r="A49" s="1">
        <v>46</v>
      </c>
      <c r="B49" s="2">
        <v>14</v>
      </c>
    </row>
    <row r="50" spans="1:2" x14ac:dyDescent="0.3">
      <c r="A50" s="1">
        <v>47</v>
      </c>
      <c r="B50" s="2">
        <v>13</v>
      </c>
    </row>
    <row r="51" spans="1:2" x14ac:dyDescent="0.3">
      <c r="A51" s="1">
        <v>48</v>
      </c>
      <c r="B51" s="2">
        <v>12</v>
      </c>
    </row>
    <row r="52" spans="1:2" x14ac:dyDescent="0.3">
      <c r="A52" s="1">
        <v>49</v>
      </c>
      <c r="B52" s="2">
        <v>11</v>
      </c>
    </row>
    <row r="53" spans="1:2" x14ac:dyDescent="0.3">
      <c r="A53" s="1">
        <v>50</v>
      </c>
      <c r="B53" s="2">
        <v>10</v>
      </c>
    </row>
    <row r="54" spans="1:2" x14ac:dyDescent="0.3">
      <c r="A54" s="1">
        <v>51</v>
      </c>
      <c r="B54" s="2">
        <v>9</v>
      </c>
    </row>
    <row r="55" spans="1:2" x14ac:dyDescent="0.3">
      <c r="A55" s="1">
        <v>52</v>
      </c>
      <c r="B55" s="2">
        <v>8</v>
      </c>
    </row>
    <row r="56" spans="1:2" x14ac:dyDescent="0.3">
      <c r="A56" s="1">
        <v>53</v>
      </c>
      <c r="B56" s="2">
        <v>7</v>
      </c>
    </row>
    <row r="57" spans="1:2" x14ac:dyDescent="0.3">
      <c r="A57" s="1">
        <v>54</v>
      </c>
      <c r="B57" s="2">
        <v>6</v>
      </c>
    </row>
    <row r="58" spans="1:2" x14ac:dyDescent="0.3">
      <c r="A58" s="1">
        <v>55</v>
      </c>
      <c r="B58" s="2">
        <v>5</v>
      </c>
    </row>
    <row r="59" spans="1:2" x14ac:dyDescent="0.3">
      <c r="A59" s="1">
        <v>56</v>
      </c>
      <c r="B59" s="2">
        <v>4</v>
      </c>
    </row>
    <row r="60" spans="1:2" x14ac:dyDescent="0.3">
      <c r="A60" s="1">
        <v>57</v>
      </c>
      <c r="B60" s="2">
        <v>3</v>
      </c>
    </row>
    <row r="61" spans="1:2" x14ac:dyDescent="0.3">
      <c r="A61" s="1">
        <v>58</v>
      </c>
      <c r="B61" s="2">
        <v>2</v>
      </c>
    </row>
    <row r="62" spans="1:2" x14ac:dyDescent="0.3">
      <c r="A62" s="1">
        <v>59</v>
      </c>
      <c r="B62" s="2">
        <v>1</v>
      </c>
    </row>
    <row r="63" spans="1:2" x14ac:dyDescent="0.3">
      <c r="A63" s="1">
        <v>60</v>
      </c>
      <c r="B63" s="2">
        <v>1</v>
      </c>
    </row>
    <row r="64" spans="1:2" x14ac:dyDescent="0.3">
      <c r="A64" s="1">
        <v>61</v>
      </c>
      <c r="B64" s="2">
        <v>0</v>
      </c>
    </row>
    <row r="65" spans="1:2" x14ac:dyDescent="0.3">
      <c r="A65" s="1">
        <v>62</v>
      </c>
      <c r="B65" s="2">
        <v>0</v>
      </c>
    </row>
    <row r="66" spans="1:2" x14ac:dyDescent="0.3">
      <c r="A66" s="1">
        <v>63</v>
      </c>
      <c r="B66" s="2">
        <v>0</v>
      </c>
    </row>
    <row r="67" spans="1:2" x14ac:dyDescent="0.3">
      <c r="A67" s="1">
        <v>64</v>
      </c>
      <c r="B67" s="2">
        <v>0</v>
      </c>
    </row>
    <row r="68" spans="1:2" x14ac:dyDescent="0.3">
      <c r="A68" s="1">
        <v>65</v>
      </c>
      <c r="B68" s="2">
        <v>0</v>
      </c>
    </row>
    <row r="69" spans="1:2" x14ac:dyDescent="0.3">
      <c r="A69" s="1">
        <v>66</v>
      </c>
      <c r="B69" s="2">
        <v>0</v>
      </c>
    </row>
    <row r="70" spans="1:2" x14ac:dyDescent="0.3">
      <c r="A70" s="1">
        <v>67</v>
      </c>
      <c r="B70" s="2">
        <v>0</v>
      </c>
    </row>
    <row r="71" spans="1:2" x14ac:dyDescent="0.3">
      <c r="A71" s="1">
        <v>68</v>
      </c>
      <c r="B71" s="2">
        <v>0</v>
      </c>
    </row>
    <row r="72" spans="1:2" x14ac:dyDescent="0.3">
      <c r="A72" s="1">
        <v>69</v>
      </c>
      <c r="B72" s="2">
        <v>0</v>
      </c>
    </row>
    <row r="73" spans="1:2" x14ac:dyDescent="0.3">
      <c r="A73" s="1">
        <v>70</v>
      </c>
      <c r="B73" s="2">
        <v>0</v>
      </c>
    </row>
    <row r="74" spans="1:2" x14ac:dyDescent="0.3">
      <c r="A74" s="1">
        <v>71</v>
      </c>
      <c r="B74" s="2">
        <v>0</v>
      </c>
    </row>
    <row r="75" spans="1:2" x14ac:dyDescent="0.3">
      <c r="A75" s="1">
        <v>72</v>
      </c>
      <c r="B75" s="2">
        <v>0</v>
      </c>
    </row>
    <row r="76" spans="1:2" x14ac:dyDescent="0.3">
      <c r="A76" s="1">
        <v>73</v>
      </c>
      <c r="B76" s="2">
        <v>0</v>
      </c>
    </row>
    <row r="77" spans="1:2" x14ac:dyDescent="0.3">
      <c r="A77" s="1">
        <v>74</v>
      </c>
      <c r="B77" s="2">
        <v>0</v>
      </c>
    </row>
    <row r="78" spans="1:2" x14ac:dyDescent="0.3">
      <c r="A78" s="1">
        <v>75</v>
      </c>
      <c r="B78" s="2">
        <v>0</v>
      </c>
    </row>
    <row r="79" spans="1:2" x14ac:dyDescent="0.3">
      <c r="A79" s="1">
        <v>76</v>
      </c>
      <c r="B79" s="2">
        <v>0</v>
      </c>
    </row>
    <row r="80" spans="1:2" x14ac:dyDescent="0.3">
      <c r="A80" s="1">
        <v>77</v>
      </c>
      <c r="B80" s="2">
        <v>0</v>
      </c>
    </row>
    <row r="81" spans="1:2" x14ac:dyDescent="0.3">
      <c r="A81" s="1">
        <v>78</v>
      </c>
      <c r="B81" s="2">
        <v>0</v>
      </c>
    </row>
    <row r="82" spans="1:2" x14ac:dyDescent="0.3">
      <c r="A82" s="1">
        <v>79</v>
      </c>
      <c r="B82" s="2">
        <v>0</v>
      </c>
    </row>
    <row r="83" spans="1:2" x14ac:dyDescent="0.3">
      <c r="A83" s="1">
        <v>80</v>
      </c>
      <c r="B83" s="2">
        <v>0</v>
      </c>
    </row>
    <row r="84" spans="1:2" x14ac:dyDescent="0.3">
      <c r="A84" s="1">
        <v>81</v>
      </c>
      <c r="B84" s="2">
        <v>0</v>
      </c>
    </row>
    <row r="85" spans="1:2" x14ac:dyDescent="0.3">
      <c r="A85" s="1">
        <v>82</v>
      </c>
      <c r="B85" s="2">
        <v>0</v>
      </c>
    </row>
    <row r="86" spans="1:2" x14ac:dyDescent="0.3">
      <c r="A86" s="1">
        <v>83</v>
      </c>
      <c r="B86" s="2">
        <v>0</v>
      </c>
    </row>
    <row r="87" spans="1:2" x14ac:dyDescent="0.3">
      <c r="A87" s="1">
        <v>84</v>
      </c>
      <c r="B87" s="2">
        <v>0</v>
      </c>
    </row>
    <row r="88" spans="1:2" x14ac:dyDescent="0.3">
      <c r="A88" s="1">
        <v>85</v>
      </c>
      <c r="B88" s="2">
        <v>0</v>
      </c>
    </row>
    <row r="89" spans="1:2" x14ac:dyDescent="0.3">
      <c r="A89" s="1">
        <v>86</v>
      </c>
      <c r="B89" s="2">
        <v>0</v>
      </c>
    </row>
    <row r="90" spans="1:2" x14ac:dyDescent="0.3">
      <c r="A90" s="1">
        <v>87</v>
      </c>
      <c r="B90" s="2">
        <v>0</v>
      </c>
    </row>
    <row r="91" spans="1:2" x14ac:dyDescent="0.3">
      <c r="A91" s="1">
        <v>88</v>
      </c>
      <c r="B91" s="2">
        <v>0</v>
      </c>
    </row>
    <row r="92" spans="1:2" x14ac:dyDescent="0.3">
      <c r="A92" s="1">
        <v>89</v>
      </c>
      <c r="B92" s="2">
        <v>0</v>
      </c>
    </row>
    <row r="93" spans="1:2" x14ac:dyDescent="0.3">
      <c r="A93" s="1">
        <v>90</v>
      </c>
      <c r="B93" s="2">
        <v>0</v>
      </c>
    </row>
    <row r="94" spans="1:2" x14ac:dyDescent="0.3">
      <c r="A94" s="1">
        <v>91</v>
      </c>
      <c r="B94" s="2">
        <v>0</v>
      </c>
    </row>
    <row r="95" spans="1:2" x14ac:dyDescent="0.3">
      <c r="A95" s="1">
        <v>92</v>
      </c>
      <c r="B95" s="2">
        <v>0</v>
      </c>
    </row>
    <row r="96" spans="1:2" x14ac:dyDescent="0.3">
      <c r="A96" s="1">
        <v>93</v>
      </c>
      <c r="B96" s="2">
        <v>0</v>
      </c>
    </row>
    <row r="97" spans="1:2" x14ac:dyDescent="0.3">
      <c r="A97" s="1">
        <v>94</v>
      </c>
      <c r="B97" s="2">
        <v>0</v>
      </c>
    </row>
    <row r="98" spans="1:2" x14ac:dyDescent="0.3">
      <c r="A98" s="1">
        <v>95</v>
      </c>
      <c r="B98" s="2">
        <v>0</v>
      </c>
    </row>
    <row r="99" spans="1:2" x14ac:dyDescent="0.3">
      <c r="A99" s="1">
        <v>96</v>
      </c>
      <c r="B99" s="2">
        <v>0</v>
      </c>
    </row>
    <row r="100" spans="1:2" x14ac:dyDescent="0.3">
      <c r="A100" s="1">
        <v>97</v>
      </c>
      <c r="B100" s="2">
        <v>0</v>
      </c>
    </row>
    <row r="101" spans="1:2" x14ac:dyDescent="0.3">
      <c r="A101" s="1">
        <v>98</v>
      </c>
      <c r="B101" s="2">
        <v>0</v>
      </c>
    </row>
    <row r="102" spans="1:2" x14ac:dyDescent="0.3">
      <c r="A102" s="1">
        <v>99</v>
      </c>
      <c r="B102" s="2">
        <v>0</v>
      </c>
    </row>
    <row r="103" spans="1:2" x14ac:dyDescent="0.3">
      <c r="A103" s="1">
        <v>100</v>
      </c>
      <c r="B103" s="2">
        <v>0</v>
      </c>
    </row>
    <row r="104" spans="1:2" x14ac:dyDescent="0.3">
      <c r="A104" s="1">
        <v>101</v>
      </c>
      <c r="B104" s="2">
        <v>0</v>
      </c>
    </row>
    <row r="105" spans="1:2" x14ac:dyDescent="0.3">
      <c r="A105" s="1">
        <v>102</v>
      </c>
      <c r="B105" s="2">
        <v>0</v>
      </c>
    </row>
    <row r="106" spans="1:2" x14ac:dyDescent="0.3">
      <c r="A106" s="1">
        <v>103</v>
      </c>
      <c r="B106" s="2">
        <v>0</v>
      </c>
    </row>
    <row r="107" spans="1:2" x14ac:dyDescent="0.3">
      <c r="A107" s="1">
        <v>104</v>
      </c>
      <c r="B107" s="2">
        <v>0</v>
      </c>
    </row>
    <row r="108" spans="1:2" x14ac:dyDescent="0.3">
      <c r="A108" s="1">
        <v>105</v>
      </c>
      <c r="B108" s="2">
        <v>0</v>
      </c>
    </row>
    <row r="109" spans="1:2" x14ac:dyDescent="0.3">
      <c r="A109" s="1">
        <v>106</v>
      </c>
      <c r="B109" s="2">
        <v>0</v>
      </c>
    </row>
    <row r="110" spans="1:2" x14ac:dyDescent="0.3">
      <c r="A110" s="1">
        <v>107</v>
      </c>
      <c r="B110" s="2">
        <v>0</v>
      </c>
    </row>
    <row r="111" spans="1:2" x14ac:dyDescent="0.3">
      <c r="A111" s="1">
        <v>108</v>
      </c>
      <c r="B111" s="2">
        <v>0</v>
      </c>
    </row>
    <row r="112" spans="1:2" x14ac:dyDescent="0.3">
      <c r="A112" s="1">
        <v>109</v>
      </c>
      <c r="B112" s="2">
        <v>0</v>
      </c>
    </row>
    <row r="113" spans="1:2" x14ac:dyDescent="0.3">
      <c r="A113" s="1">
        <v>110</v>
      </c>
      <c r="B113" s="2">
        <v>0</v>
      </c>
    </row>
    <row r="114" spans="1:2" x14ac:dyDescent="0.3">
      <c r="A114" s="1">
        <v>111</v>
      </c>
      <c r="B114" s="2">
        <v>0</v>
      </c>
    </row>
    <row r="115" spans="1:2" x14ac:dyDescent="0.3">
      <c r="A115" s="1">
        <v>112</v>
      </c>
      <c r="B115" s="2">
        <v>0</v>
      </c>
    </row>
    <row r="116" spans="1:2" x14ac:dyDescent="0.3">
      <c r="A116" s="1">
        <v>113</v>
      </c>
      <c r="B116" s="2">
        <v>0</v>
      </c>
    </row>
    <row r="117" spans="1:2" x14ac:dyDescent="0.3">
      <c r="A117" s="1">
        <v>114</v>
      </c>
      <c r="B117" s="2">
        <v>0</v>
      </c>
    </row>
    <row r="118" spans="1:2" x14ac:dyDescent="0.3">
      <c r="A118" s="1">
        <v>115</v>
      </c>
      <c r="B118" s="2">
        <v>0</v>
      </c>
    </row>
    <row r="119" spans="1:2" x14ac:dyDescent="0.3">
      <c r="A119" s="1">
        <v>116</v>
      </c>
      <c r="B119" s="2">
        <v>0</v>
      </c>
    </row>
    <row r="120" spans="1:2" x14ac:dyDescent="0.3">
      <c r="A120" s="1">
        <v>117</v>
      </c>
      <c r="B120" s="2">
        <v>0</v>
      </c>
    </row>
    <row r="121" spans="1:2" x14ac:dyDescent="0.3">
      <c r="A121" s="1">
        <v>118</v>
      </c>
      <c r="B121" s="2">
        <v>0</v>
      </c>
    </row>
    <row r="122" spans="1:2" x14ac:dyDescent="0.3">
      <c r="A122" s="1">
        <v>119</v>
      </c>
      <c r="B122" s="2">
        <v>0</v>
      </c>
    </row>
    <row r="123" spans="1:2" x14ac:dyDescent="0.3">
      <c r="A123" s="1">
        <v>120</v>
      </c>
      <c r="B123" s="2">
        <v>0</v>
      </c>
    </row>
    <row r="124" spans="1:2" x14ac:dyDescent="0.3">
      <c r="A124" s="1">
        <v>121</v>
      </c>
      <c r="B124" s="2">
        <v>0</v>
      </c>
    </row>
    <row r="125" spans="1:2" x14ac:dyDescent="0.3">
      <c r="A125" s="1">
        <v>122</v>
      </c>
      <c r="B125" s="2">
        <v>0</v>
      </c>
    </row>
    <row r="126" spans="1:2" x14ac:dyDescent="0.3">
      <c r="A126" s="1">
        <v>123</v>
      </c>
      <c r="B126" s="2">
        <v>0</v>
      </c>
    </row>
    <row r="127" spans="1:2" x14ac:dyDescent="0.3">
      <c r="A127" s="1">
        <v>124</v>
      </c>
      <c r="B127" s="2">
        <v>0</v>
      </c>
    </row>
    <row r="128" spans="1:2" x14ac:dyDescent="0.3">
      <c r="A128" s="1">
        <v>125</v>
      </c>
      <c r="B128" s="2">
        <v>0</v>
      </c>
    </row>
    <row r="129" spans="1:2" x14ac:dyDescent="0.3">
      <c r="A129" s="1">
        <v>126</v>
      </c>
      <c r="B129" s="2">
        <v>0</v>
      </c>
    </row>
    <row r="130" spans="1:2" x14ac:dyDescent="0.3">
      <c r="A130" s="1">
        <v>127</v>
      </c>
      <c r="B130" s="2">
        <v>0</v>
      </c>
    </row>
    <row r="131" spans="1:2" x14ac:dyDescent="0.3">
      <c r="A131" s="1">
        <v>128</v>
      </c>
      <c r="B131" s="2">
        <v>0</v>
      </c>
    </row>
    <row r="132" spans="1:2" x14ac:dyDescent="0.3">
      <c r="A132" s="1">
        <v>129</v>
      </c>
      <c r="B132" s="2">
        <v>0</v>
      </c>
    </row>
    <row r="133" spans="1:2" x14ac:dyDescent="0.3">
      <c r="A133" s="1">
        <v>130</v>
      </c>
      <c r="B133" s="2">
        <v>0</v>
      </c>
    </row>
    <row r="134" spans="1:2" x14ac:dyDescent="0.3">
      <c r="A134" s="1">
        <v>131</v>
      </c>
      <c r="B134" s="2">
        <v>0</v>
      </c>
    </row>
    <row r="135" spans="1:2" x14ac:dyDescent="0.3">
      <c r="A135" s="1">
        <v>132</v>
      </c>
      <c r="B135" s="2">
        <v>0</v>
      </c>
    </row>
    <row r="136" spans="1:2" x14ac:dyDescent="0.3">
      <c r="A136" s="1">
        <v>133</v>
      </c>
      <c r="B136" s="2">
        <v>0</v>
      </c>
    </row>
    <row r="137" spans="1:2" x14ac:dyDescent="0.3">
      <c r="A137" s="1">
        <v>134</v>
      </c>
      <c r="B137" s="2">
        <v>0</v>
      </c>
    </row>
    <row r="138" spans="1:2" x14ac:dyDescent="0.3">
      <c r="A138" s="1">
        <v>135</v>
      </c>
      <c r="B138" s="2">
        <v>0</v>
      </c>
    </row>
    <row r="139" spans="1:2" x14ac:dyDescent="0.3">
      <c r="A139" s="1">
        <v>136</v>
      </c>
      <c r="B139" s="2">
        <v>0</v>
      </c>
    </row>
    <row r="140" spans="1:2" x14ac:dyDescent="0.3">
      <c r="A140" s="1">
        <v>137</v>
      </c>
      <c r="B140" s="2">
        <v>0</v>
      </c>
    </row>
    <row r="141" spans="1:2" x14ac:dyDescent="0.3">
      <c r="A141" s="1">
        <v>138</v>
      </c>
      <c r="B141" s="2">
        <v>0</v>
      </c>
    </row>
    <row r="142" spans="1:2" x14ac:dyDescent="0.3">
      <c r="A142" s="1">
        <v>139</v>
      </c>
      <c r="B142" s="2">
        <v>0</v>
      </c>
    </row>
    <row r="143" spans="1:2" x14ac:dyDescent="0.3">
      <c r="A143" s="1">
        <v>140</v>
      </c>
      <c r="B143" s="2">
        <v>0</v>
      </c>
    </row>
    <row r="144" spans="1:2" x14ac:dyDescent="0.3">
      <c r="A144" s="1">
        <v>141</v>
      </c>
      <c r="B144" s="2">
        <v>0</v>
      </c>
    </row>
    <row r="145" spans="1:2" x14ac:dyDescent="0.3">
      <c r="A145" s="1">
        <v>142</v>
      </c>
      <c r="B145" s="2">
        <v>0</v>
      </c>
    </row>
    <row r="146" spans="1:2" x14ac:dyDescent="0.3">
      <c r="A146" s="1">
        <v>143</v>
      </c>
      <c r="B146" s="2">
        <v>0</v>
      </c>
    </row>
    <row r="147" spans="1:2" x14ac:dyDescent="0.3">
      <c r="A147" s="1">
        <v>144</v>
      </c>
      <c r="B147" s="2">
        <v>0</v>
      </c>
    </row>
    <row r="148" spans="1:2" x14ac:dyDescent="0.3">
      <c r="A148" s="1">
        <v>145</v>
      </c>
      <c r="B148" s="2">
        <v>0</v>
      </c>
    </row>
    <row r="149" spans="1:2" x14ac:dyDescent="0.3">
      <c r="A149" s="1">
        <v>146</v>
      </c>
      <c r="B149" s="2">
        <v>0</v>
      </c>
    </row>
    <row r="150" spans="1:2" x14ac:dyDescent="0.3">
      <c r="A150" s="1">
        <v>147</v>
      </c>
      <c r="B150" s="2">
        <v>0</v>
      </c>
    </row>
    <row r="151" spans="1:2" x14ac:dyDescent="0.3">
      <c r="A151" s="1">
        <v>148</v>
      </c>
      <c r="B151" s="2">
        <v>0</v>
      </c>
    </row>
    <row r="152" spans="1:2" x14ac:dyDescent="0.3">
      <c r="A152" s="1">
        <v>149</v>
      </c>
      <c r="B152" s="2">
        <v>0</v>
      </c>
    </row>
    <row r="153" spans="1:2" x14ac:dyDescent="0.3">
      <c r="A153" s="1">
        <v>999</v>
      </c>
      <c r="B153" s="2">
        <v>0</v>
      </c>
    </row>
  </sheetData>
  <mergeCells count="1">
    <mergeCell ref="A1:B1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EEDBE-C4B8-4BA6-AA34-DEAF75807E4A}">
  <dimension ref="A1:P107"/>
  <sheetViews>
    <sheetView workbookViewId="0">
      <selection activeCell="S15" sqref="S15"/>
    </sheetView>
  </sheetViews>
  <sheetFormatPr defaultRowHeight="14.4" x14ac:dyDescent="0.3"/>
  <cols>
    <col min="1" max="1" width="6.109375" customWidth="1"/>
    <col min="2" max="2" width="5.109375" customWidth="1"/>
    <col min="3" max="3" width="10.21875" customWidth="1"/>
    <col min="4" max="4" width="24.44140625" bestFit="1" customWidth="1"/>
    <col min="5" max="5" width="7.109375" customWidth="1"/>
    <col min="6" max="6" width="6.21875" customWidth="1"/>
    <col min="7" max="7" width="7.5546875" customWidth="1"/>
    <col min="8" max="8" width="7.44140625" customWidth="1"/>
    <col min="9" max="9" width="8.77734375" customWidth="1"/>
    <col min="10" max="10" width="8.44140625" customWidth="1"/>
    <col min="11" max="11" width="8" customWidth="1"/>
  </cols>
  <sheetData>
    <row r="1" spans="1:16" x14ac:dyDescent="0.3">
      <c r="A1" s="8" t="s">
        <v>0</v>
      </c>
      <c r="B1" s="9" t="s">
        <v>1</v>
      </c>
      <c r="C1" s="9" t="s">
        <v>11</v>
      </c>
      <c r="D1" s="9" t="s">
        <v>3</v>
      </c>
      <c r="E1" s="9" t="s">
        <v>12</v>
      </c>
      <c r="F1" s="9" t="s">
        <v>4</v>
      </c>
      <c r="G1" s="9" t="s">
        <v>13</v>
      </c>
      <c r="H1" s="9" t="s">
        <v>14</v>
      </c>
      <c r="I1" s="9" t="s">
        <v>15</v>
      </c>
      <c r="J1" s="9" t="s">
        <v>16</v>
      </c>
      <c r="K1" s="10" t="s">
        <v>6</v>
      </c>
      <c r="N1" s="17" t="s">
        <v>2</v>
      </c>
      <c r="O1" s="17" t="s">
        <v>7</v>
      </c>
      <c r="P1" s="17" t="s">
        <v>0</v>
      </c>
    </row>
    <row r="2" spans="1:16" x14ac:dyDescent="0.3">
      <c r="A2" s="11">
        <v>1</v>
      </c>
      <c r="B2" s="12" t="s">
        <v>17</v>
      </c>
      <c r="C2" s="12">
        <v>104818</v>
      </c>
      <c r="D2" s="12" t="s">
        <v>18</v>
      </c>
      <c r="E2" s="12" t="s">
        <v>19</v>
      </c>
      <c r="F2" s="12" t="s">
        <v>20</v>
      </c>
      <c r="G2" s="12" t="s">
        <v>21</v>
      </c>
      <c r="H2" s="12" t="s">
        <v>22</v>
      </c>
      <c r="I2" s="12" t="s">
        <v>23</v>
      </c>
      <c r="J2" s="12" t="s">
        <v>24</v>
      </c>
      <c r="K2" s="13" t="s">
        <v>25</v>
      </c>
      <c r="N2">
        <f t="shared" ref="N2:N33" si="0">C2</f>
        <v>104818</v>
      </c>
      <c r="O2">
        <f>IF(AND(A2&gt;0,A2&lt;999),IFERROR(VLOOKUP(results0301[[#This Row],[Card]],FISM[],1,FALSE),0),0)</f>
        <v>104818</v>
      </c>
      <c r="P2">
        <f t="shared" ref="P2:P33" si="1">A2</f>
        <v>1</v>
      </c>
    </row>
    <row r="3" spans="1:16" x14ac:dyDescent="0.3">
      <c r="A3" s="14">
        <v>2</v>
      </c>
      <c r="B3" s="15" t="s">
        <v>26</v>
      </c>
      <c r="C3" s="15">
        <v>104615</v>
      </c>
      <c r="D3" s="15" t="s">
        <v>27</v>
      </c>
      <c r="E3" s="15" t="s">
        <v>28</v>
      </c>
      <c r="F3" s="15" t="s">
        <v>20</v>
      </c>
      <c r="G3" s="15" t="s">
        <v>29</v>
      </c>
      <c r="H3" s="15" t="s">
        <v>30</v>
      </c>
      <c r="I3" s="15" t="s">
        <v>31</v>
      </c>
      <c r="J3" s="15" t="s">
        <v>32</v>
      </c>
      <c r="K3" s="16" t="s">
        <v>33</v>
      </c>
      <c r="N3">
        <f t="shared" si="0"/>
        <v>104615</v>
      </c>
      <c r="O3">
        <f>IF(AND(A3&gt;0,A3&lt;999),IFERROR(VLOOKUP(results0301[[#This Row],[Card]],FISM[],1,FALSE),0),0)</f>
        <v>104615</v>
      </c>
      <c r="P3">
        <f t="shared" si="1"/>
        <v>2</v>
      </c>
    </row>
    <row r="4" spans="1:16" x14ac:dyDescent="0.3">
      <c r="A4" s="11">
        <v>3</v>
      </c>
      <c r="B4" s="12" t="s">
        <v>34</v>
      </c>
      <c r="C4" s="12">
        <v>104723</v>
      </c>
      <c r="D4" s="12" t="s">
        <v>35</v>
      </c>
      <c r="E4" s="12" t="s">
        <v>19</v>
      </c>
      <c r="F4" s="12" t="s">
        <v>20</v>
      </c>
      <c r="G4" s="12" t="s">
        <v>36</v>
      </c>
      <c r="H4" s="12" t="s">
        <v>37</v>
      </c>
      <c r="I4" s="12" t="s">
        <v>38</v>
      </c>
      <c r="J4" s="12" t="s">
        <v>39</v>
      </c>
      <c r="K4" s="13" t="s">
        <v>40</v>
      </c>
      <c r="N4">
        <f t="shared" si="0"/>
        <v>104723</v>
      </c>
      <c r="O4">
        <f>IF(AND(A4&gt;0,A4&lt;999),IFERROR(VLOOKUP(results0301[[#This Row],[Card]],FISM[],1,FALSE),0),0)</f>
        <v>104723</v>
      </c>
      <c r="P4">
        <f t="shared" si="1"/>
        <v>3</v>
      </c>
    </row>
    <row r="5" spans="1:16" x14ac:dyDescent="0.3">
      <c r="A5" s="14">
        <v>4</v>
      </c>
      <c r="B5" s="15" t="s">
        <v>41</v>
      </c>
      <c r="C5" s="15">
        <v>104909</v>
      </c>
      <c r="D5" s="15" t="s">
        <v>42</v>
      </c>
      <c r="E5" s="15" t="s">
        <v>43</v>
      </c>
      <c r="F5" s="15" t="s">
        <v>20</v>
      </c>
      <c r="G5" s="15" t="s">
        <v>44</v>
      </c>
      <c r="H5" s="15" t="s">
        <v>45</v>
      </c>
      <c r="I5" s="15" t="s">
        <v>46</v>
      </c>
      <c r="J5" s="15" t="s">
        <v>47</v>
      </c>
      <c r="K5" s="16" t="s">
        <v>48</v>
      </c>
      <c r="N5">
        <f t="shared" si="0"/>
        <v>104909</v>
      </c>
      <c r="O5">
        <f>IF(AND(A5&gt;0,A5&lt;999),IFERROR(VLOOKUP(results0301[[#This Row],[Card]],FISM[],1,FALSE),0),0)</f>
        <v>104909</v>
      </c>
      <c r="P5">
        <f t="shared" si="1"/>
        <v>4</v>
      </c>
    </row>
    <row r="6" spans="1:16" x14ac:dyDescent="0.3">
      <c r="A6" s="11">
        <v>5</v>
      </c>
      <c r="B6" s="12" t="s">
        <v>49</v>
      </c>
      <c r="C6" s="12">
        <v>104625</v>
      </c>
      <c r="D6" s="12" t="s">
        <v>50</v>
      </c>
      <c r="E6" s="12" t="s">
        <v>28</v>
      </c>
      <c r="F6" s="12" t="s">
        <v>20</v>
      </c>
      <c r="G6" s="12" t="s">
        <v>51</v>
      </c>
      <c r="H6" s="12" t="s">
        <v>52</v>
      </c>
      <c r="I6" s="12" t="s">
        <v>53</v>
      </c>
      <c r="J6" s="12" t="s">
        <v>54</v>
      </c>
      <c r="K6" s="13" t="s">
        <v>55</v>
      </c>
      <c r="N6">
        <f t="shared" si="0"/>
        <v>104625</v>
      </c>
      <c r="O6">
        <f>IF(AND(A6&gt;0,A6&lt;999),IFERROR(VLOOKUP(results0301[[#This Row],[Card]],FISM[],1,FALSE),0),0)</f>
        <v>104625</v>
      </c>
      <c r="P6">
        <f t="shared" si="1"/>
        <v>5</v>
      </c>
    </row>
    <row r="7" spans="1:16" x14ac:dyDescent="0.3">
      <c r="A7" s="14">
        <v>6</v>
      </c>
      <c r="B7" s="15" t="s">
        <v>56</v>
      </c>
      <c r="C7" s="15">
        <v>104727</v>
      </c>
      <c r="D7" s="15" t="s">
        <v>57</v>
      </c>
      <c r="E7" s="15" t="s">
        <v>19</v>
      </c>
      <c r="F7" s="15" t="s">
        <v>20</v>
      </c>
      <c r="G7" s="15" t="s">
        <v>58</v>
      </c>
      <c r="H7" s="15" t="s">
        <v>59</v>
      </c>
      <c r="I7" s="15" t="s">
        <v>60</v>
      </c>
      <c r="J7" s="15" t="s">
        <v>61</v>
      </c>
      <c r="K7" s="16" t="s">
        <v>62</v>
      </c>
      <c r="N7">
        <f t="shared" si="0"/>
        <v>104727</v>
      </c>
      <c r="O7">
        <f>IF(AND(A7&gt;0,A7&lt;999),IFERROR(VLOOKUP(results0301[[#This Row],[Card]],FISM[],1,FALSE),0),0)</f>
        <v>104727</v>
      </c>
      <c r="P7">
        <f t="shared" si="1"/>
        <v>6</v>
      </c>
    </row>
    <row r="8" spans="1:16" x14ac:dyDescent="0.3">
      <c r="A8" s="11">
        <v>7</v>
      </c>
      <c r="B8" s="12" t="s">
        <v>63</v>
      </c>
      <c r="C8" s="12">
        <v>104143</v>
      </c>
      <c r="D8" s="12" t="s">
        <v>64</v>
      </c>
      <c r="E8" s="12" t="s">
        <v>65</v>
      </c>
      <c r="F8" s="12" t="s">
        <v>20</v>
      </c>
      <c r="G8" s="12" t="s">
        <v>66</v>
      </c>
      <c r="H8" s="12" t="s">
        <v>67</v>
      </c>
      <c r="I8" s="12" t="s">
        <v>68</v>
      </c>
      <c r="J8" s="12" t="s">
        <v>69</v>
      </c>
      <c r="K8" s="13" t="s">
        <v>70</v>
      </c>
      <c r="N8">
        <f t="shared" si="0"/>
        <v>104143</v>
      </c>
      <c r="O8">
        <f>IF(AND(A8&gt;0,A8&lt;999),IFERROR(VLOOKUP(results0301[[#This Row],[Card]],FISM[],1,FALSE),0),0)</f>
        <v>104143</v>
      </c>
      <c r="P8">
        <f t="shared" si="1"/>
        <v>7</v>
      </c>
    </row>
    <row r="9" spans="1:16" x14ac:dyDescent="0.3">
      <c r="A9" s="14">
        <v>8</v>
      </c>
      <c r="B9" s="15" t="s">
        <v>71</v>
      </c>
      <c r="C9" s="15">
        <v>6532124</v>
      </c>
      <c r="D9" s="15" t="s">
        <v>72</v>
      </c>
      <c r="E9" s="15" t="s">
        <v>28</v>
      </c>
      <c r="F9" s="15" t="s">
        <v>73</v>
      </c>
      <c r="G9" s="15" t="s">
        <v>74</v>
      </c>
      <c r="H9" s="15" t="s">
        <v>75</v>
      </c>
      <c r="I9" s="15" t="s">
        <v>76</v>
      </c>
      <c r="J9" s="15" t="s">
        <v>77</v>
      </c>
      <c r="K9" s="16" t="s">
        <v>78</v>
      </c>
      <c r="N9">
        <f t="shared" si="0"/>
        <v>6532124</v>
      </c>
      <c r="O9">
        <f>IF(AND(A9&gt;0,A9&lt;999),IFERROR(VLOOKUP(results0301[[#This Row],[Card]],FISM[],1,FALSE),0),0)</f>
        <v>6532124</v>
      </c>
      <c r="P9">
        <f t="shared" si="1"/>
        <v>8</v>
      </c>
    </row>
    <row r="10" spans="1:16" x14ac:dyDescent="0.3">
      <c r="A10" s="11">
        <v>9</v>
      </c>
      <c r="B10" s="12" t="s">
        <v>79</v>
      </c>
      <c r="C10" s="12">
        <v>104551</v>
      </c>
      <c r="D10" s="12" t="s">
        <v>80</v>
      </c>
      <c r="E10" s="12" t="s">
        <v>81</v>
      </c>
      <c r="F10" s="12" t="s">
        <v>20</v>
      </c>
      <c r="G10" s="12" t="s">
        <v>82</v>
      </c>
      <c r="H10" s="12" t="s">
        <v>83</v>
      </c>
      <c r="I10" s="12" t="s">
        <v>84</v>
      </c>
      <c r="J10" s="12" t="s">
        <v>85</v>
      </c>
      <c r="K10" s="13" t="s">
        <v>86</v>
      </c>
      <c r="N10">
        <f t="shared" si="0"/>
        <v>104551</v>
      </c>
      <c r="O10">
        <f>IF(AND(A10&gt;0,A10&lt;999),IFERROR(VLOOKUP(results0301[[#This Row],[Card]],FISM[],1,FALSE),0),0)</f>
        <v>104551</v>
      </c>
      <c r="P10">
        <f t="shared" si="1"/>
        <v>9</v>
      </c>
    </row>
    <row r="11" spans="1:16" x14ac:dyDescent="0.3">
      <c r="A11" s="14">
        <v>10</v>
      </c>
      <c r="B11" s="15" t="s">
        <v>87</v>
      </c>
      <c r="C11" s="15">
        <v>104487</v>
      </c>
      <c r="D11" s="15" t="s">
        <v>88</v>
      </c>
      <c r="E11" s="15" t="s">
        <v>81</v>
      </c>
      <c r="F11" s="15" t="s">
        <v>20</v>
      </c>
      <c r="G11" s="15" t="s">
        <v>89</v>
      </c>
      <c r="H11" s="15" t="s">
        <v>90</v>
      </c>
      <c r="I11" s="15" t="s">
        <v>91</v>
      </c>
      <c r="J11" s="15" t="s">
        <v>92</v>
      </c>
      <c r="K11" s="16" t="s">
        <v>93</v>
      </c>
      <c r="N11">
        <f t="shared" si="0"/>
        <v>104487</v>
      </c>
      <c r="O11">
        <f>IF(AND(A11&gt;0,A11&lt;999),IFERROR(VLOOKUP(results0301[[#This Row],[Card]],FISM[],1,FALSE),0),0)</f>
        <v>104487</v>
      </c>
      <c r="P11">
        <f t="shared" si="1"/>
        <v>10</v>
      </c>
    </row>
    <row r="12" spans="1:16" x14ac:dyDescent="0.3">
      <c r="A12" s="11">
        <v>11</v>
      </c>
      <c r="B12" s="12" t="s">
        <v>94</v>
      </c>
      <c r="C12" s="12">
        <v>104908</v>
      </c>
      <c r="D12" s="12" t="s">
        <v>95</v>
      </c>
      <c r="E12" s="12" t="s">
        <v>43</v>
      </c>
      <c r="F12" s="12" t="s">
        <v>20</v>
      </c>
      <c r="G12" s="12" t="s">
        <v>96</v>
      </c>
      <c r="H12" s="12" t="s">
        <v>97</v>
      </c>
      <c r="I12" s="12" t="s">
        <v>98</v>
      </c>
      <c r="J12" s="12" t="s">
        <v>99</v>
      </c>
      <c r="K12" s="13" t="s">
        <v>100</v>
      </c>
      <c r="N12">
        <f t="shared" si="0"/>
        <v>104908</v>
      </c>
      <c r="O12">
        <f>IF(AND(A12&gt;0,A12&lt;999),IFERROR(VLOOKUP(results0301[[#This Row],[Card]],FISM[],1,FALSE),0),0)</f>
        <v>104908</v>
      </c>
      <c r="P12">
        <f t="shared" si="1"/>
        <v>11</v>
      </c>
    </row>
    <row r="13" spans="1:16" x14ac:dyDescent="0.3">
      <c r="A13" s="14">
        <v>12</v>
      </c>
      <c r="B13" s="15" t="s">
        <v>101</v>
      </c>
      <c r="C13" s="15">
        <v>104632</v>
      </c>
      <c r="D13" s="15" t="s">
        <v>102</v>
      </c>
      <c r="E13" s="15" t="s">
        <v>28</v>
      </c>
      <c r="F13" s="15" t="s">
        <v>20</v>
      </c>
      <c r="G13" s="15" t="s">
        <v>103</v>
      </c>
      <c r="H13" s="15" t="s">
        <v>104</v>
      </c>
      <c r="I13" s="15" t="s">
        <v>105</v>
      </c>
      <c r="J13" s="15" t="s">
        <v>106</v>
      </c>
      <c r="K13" s="16" t="s">
        <v>107</v>
      </c>
      <c r="N13">
        <f t="shared" si="0"/>
        <v>104632</v>
      </c>
      <c r="O13">
        <f>IF(AND(A13&gt;0,A13&lt;999),IFERROR(VLOOKUP(results0301[[#This Row],[Card]],FISM[],1,FALSE),0),0)</f>
        <v>104632</v>
      </c>
      <c r="P13">
        <f t="shared" si="1"/>
        <v>12</v>
      </c>
    </row>
    <row r="14" spans="1:16" x14ac:dyDescent="0.3">
      <c r="A14" s="11">
        <v>13</v>
      </c>
      <c r="B14" s="12" t="s">
        <v>108</v>
      </c>
      <c r="C14" s="12">
        <v>104873</v>
      </c>
      <c r="D14" s="12" t="s">
        <v>109</v>
      </c>
      <c r="E14" s="12" t="s">
        <v>43</v>
      </c>
      <c r="F14" s="12" t="s">
        <v>20</v>
      </c>
      <c r="G14" s="12" t="s">
        <v>110</v>
      </c>
      <c r="H14" s="12" t="s">
        <v>111</v>
      </c>
      <c r="I14" s="12" t="s">
        <v>112</v>
      </c>
      <c r="J14" s="12" t="s">
        <v>113</v>
      </c>
      <c r="K14" s="13" t="s">
        <v>114</v>
      </c>
      <c r="N14">
        <f t="shared" si="0"/>
        <v>104873</v>
      </c>
      <c r="O14">
        <f>IF(AND(A14&gt;0,A14&lt;999),IFERROR(VLOOKUP(results0301[[#This Row],[Card]],FISM[],1,FALSE),0),0)</f>
        <v>104873</v>
      </c>
      <c r="P14">
        <f t="shared" si="1"/>
        <v>13</v>
      </c>
    </row>
    <row r="15" spans="1:16" x14ac:dyDescent="0.3">
      <c r="A15" s="14">
        <v>14</v>
      </c>
      <c r="B15" s="15" t="s">
        <v>115</v>
      </c>
      <c r="C15" s="15">
        <v>104920</v>
      </c>
      <c r="D15" s="15" t="s">
        <v>116</v>
      </c>
      <c r="E15" s="15" t="s">
        <v>43</v>
      </c>
      <c r="F15" s="15" t="s">
        <v>20</v>
      </c>
      <c r="G15" s="15" t="s">
        <v>117</v>
      </c>
      <c r="H15" s="15" t="s">
        <v>118</v>
      </c>
      <c r="I15" s="15" t="s">
        <v>119</v>
      </c>
      <c r="J15" s="15" t="s">
        <v>120</v>
      </c>
      <c r="K15" s="16" t="s">
        <v>121</v>
      </c>
      <c r="N15">
        <f t="shared" si="0"/>
        <v>104920</v>
      </c>
      <c r="O15">
        <f>IF(AND(A15&gt;0,A15&lt;999),IFERROR(VLOOKUP(results0301[[#This Row],[Card]],FISM[],1,FALSE),0),0)</f>
        <v>104920</v>
      </c>
      <c r="P15">
        <f t="shared" si="1"/>
        <v>14</v>
      </c>
    </row>
    <row r="16" spans="1:16" x14ac:dyDescent="0.3">
      <c r="A16" s="11">
        <v>15</v>
      </c>
      <c r="B16" s="12" t="s">
        <v>122</v>
      </c>
      <c r="C16" s="12">
        <v>6532589</v>
      </c>
      <c r="D16" s="12" t="s">
        <v>123</v>
      </c>
      <c r="E16" s="12" t="s">
        <v>43</v>
      </c>
      <c r="F16" s="12" t="s">
        <v>73</v>
      </c>
      <c r="G16" s="12" t="s">
        <v>124</v>
      </c>
      <c r="H16" s="12" t="s">
        <v>125</v>
      </c>
      <c r="I16" s="12" t="s">
        <v>126</v>
      </c>
      <c r="J16" s="12" t="s">
        <v>127</v>
      </c>
      <c r="K16" s="13" t="s">
        <v>128</v>
      </c>
      <c r="N16">
        <f t="shared" si="0"/>
        <v>6532589</v>
      </c>
      <c r="O16">
        <f>IF(AND(A16&gt;0,A16&lt;999),IFERROR(VLOOKUP(results0301[[#This Row],[Card]],FISM[],1,FALSE),0),0)</f>
        <v>6532589</v>
      </c>
      <c r="P16">
        <f t="shared" si="1"/>
        <v>15</v>
      </c>
    </row>
    <row r="17" spans="1:16" x14ac:dyDescent="0.3">
      <c r="A17" s="14">
        <v>16</v>
      </c>
      <c r="B17" s="15" t="s">
        <v>129</v>
      </c>
      <c r="C17" s="15">
        <v>103890</v>
      </c>
      <c r="D17" s="15" t="s">
        <v>130</v>
      </c>
      <c r="E17" s="15" t="s">
        <v>131</v>
      </c>
      <c r="F17" s="15" t="s">
        <v>20</v>
      </c>
      <c r="G17" s="15" t="s">
        <v>132</v>
      </c>
      <c r="H17" s="15" t="s">
        <v>133</v>
      </c>
      <c r="I17" s="15" t="s">
        <v>134</v>
      </c>
      <c r="J17" s="15" t="s">
        <v>135</v>
      </c>
      <c r="K17" s="16" t="s">
        <v>136</v>
      </c>
      <c r="N17">
        <f t="shared" si="0"/>
        <v>103890</v>
      </c>
      <c r="O17">
        <f>IF(AND(A17&gt;0,A17&lt;999),IFERROR(VLOOKUP(results0301[[#This Row],[Card]],FISM[],1,FALSE),0),0)</f>
        <v>103890</v>
      </c>
      <c r="P17">
        <f t="shared" si="1"/>
        <v>16</v>
      </c>
    </row>
    <row r="18" spans="1:16" x14ac:dyDescent="0.3">
      <c r="A18" s="11">
        <v>16</v>
      </c>
      <c r="B18" s="12" t="s">
        <v>137</v>
      </c>
      <c r="C18" s="12">
        <v>104872</v>
      </c>
      <c r="D18" s="12" t="s">
        <v>138</v>
      </c>
      <c r="E18" s="12" t="s">
        <v>43</v>
      </c>
      <c r="F18" s="12" t="s">
        <v>20</v>
      </c>
      <c r="G18" s="12" t="s">
        <v>139</v>
      </c>
      <c r="H18" s="12" t="s">
        <v>140</v>
      </c>
      <c r="I18" s="12" t="s">
        <v>134</v>
      </c>
      <c r="J18" s="12" t="s">
        <v>135</v>
      </c>
      <c r="K18" s="13" t="s">
        <v>136</v>
      </c>
      <c r="N18">
        <f t="shared" si="0"/>
        <v>104872</v>
      </c>
      <c r="O18">
        <f>IF(AND(A18&gt;0,A18&lt;999),IFERROR(VLOOKUP(results0301[[#This Row],[Card]],FISM[],1,FALSE),0),0)</f>
        <v>104872</v>
      </c>
      <c r="P18">
        <f t="shared" si="1"/>
        <v>16</v>
      </c>
    </row>
    <row r="19" spans="1:16" x14ac:dyDescent="0.3">
      <c r="A19" s="14">
        <v>18</v>
      </c>
      <c r="B19" s="15" t="s">
        <v>141</v>
      </c>
      <c r="C19" s="15">
        <v>6532802</v>
      </c>
      <c r="D19" s="15" t="s">
        <v>142</v>
      </c>
      <c r="E19" s="15" t="s">
        <v>143</v>
      </c>
      <c r="F19" s="15" t="s">
        <v>73</v>
      </c>
      <c r="G19" s="15" t="s">
        <v>144</v>
      </c>
      <c r="H19" s="15" t="s">
        <v>145</v>
      </c>
      <c r="I19" s="15" t="s">
        <v>146</v>
      </c>
      <c r="J19" s="15" t="s">
        <v>147</v>
      </c>
      <c r="K19" s="16" t="s">
        <v>148</v>
      </c>
      <c r="N19">
        <f t="shared" si="0"/>
        <v>6532802</v>
      </c>
      <c r="O19">
        <f>IF(AND(A19&gt;0,A19&lt;999),IFERROR(VLOOKUP(results0301[[#This Row],[Card]],FISM[],1,FALSE),0),0)</f>
        <v>6532802</v>
      </c>
      <c r="P19">
        <f t="shared" si="1"/>
        <v>18</v>
      </c>
    </row>
    <row r="20" spans="1:16" x14ac:dyDescent="0.3">
      <c r="A20" s="11">
        <v>19</v>
      </c>
      <c r="B20" s="12" t="s">
        <v>149</v>
      </c>
      <c r="C20" s="12">
        <v>6100031</v>
      </c>
      <c r="D20" s="12" t="s">
        <v>150</v>
      </c>
      <c r="E20" s="12" t="s">
        <v>143</v>
      </c>
      <c r="F20" s="12" t="s">
        <v>20</v>
      </c>
      <c r="G20" s="12" t="s">
        <v>151</v>
      </c>
      <c r="H20" s="12" t="s">
        <v>152</v>
      </c>
      <c r="I20" s="12" t="s">
        <v>153</v>
      </c>
      <c r="J20" s="12" t="s">
        <v>154</v>
      </c>
      <c r="K20" s="13" t="s">
        <v>155</v>
      </c>
      <c r="N20">
        <f t="shared" si="0"/>
        <v>6100031</v>
      </c>
      <c r="O20">
        <f>IF(AND(A20&gt;0,A20&lt;999),IFERROR(VLOOKUP(results0301[[#This Row],[Card]],FISM[],1,FALSE),0),0)</f>
        <v>6100031</v>
      </c>
      <c r="P20">
        <f t="shared" si="1"/>
        <v>19</v>
      </c>
    </row>
    <row r="21" spans="1:16" x14ac:dyDescent="0.3">
      <c r="A21" s="14">
        <v>20</v>
      </c>
      <c r="B21" s="15" t="s">
        <v>156</v>
      </c>
      <c r="C21" s="15">
        <v>104801</v>
      </c>
      <c r="D21" s="15" t="s">
        <v>157</v>
      </c>
      <c r="E21" s="15" t="s">
        <v>19</v>
      </c>
      <c r="F21" s="15" t="s">
        <v>20</v>
      </c>
      <c r="G21" s="15" t="s">
        <v>158</v>
      </c>
      <c r="H21" s="15" t="s">
        <v>159</v>
      </c>
      <c r="I21" s="15" t="s">
        <v>160</v>
      </c>
      <c r="J21" s="15" t="s">
        <v>161</v>
      </c>
      <c r="K21" s="16" t="s">
        <v>162</v>
      </c>
      <c r="N21">
        <f t="shared" si="0"/>
        <v>104801</v>
      </c>
      <c r="O21">
        <f>IF(AND(A21&gt;0,A21&lt;999),IFERROR(VLOOKUP(results0301[[#This Row],[Card]],FISM[],1,FALSE),0),0)</f>
        <v>104801</v>
      </c>
      <c r="P21">
        <f t="shared" si="1"/>
        <v>20</v>
      </c>
    </row>
    <row r="22" spans="1:16" x14ac:dyDescent="0.3">
      <c r="A22" s="11">
        <v>21</v>
      </c>
      <c r="B22" s="12" t="s">
        <v>163</v>
      </c>
      <c r="C22" s="12">
        <v>6532159</v>
      </c>
      <c r="D22" s="12" t="s">
        <v>164</v>
      </c>
      <c r="E22" s="12" t="s">
        <v>28</v>
      </c>
      <c r="F22" s="12" t="s">
        <v>73</v>
      </c>
      <c r="G22" s="12" t="s">
        <v>165</v>
      </c>
      <c r="H22" s="12" t="s">
        <v>166</v>
      </c>
      <c r="I22" s="12" t="s">
        <v>167</v>
      </c>
      <c r="J22" s="12" t="s">
        <v>168</v>
      </c>
      <c r="K22" s="13" t="s">
        <v>169</v>
      </c>
      <c r="N22">
        <f t="shared" si="0"/>
        <v>6532159</v>
      </c>
      <c r="O22">
        <f>IF(AND(A22&gt;0,A22&lt;999),IFERROR(VLOOKUP(results0301[[#This Row],[Card]],FISM[],1,FALSE),0),0)</f>
        <v>6532159</v>
      </c>
      <c r="P22">
        <f t="shared" si="1"/>
        <v>21</v>
      </c>
    </row>
    <row r="23" spans="1:16" x14ac:dyDescent="0.3">
      <c r="A23" s="14">
        <v>22</v>
      </c>
      <c r="B23" s="15" t="s">
        <v>170</v>
      </c>
      <c r="C23" s="15">
        <v>6532382</v>
      </c>
      <c r="D23" s="15" t="s">
        <v>171</v>
      </c>
      <c r="E23" s="15" t="s">
        <v>19</v>
      </c>
      <c r="F23" s="15" t="s">
        <v>73</v>
      </c>
      <c r="G23" s="15" t="s">
        <v>172</v>
      </c>
      <c r="H23" s="15" t="s">
        <v>173</v>
      </c>
      <c r="I23" s="15" t="s">
        <v>174</v>
      </c>
      <c r="J23" s="15" t="s">
        <v>175</v>
      </c>
      <c r="K23" s="16" t="s">
        <v>176</v>
      </c>
      <c r="N23">
        <f t="shared" si="0"/>
        <v>6532382</v>
      </c>
      <c r="O23">
        <f>IF(AND(A23&gt;0,A23&lt;999),IFERROR(VLOOKUP(results0301[[#This Row],[Card]],FISM[],1,FALSE),0),0)</f>
        <v>6532382</v>
      </c>
      <c r="P23">
        <f t="shared" si="1"/>
        <v>22</v>
      </c>
    </row>
    <row r="24" spans="1:16" x14ac:dyDescent="0.3">
      <c r="A24" s="11">
        <v>23</v>
      </c>
      <c r="B24" s="12" t="s">
        <v>177</v>
      </c>
      <c r="C24" s="12">
        <v>6100151</v>
      </c>
      <c r="D24" s="12" t="s">
        <v>178</v>
      </c>
      <c r="E24" s="12" t="s">
        <v>143</v>
      </c>
      <c r="F24" s="12" t="s">
        <v>20</v>
      </c>
      <c r="G24" s="12" t="s">
        <v>179</v>
      </c>
      <c r="H24" s="12" t="s">
        <v>180</v>
      </c>
      <c r="I24" s="12" t="s">
        <v>181</v>
      </c>
      <c r="J24" s="12" t="s">
        <v>182</v>
      </c>
      <c r="K24" s="13" t="s">
        <v>183</v>
      </c>
      <c r="N24">
        <f t="shared" si="0"/>
        <v>6100151</v>
      </c>
      <c r="O24">
        <f>IF(AND(A24&gt;0,A24&lt;999),IFERROR(VLOOKUP(results0301[[#This Row],[Card]],FISM[],1,FALSE),0),0)</f>
        <v>6100151</v>
      </c>
      <c r="P24">
        <f t="shared" si="1"/>
        <v>23</v>
      </c>
    </row>
    <row r="25" spans="1:16" x14ac:dyDescent="0.3">
      <c r="A25" s="14">
        <v>24</v>
      </c>
      <c r="B25" s="15" t="s">
        <v>184</v>
      </c>
      <c r="C25" s="15">
        <v>104868</v>
      </c>
      <c r="D25" s="15" t="s">
        <v>185</v>
      </c>
      <c r="E25" s="15" t="s">
        <v>43</v>
      </c>
      <c r="F25" s="15" t="s">
        <v>20</v>
      </c>
      <c r="G25" s="15" t="s">
        <v>186</v>
      </c>
      <c r="H25" s="15" t="s">
        <v>187</v>
      </c>
      <c r="I25" s="15" t="s">
        <v>188</v>
      </c>
      <c r="J25" s="15" t="s">
        <v>189</v>
      </c>
      <c r="K25" s="16" t="s">
        <v>190</v>
      </c>
      <c r="N25">
        <f t="shared" si="0"/>
        <v>104868</v>
      </c>
      <c r="O25">
        <f>IF(AND(A25&gt;0,A25&lt;999),IFERROR(VLOOKUP(results0301[[#This Row],[Card]],FISM[],1,FALSE),0),0)</f>
        <v>104868</v>
      </c>
      <c r="P25">
        <f t="shared" si="1"/>
        <v>24</v>
      </c>
    </row>
    <row r="26" spans="1:16" x14ac:dyDescent="0.3">
      <c r="A26" s="11">
        <v>25</v>
      </c>
      <c r="B26" s="12" t="s">
        <v>191</v>
      </c>
      <c r="C26" s="12">
        <v>6100034</v>
      </c>
      <c r="D26" s="12" t="s">
        <v>192</v>
      </c>
      <c r="E26" s="12" t="s">
        <v>143</v>
      </c>
      <c r="F26" s="12" t="s">
        <v>20</v>
      </c>
      <c r="G26" s="12" t="s">
        <v>193</v>
      </c>
      <c r="H26" s="12" t="s">
        <v>194</v>
      </c>
      <c r="I26" s="12" t="s">
        <v>195</v>
      </c>
      <c r="J26" s="12" t="s">
        <v>196</v>
      </c>
      <c r="K26" s="13" t="s">
        <v>197</v>
      </c>
      <c r="N26">
        <f t="shared" si="0"/>
        <v>6100034</v>
      </c>
      <c r="O26">
        <f>IF(AND(A26&gt;0,A26&lt;999),IFERROR(VLOOKUP(results0301[[#This Row],[Card]],FISM[],1,FALSE),0),0)</f>
        <v>6100034</v>
      </c>
      <c r="P26">
        <f t="shared" si="1"/>
        <v>25</v>
      </c>
    </row>
    <row r="27" spans="1:16" x14ac:dyDescent="0.3">
      <c r="A27" s="14">
        <v>26</v>
      </c>
      <c r="B27" s="15" t="s">
        <v>198</v>
      </c>
      <c r="C27" s="15">
        <v>104578</v>
      </c>
      <c r="D27" s="15" t="s">
        <v>199</v>
      </c>
      <c r="E27" s="15" t="s">
        <v>28</v>
      </c>
      <c r="F27" s="15" t="s">
        <v>20</v>
      </c>
      <c r="G27" s="15" t="s">
        <v>200</v>
      </c>
      <c r="H27" s="15" t="s">
        <v>201</v>
      </c>
      <c r="I27" s="15" t="s">
        <v>202</v>
      </c>
      <c r="J27" s="15" t="s">
        <v>203</v>
      </c>
      <c r="K27" s="16" t="s">
        <v>204</v>
      </c>
      <c r="N27">
        <f t="shared" si="0"/>
        <v>104578</v>
      </c>
      <c r="O27">
        <f>IF(AND(A27&gt;0,A27&lt;999),IFERROR(VLOOKUP(results0301[[#This Row],[Card]],FISM[],1,FALSE),0),0)</f>
        <v>104578</v>
      </c>
      <c r="P27">
        <f t="shared" si="1"/>
        <v>26</v>
      </c>
    </row>
    <row r="28" spans="1:16" x14ac:dyDescent="0.3">
      <c r="A28" s="11">
        <v>27</v>
      </c>
      <c r="B28" s="12" t="s">
        <v>205</v>
      </c>
      <c r="C28" s="12">
        <v>104609</v>
      </c>
      <c r="D28" s="12" t="s">
        <v>206</v>
      </c>
      <c r="E28" s="12" t="s">
        <v>28</v>
      </c>
      <c r="F28" s="12" t="s">
        <v>20</v>
      </c>
      <c r="G28" s="12" t="s">
        <v>207</v>
      </c>
      <c r="H28" s="12" t="s">
        <v>208</v>
      </c>
      <c r="I28" s="12" t="s">
        <v>209</v>
      </c>
      <c r="J28" s="12" t="s">
        <v>210</v>
      </c>
      <c r="K28" s="13" t="s">
        <v>211</v>
      </c>
      <c r="N28">
        <f t="shared" si="0"/>
        <v>104609</v>
      </c>
      <c r="O28">
        <f>IF(AND(A28&gt;0,A28&lt;999),IFERROR(VLOOKUP(results0301[[#This Row],[Card]],FISM[],1,FALSE),0),0)</f>
        <v>104609</v>
      </c>
      <c r="P28">
        <f t="shared" si="1"/>
        <v>27</v>
      </c>
    </row>
    <row r="29" spans="1:16" x14ac:dyDescent="0.3">
      <c r="A29" s="14">
        <v>28</v>
      </c>
      <c r="B29" s="15" t="s">
        <v>212</v>
      </c>
      <c r="C29" s="15">
        <v>104905</v>
      </c>
      <c r="D29" s="15" t="s">
        <v>213</v>
      </c>
      <c r="E29" s="15" t="s">
        <v>43</v>
      </c>
      <c r="F29" s="15" t="s">
        <v>20</v>
      </c>
      <c r="G29" s="15" t="s">
        <v>214</v>
      </c>
      <c r="H29" s="15" t="s">
        <v>187</v>
      </c>
      <c r="I29" s="15" t="s">
        <v>215</v>
      </c>
      <c r="J29" s="15" t="s">
        <v>216</v>
      </c>
      <c r="K29" s="16" t="s">
        <v>217</v>
      </c>
      <c r="N29">
        <f t="shared" si="0"/>
        <v>104905</v>
      </c>
      <c r="O29">
        <f>IF(AND(A29&gt;0,A29&lt;999),IFERROR(VLOOKUP(results0301[[#This Row],[Card]],FISM[],1,FALSE),0),0)</f>
        <v>104905</v>
      </c>
      <c r="P29">
        <f t="shared" si="1"/>
        <v>28</v>
      </c>
    </row>
    <row r="30" spans="1:16" x14ac:dyDescent="0.3">
      <c r="A30" s="11">
        <v>29</v>
      </c>
      <c r="B30" s="12" t="s">
        <v>218</v>
      </c>
      <c r="C30" s="12">
        <v>6100076</v>
      </c>
      <c r="D30" s="12" t="s">
        <v>219</v>
      </c>
      <c r="E30" s="12" t="s">
        <v>143</v>
      </c>
      <c r="F30" s="12" t="s">
        <v>20</v>
      </c>
      <c r="G30" s="12" t="s">
        <v>220</v>
      </c>
      <c r="H30" s="12" t="s">
        <v>221</v>
      </c>
      <c r="I30" s="12" t="s">
        <v>222</v>
      </c>
      <c r="J30" s="12" t="s">
        <v>223</v>
      </c>
      <c r="K30" s="13" t="s">
        <v>224</v>
      </c>
      <c r="N30">
        <f t="shared" si="0"/>
        <v>6100076</v>
      </c>
      <c r="O30">
        <f>IF(AND(A30&gt;0,A30&lt;999),IFERROR(VLOOKUP(results0301[[#This Row],[Card]],FISM[],1,FALSE),0),0)</f>
        <v>6100076</v>
      </c>
      <c r="P30">
        <f t="shared" si="1"/>
        <v>29</v>
      </c>
    </row>
    <row r="31" spans="1:16" x14ac:dyDescent="0.3">
      <c r="A31" s="14">
        <v>30</v>
      </c>
      <c r="B31" s="15" t="s">
        <v>225</v>
      </c>
      <c r="C31" s="15">
        <v>6100085</v>
      </c>
      <c r="D31" s="15" t="s">
        <v>226</v>
      </c>
      <c r="E31" s="15" t="s">
        <v>143</v>
      </c>
      <c r="F31" s="15" t="s">
        <v>20</v>
      </c>
      <c r="G31" s="15" t="s">
        <v>193</v>
      </c>
      <c r="H31" s="15" t="s">
        <v>227</v>
      </c>
      <c r="I31" s="15" t="s">
        <v>228</v>
      </c>
      <c r="J31" s="15" t="s">
        <v>229</v>
      </c>
      <c r="K31" s="16" t="s">
        <v>230</v>
      </c>
      <c r="N31">
        <f t="shared" si="0"/>
        <v>6100085</v>
      </c>
      <c r="O31">
        <f>IF(AND(A31&gt;0,A31&lt;999),IFERROR(VLOOKUP(results0301[[#This Row],[Card]],FISM[],1,FALSE),0),0)</f>
        <v>6100085</v>
      </c>
      <c r="P31">
        <f t="shared" si="1"/>
        <v>30</v>
      </c>
    </row>
    <row r="32" spans="1:16" x14ac:dyDescent="0.3">
      <c r="A32" s="11">
        <v>31</v>
      </c>
      <c r="B32" s="12" t="s">
        <v>231</v>
      </c>
      <c r="C32" s="12">
        <v>6532590</v>
      </c>
      <c r="D32" s="12" t="s">
        <v>232</v>
      </c>
      <c r="E32" s="12" t="s">
        <v>43</v>
      </c>
      <c r="F32" s="12" t="s">
        <v>73</v>
      </c>
      <c r="G32" s="12" t="s">
        <v>233</v>
      </c>
      <c r="H32" s="12" t="s">
        <v>234</v>
      </c>
      <c r="I32" s="12" t="s">
        <v>235</v>
      </c>
      <c r="J32" s="12" t="s">
        <v>236</v>
      </c>
      <c r="K32" s="13" t="s">
        <v>237</v>
      </c>
      <c r="N32">
        <f t="shared" si="0"/>
        <v>6532590</v>
      </c>
      <c r="O32">
        <f>IF(AND(A32&gt;0,A32&lt;999),IFERROR(VLOOKUP(results0301[[#This Row],[Card]],FISM[],1,FALSE),0),0)</f>
        <v>6532590</v>
      </c>
      <c r="P32">
        <f t="shared" si="1"/>
        <v>31</v>
      </c>
    </row>
    <row r="33" spans="1:16" x14ac:dyDescent="0.3">
      <c r="A33" s="14">
        <v>32</v>
      </c>
      <c r="B33" s="15" t="s">
        <v>238</v>
      </c>
      <c r="C33" s="15">
        <v>6100083</v>
      </c>
      <c r="D33" s="15" t="s">
        <v>239</v>
      </c>
      <c r="E33" s="15" t="s">
        <v>143</v>
      </c>
      <c r="F33" s="15" t="s">
        <v>20</v>
      </c>
      <c r="G33" s="15" t="s">
        <v>240</v>
      </c>
      <c r="H33" s="15" t="s">
        <v>241</v>
      </c>
      <c r="I33" s="15" t="s">
        <v>242</v>
      </c>
      <c r="J33" s="15" t="s">
        <v>243</v>
      </c>
      <c r="K33" s="16" t="s">
        <v>244</v>
      </c>
      <c r="N33">
        <f t="shared" si="0"/>
        <v>6100083</v>
      </c>
      <c r="O33">
        <f>IF(AND(A33&gt;0,A33&lt;999),IFERROR(VLOOKUP(results0301[[#This Row],[Card]],FISM[],1,FALSE),0),0)</f>
        <v>6100083</v>
      </c>
      <c r="P33">
        <f t="shared" si="1"/>
        <v>32</v>
      </c>
    </row>
    <row r="34" spans="1:16" x14ac:dyDescent="0.3">
      <c r="A34" s="11">
        <v>33</v>
      </c>
      <c r="B34" s="12" t="s">
        <v>245</v>
      </c>
      <c r="C34" s="12">
        <v>6532401</v>
      </c>
      <c r="D34" s="12" t="s">
        <v>246</v>
      </c>
      <c r="E34" s="12" t="s">
        <v>19</v>
      </c>
      <c r="F34" s="12" t="s">
        <v>73</v>
      </c>
      <c r="G34" s="12" t="s">
        <v>247</v>
      </c>
      <c r="H34" s="12" t="s">
        <v>248</v>
      </c>
      <c r="I34" s="12" t="s">
        <v>249</v>
      </c>
      <c r="J34" s="12" t="s">
        <v>250</v>
      </c>
      <c r="K34" s="13" t="s">
        <v>251</v>
      </c>
      <c r="N34">
        <f t="shared" ref="N34:N65" si="2">C34</f>
        <v>6532401</v>
      </c>
      <c r="O34">
        <f>IF(AND(A34&gt;0,A34&lt;999),IFERROR(VLOOKUP(results0301[[#This Row],[Card]],FISM[],1,FALSE),0),0)</f>
        <v>6532401</v>
      </c>
      <c r="P34">
        <f t="shared" ref="P34:P65" si="3">A34</f>
        <v>33</v>
      </c>
    </row>
    <row r="35" spans="1:16" x14ac:dyDescent="0.3">
      <c r="A35" s="14">
        <v>34</v>
      </c>
      <c r="B35" s="15" t="s">
        <v>252</v>
      </c>
      <c r="C35" s="15">
        <v>6100088</v>
      </c>
      <c r="D35" s="15" t="s">
        <v>253</v>
      </c>
      <c r="E35" s="15" t="s">
        <v>143</v>
      </c>
      <c r="F35" s="15" t="s">
        <v>20</v>
      </c>
      <c r="G35" s="15" t="s">
        <v>254</v>
      </c>
      <c r="H35" s="15" t="s">
        <v>255</v>
      </c>
      <c r="I35" s="15" t="s">
        <v>256</v>
      </c>
      <c r="J35" s="15" t="s">
        <v>257</v>
      </c>
      <c r="K35" s="16" t="s">
        <v>258</v>
      </c>
      <c r="N35">
        <f t="shared" si="2"/>
        <v>6100088</v>
      </c>
      <c r="O35">
        <f>IF(AND(A35&gt;0,A35&lt;999),IFERROR(VLOOKUP(results0301[[#This Row],[Card]],FISM[],1,FALSE),0),0)</f>
        <v>6100088</v>
      </c>
      <c r="P35">
        <f t="shared" si="3"/>
        <v>34</v>
      </c>
    </row>
    <row r="36" spans="1:16" x14ac:dyDescent="0.3">
      <c r="A36" s="11">
        <v>35</v>
      </c>
      <c r="B36" s="12" t="s">
        <v>259</v>
      </c>
      <c r="C36" s="12">
        <v>6100036</v>
      </c>
      <c r="D36" s="12" t="s">
        <v>260</v>
      </c>
      <c r="E36" s="12" t="s">
        <v>143</v>
      </c>
      <c r="F36" s="12" t="s">
        <v>20</v>
      </c>
      <c r="G36" s="12" t="s">
        <v>261</v>
      </c>
      <c r="H36" s="12" t="s">
        <v>262</v>
      </c>
      <c r="I36" s="12" t="s">
        <v>263</v>
      </c>
      <c r="J36" s="12" t="s">
        <v>264</v>
      </c>
      <c r="K36" s="13" t="s">
        <v>265</v>
      </c>
      <c r="N36">
        <f t="shared" si="2"/>
        <v>6100036</v>
      </c>
      <c r="O36">
        <f>IF(AND(A36&gt;0,A36&lt;999),IFERROR(VLOOKUP(results0301[[#This Row],[Card]],FISM[],1,FALSE),0),0)</f>
        <v>6100036</v>
      </c>
      <c r="P36">
        <f t="shared" si="3"/>
        <v>35</v>
      </c>
    </row>
    <row r="37" spans="1:16" x14ac:dyDescent="0.3">
      <c r="A37" s="14">
        <v>36</v>
      </c>
      <c r="B37" s="15" t="s">
        <v>266</v>
      </c>
      <c r="C37" s="15">
        <v>104624</v>
      </c>
      <c r="D37" s="15" t="s">
        <v>267</v>
      </c>
      <c r="E37" s="15" t="s">
        <v>28</v>
      </c>
      <c r="F37" s="15" t="s">
        <v>20</v>
      </c>
      <c r="G37" s="15" t="s">
        <v>268</v>
      </c>
      <c r="H37" s="15" t="s">
        <v>227</v>
      </c>
      <c r="I37" s="15" t="s">
        <v>269</v>
      </c>
      <c r="J37" s="15" t="s">
        <v>270</v>
      </c>
      <c r="K37" s="16" t="s">
        <v>271</v>
      </c>
      <c r="N37">
        <f t="shared" si="2"/>
        <v>104624</v>
      </c>
      <c r="O37">
        <f>IF(AND(A37&gt;0,A37&lt;999),IFERROR(VLOOKUP(results0301[[#This Row],[Card]],FISM[],1,FALSE),0),0)</f>
        <v>104624</v>
      </c>
      <c r="P37">
        <f t="shared" si="3"/>
        <v>36</v>
      </c>
    </row>
    <row r="38" spans="1:16" x14ac:dyDescent="0.3">
      <c r="A38" s="11">
        <v>37</v>
      </c>
      <c r="B38" s="12" t="s">
        <v>272</v>
      </c>
      <c r="C38" s="12">
        <v>104724</v>
      </c>
      <c r="D38" s="12" t="s">
        <v>273</v>
      </c>
      <c r="E38" s="12" t="s">
        <v>19</v>
      </c>
      <c r="F38" s="12" t="s">
        <v>20</v>
      </c>
      <c r="G38" s="12" t="s">
        <v>274</v>
      </c>
      <c r="H38" s="12" t="s">
        <v>275</v>
      </c>
      <c r="I38" s="12" t="s">
        <v>276</v>
      </c>
      <c r="J38" s="12" t="s">
        <v>277</v>
      </c>
      <c r="K38" s="13" t="s">
        <v>278</v>
      </c>
      <c r="N38">
        <f t="shared" si="2"/>
        <v>104724</v>
      </c>
      <c r="O38">
        <f>IF(AND(A38&gt;0,A38&lt;999),IFERROR(VLOOKUP(results0301[[#This Row],[Card]],FISM[],1,FALSE),0),0)</f>
        <v>104724</v>
      </c>
      <c r="P38">
        <f t="shared" si="3"/>
        <v>37</v>
      </c>
    </row>
    <row r="39" spans="1:16" x14ac:dyDescent="0.3">
      <c r="A39" s="14">
        <v>38</v>
      </c>
      <c r="B39" s="15" t="s">
        <v>279</v>
      </c>
      <c r="C39" s="15">
        <v>104900</v>
      </c>
      <c r="D39" s="15" t="s">
        <v>280</v>
      </c>
      <c r="E39" s="15" t="s">
        <v>43</v>
      </c>
      <c r="F39" s="15" t="s">
        <v>20</v>
      </c>
      <c r="G39" s="15" t="s">
        <v>281</v>
      </c>
      <c r="H39" s="15" t="s">
        <v>21</v>
      </c>
      <c r="I39" s="15" t="s">
        <v>282</v>
      </c>
      <c r="J39" s="15" t="s">
        <v>283</v>
      </c>
      <c r="K39" s="16" t="s">
        <v>284</v>
      </c>
      <c r="N39">
        <f t="shared" si="2"/>
        <v>104900</v>
      </c>
      <c r="O39">
        <f>IF(AND(A39&gt;0,A39&lt;999),IFERROR(VLOOKUP(results0301[[#This Row],[Card]],FISM[],1,FALSE),0),0)</f>
        <v>104900</v>
      </c>
      <c r="P39">
        <f t="shared" si="3"/>
        <v>38</v>
      </c>
    </row>
    <row r="40" spans="1:16" x14ac:dyDescent="0.3">
      <c r="A40" s="11">
        <v>39</v>
      </c>
      <c r="B40" s="12" t="s">
        <v>285</v>
      </c>
      <c r="C40" s="12">
        <v>104897</v>
      </c>
      <c r="D40" s="12" t="s">
        <v>286</v>
      </c>
      <c r="E40" s="12" t="s">
        <v>43</v>
      </c>
      <c r="F40" s="12" t="s">
        <v>20</v>
      </c>
      <c r="G40" s="12" t="s">
        <v>287</v>
      </c>
      <c r="H40" s="12" t="s">
        <v>288</v>
      </c>
      <c r="I40" s="12" t="s">
        <v>289</v>
      </c>
      <c r="J40" s="12" t="s">
        <v>290</v>
      </c>
      <c r="K40" s="13" t="s">
        <v>291</v>
      </c>
      <c r="N40">
        <f t="shared" si="2"/>
        <v>104897</v>
      </c>
      <c r="O40">
        <f>IF(AND(A40&gt;0,A40&lt;999),IFERROR(VLOOKUP(results0301[[#This Row],[Card]],FISM[],1,FALSE),0),0)</f>
        <v>104897</v>
      </c>
      <c r="P40">
        <f t="shared" si="3"/>
        <v>39</v>
      </c>
    </row>
    <row r="41" spans="1:16" x14ac:dyDescent="0.3">
      <c r="A41" s="14">
        <v>40</v>
      </c>
      <c r="B41" s="15" t="s">
        <v>292</v>
      </c>
      <c r="C41" s="15">
        <v>6532601</v>
      </c>
      <c r="D41" s="15" t="s">
        <v>293</v>
      </c>
      <c r="E41" s="15" t="s">
        <v>43</v>
      </c>
      <c r="F41" s="15" t="s">
        <v>73</v>
      </c>
      <c r="G41" s="15" t="s">
        <v>294</v>
      </c>
      <c r="H41" s="15" t="s">
        <v>295</v>
      </c>
      <c r="I41" s="15" t="s">
        <v>296</v>
      </c>
      <c r="J41" s="15" t="s">
        <v>297</v>
      </c>
      <c r="K41" s="16" t="s">
        <v>298</v>
      </c>
      <c r="N41">
        <f t="shared" si="2"/>
        <v>6532601</v>
      </c>
      <c r="O41">
        <f>IF(AND(A41&gt;0,A41&lt;999),IFERROR(VLOOKUP(results0301[[#This Row],[Card]],FISM[],1,FALSE),0),0)</f>
        <v>6532601</v>
      </c>
      <c r="P41">
        <f t="shared" si="3"/>
        <v>40</v>
      </c>
    </row>
    <row r="42" spans="1:16" x14ac:dyDescent="0.3">
      <c r="A42" s="11">
        <v>41</v>
      </c>
      <c r="B42" s="12" t="s">
        <v>299</v>
      </c>
      <c r="C42" s="12">
        <v>6532819</v>
      </c>
      <c r="D42" s="12" t="s">
        <v>300</v>
      </c>
      <c r="E42" s="12" t="s">
        <v>143</v>
      </c>
      <c r="F42" s="12" t="s">
        <v>73</v>
      </c>
      <c r="G42" s="12" t="s">
        <v>301</v>
      </c>
      <c r="H42" s="12" t="s">
        <v>302</v>
      </c>
      <c r="I42" s="12" t="s">
        <v>303</v>
      </c>
      <c r="J42" s="12" t="s">
        <v>304</v>
      </c>
      <c r="K42" s="13" t="s">
        <v>305</v>
      </c>
      <c r="N42">
        <f t="shared" si="2"/>
        <v>6532819</v>
      </c>
      <c r="O42">
        <f>IF(AND(A42&gt;0,A42&lt;999),IFERROR(VLOOKUP(results0301[[#This Row],[Card]],FISM[],1,FALSE),0),0)</f>
        <v>6532819</v>
      </c>
      <c r="P42">
        <f t="shared" si="3"/>
        <v>41</v>
      </c>
    </row>
    <row r="43" spans="1:16" x14ac:dyDescent="0.3">
      <c r="A43" s="14">
        <v>41</v>
      </c>
      <c r="B43" s="15" t="s">
        <v>306</v>
      </c>
      <c r="C43" s="15">
        <v>6100033</v>
      </c>
      <c r="D43" s="15" t="s">
        <v>307</v>
      </c>
      <c r="E43" s="15" t="s">
        <v>143</v>
      </c>
      <c r="F43" s="15" t="s">
        <v>20</v>
      </c>
      <c r="G43" s="15" t="s">
        <v>308</v>
      </c>
      <c r="H43" s="15" t="s">
        <v>309</v>
      </c>
      <c r="I43" s="15" t="s">
        <v>303</v>
      </c>
      <c r="J43" s="15" t="s">
        <v>304</v>
      </c>
      <c r="K43" s="16" t="s">
        <v>305</v>
      </c>
      <c r="N43">
        <f t="shared" si="2"/>
        <v>6100033</v>
      </c>
      <c r="O43">
        <f>IF(AND(A43&gt;0,A43&lt;999),IFERROR(VLOOKUP(results0301[[#This Row],[Card]],FISM[],1,FALSE),0),0)</f>
        <v>6100033</v>
      </c>
      <c r="P43">
        <f t="shared" si="3"/>
        <v>41</v>
      </c>
    </row>
    <row r="44" spans="1:16" x14ac:dyDescent="0.3">
      <c r="A44" s="11">
        <v>43</v>
      </c>
      <c r="B44" s="12" t="s">
        <v>310</v>
      </c>
      <c r="C44" s="12">
        <v>6100056</v>
      </c>
      <c r="D44" s="12" t="s">
        <v>311</v>
      </c>
      <c r="E44" s="12" t="s">
        <v>143</v>
      </c>
      <c r="F44" s="12" t="s">
        <v>20</v>
      </c>
      <c r="G44" s="12" t="s">
        <v>312</v>
      </c>
      <c r="H44" s="12" t="s">
        <v>313</v>
      </c>
      <c r="I44" s="12" t="s">
        <v>314</v>
      </c>
      <c r="J44" s="12" t="s">
        <v>315</v>
      </c>
      <c r="K44" s="13" t="s">
        <v>316</v>
      </c>
      <c r="N44">
        <f t="shared" si="2"/>
        <v>6100056</v>
      </c>
      <c r="O44">
        <f>IF(AND(A44&gt;0,A44&lt;999),IFERROR(VLOOKUP(results0301[[#This Row],[Card]],FISM[],1,FALSE),0),0)</f>
        <v>6100056</v>
      </c>
      <c r="P44">
        <f t="shared" si="3"/>
        <v>43</v>
      </c>
    </row>
    <row r="45" spans="1:16" x14ac:dyDescent="0.3">
      <c r="A45" s="14">
        <v>44</v>
      </c>
      <c r="B45" s="15" t="s">
        <v>317</v>
      </c>
      <c r="C45" s="15">
        <v>6532399</v>
      </c>
      <c r="D45" s="15" t="s">
        <v>318</v>
      </c>
      <c r="E45" s="15" t="s">
        <v>19</v>
      </c>
      <c r="F45" s="15" t="s">
        <v>73</v>
      </c>
      <c r="G45" s="15" t="s">
        <v>268</v>
      </c>
      <c r="H45" s="15" t="s">
        <v>319</v>
      </c>
      <c r="I45" s="15" t="s">
        <v>320</v>
      </c>
      <c r="J45" s="15" t="s">
        <v>321</v>
      </c>
      <c r="K45" s="16" t="s">
        <v>322</v>
      </c>
      <c r="N45">
        <f t="shared" si="2"/>
        <v>6532399</v>
      </c>
      <c r="O45">
        <f>IF(AND(A45&gt;0,A45&lt;999),IFERROR(VLOOKUP(results0301[[#This Row],[Card]],FISM[],1,FALSE),0),0)</f>
        <v>6532399</v>
      </c>
      <c r="P45">
        <f t="shared" si="3"/>
        <v>44</v>
      </c>
    </row>
    <row r="46" spans="1:16" x14ac:dyDescent="0.3">
      <c r="A46" s="11">
        <v>45</v>
      </c>
      <c r="B46" s="12" t="s">
        <v>323</v>
      </c>
      <c r="C46" s="12">
        <v>6100055</v>
      </c>
      <c r="D46" s="12" t="s">
        <v>324</v>
      </c>
      <c r="E46" s="12" t="s">
        <v>143</v>
      </c>
      <c r="F46" s="12" t="s">
        <v>20</v>
      </c>
      <c r="G46" s="12" t="s">
        <v>325</v>
      </c>
      <c r="H46" s="12" t="s">
        <v>326</v>
      </c>
      <c r="I46" s="12" t="s">
        <v>327</v>
      </c>
      <c r="J46" s="12" t="s">
        <v>328</v>
      </c>
      <c r="K46" s="13" t="s">
        <v>329</v>
      </c>
      <c r="N46">
        <f t="shared" si="2"/>
        <v>6100055</v>
      </c>
      <c r="O46">
        <f>IF(AND(A46&gt;0,A46&lt;999),IFERROR(VLOOKUP(results0301[[#This Row],[Card]],FISM[],1,FALSE),0),0)</f>
        <v>6100055</v>
      </c>
      <c r="P46">
        <f t="shared" si="3"/>
        <v>45</v>
      </c>
    </row>
    <row r="47" spans="1:16" x14ac:dyDescent="0.3">
      <c r="A47" s="14">
        <v>46</v>
      </c>
      <c r="B47" s="15" t="s">
        <v>330</v>
      </c>
      <c r="C47" s="15">
        <v>6532604</v>
      </c>
      <c r="D47" s="15" t="s">
        <v>331</v>
      </c>
      <c r="E47" s="15" t="s">
        <v>43</v>
      </c>
      <c r="F47" s="15" t="s">
        <v>73</v>
      </c>
      <c r="G47" s="15" t="s">
        <v>332</v>
      </c>
      <c r="H47" s="15" t="s">
        <v>333</v>
      </c>
      <c r="I47" s="15" t="s">
        <v>334</v>
      </c>
      <c r="J47" s="15" t="s">
        <v>335</v>
      </c>
      <c r="K47" s="16" t="s">
        <v>336</v>
      </c>
      <c r="N47">
        <f t="shared" si="2"/>
        <v>6532604</v>
      </c>
      <c r="O47">
        <f>IF(AND(A47&gt;0,A47&lt;999),IFERROR(VLOOKUP(results0301[[#This Row],[Card]],FISM[],1,FALSE),0),0)</f>
        <v>6532604</v>
      </c>
      <c r="P47">
        <f t="shared" si="3"/>
        <v>46</v>
      </c>
    </row>
    <row r="48" spans="1:16" x14ac:dyDescent="0.3">
      <c r="A48" s="11">
        <v>47</v>
      </c>
      <c r="B48" s="12" t="s">
        <v>337</v>
      </c>
      <c r="C48" s="12">
        <v>6532615</v>
      </c>
      <c r="D48" s="12" t="s">
        <v>338</v>
      </c>
      <c r="E48" s="12" t="s">
        <v>43</v>
      </c>
      <c r="F48" s="12" t="s">
        <v>73</v>
      </c>
      <c r="G48" s="12" t="s">
        <v>339</v>
      </c>
      <c r="H48" s="12" t="s">
        <v>51</v>
      </c>
      <c r="I48" s="12" t="s">
        <v>340</v>
      </c>
      <c r="J48" s="12" t="s">
        <v>341</v>
      </c>
      <c r="K48" s="13" t="s">
        <v>342</v>
      </c>
      <c r="N48">
        <f t="shared" si="2"/>
        <v>6532615</v>
      </c>
      <c r="O48">
        <f>IF(AND(A48&gt;0,A48&lt;999),IFERROR(VLOOKUP(results0301[[#This Row],[Card]],FISM[],1,FALSE),0),0)</f>
        <v>6532615</v>
      </c>
      <c r="P48">
        <f t="shared" si="3"/>
        <v>47</v>
      </c>
    </row>
    <row r="49" spans="1:16" x14ac:dyDescent="0.3">
      <c r="A49" s="14">
        <v>48</v>
      </c>
      <c r="B49" s="15" t="s">
        <v>343</v>
      </c>
      <c r="C49" s="15">
        <v>6532387</v>
      </c>
      <c r="D49" s="15" t="s">
        <v>344</v>
      </c>
      <c r="E49" s="15" t="s">
        <v>19</v>
      </c>
      <c r="F49" s="15" t="s">
        <v>73</v>
      </c>
      <c r="G49" s="15" t="s">
        <v>345</v>
      </c>
      <c r="H49" s="15" t="s">
        <v>346</v>
      </c>
      <c r="I49" s="15" t="s">
        <v>347</v>
      </c>
      <c r="J49" s="15" t="s">
        <v>348</v>
      </c>
      <c r="K49" s="16" t="s">
        <v>349</v>
      </c>
      <c r="N49">
        <f t="shared" si="2"/>
        <v>6532387</v>
      </c>
      <c r="O49">
        <f>IF(AND(A49&gt;0,A49&lt;999),IFERROR(VLOOKUP(results0301[[#This Row],[Card]],FISM[],1,FALSE),0),0)</f>
        <v>6532387</v>
      </c>
      <c r="P49">
        <f t="shared" si="3"/>
        <v>48</v>
      </c>
    </row>
    <row r="50" spans="1:16" x14ac:dyDescent="0.3">
      <c r="A50" s="11">
        <v>49</v>
      </c>
      <c r="B50" s="12" t="s">
        <v>350</v>
      </c>
      <c r="C50" s="12">
        <v>104802</v>
      </c>
      <c r="D50" s="12" t="s">
        <v>351</v>
      </c>
      <c r="E50" s="12" t="s">
        <v>19</v>
      </c>
      <c r="F50" s="12" t="s">
        <v>20</v>
      </c>
      <c r="G50" s="12" t="s">
        <v>352</v>
      </c>
      <c r="H50" s="12" t="s">
        <v>353</v>
      </c>
      <c r="I50" s="12" t="s">
        <v>354</v>
      </c>
      <c r="J50" s="12" t="s">
        <v>355</v>
      </c>
      <c r="K50" s="13" t="s">
        <v>356</v>
      </c>
      <c r="N50">
        <f t="shared" si="2"/>
        <v>104802</v>
      </c>
      <c r="O50">
        <f>IF(AND(A50&gt;0,A50&lt;999),IFERROR(VLOOKUP(results0301[[#This Row],[Card]],FISM[],1,FALSE),0),0)</f>
        <v>104802</v>
      </c>
      <c r="P50">
        <f t="shared" si="3"/>
        <v>49</v>
      </c>
    </row>
    <row r="51" spans="1:16" x14ac:dyDescent="0.3">
      <c r="A51" s="14">
        <v>50</v>
      </c>
      <c r="B51" s="15" t="s">
        <v>357</v>
      </c>
      <c r="C51" s="15">
        <v>6100089</v>
      </c>
      <c r="D51" s="15" t="s">
        <v>358</v>
      </c>
      <c r="E51" s="15" t="s">
        <v>143</v>
      </c>
      <c r="F51" s="15" t="s">
        <v>20</v>
      </c>
      <c r="G51" s="15" t="s">
        <v>359</v>
      </c>
      <c r="H51" s="15" t="s">
        <v>360</v>
      </c>
      <c r="I51" s="15" t="s">
        <v>361</v>
      </c>
      <c r="J51" s="15" t="s">
        <v>362</v>
      </c>
      <c r="K51" s="16" t="s">
        <v>363</v>
      </c>
      <c r="N51">
        <f t="shared" si="2"/>
        <v>6100089</v>
      </c>
      <c r="O51">
        <f>IF(AND(A51&gt;0,A51&lt;999),IFERROR(VLOOKUP(results0301[[#This Row],[Card]],FISM[],1,FALSE),0),0)</f>
        <v>6100089</v>
      </c>
      <c r="P51">
        <f t="shared" si="3"/>
        <v>50</v>
      </c>
    </row>
    <row r="52" spans="1:16" x14ac:dyDescent="0.3">
      <c r="A52" s="11">
        <v>51</v>
      </c>
      <c r="B52" s="12" t="s">
        <v>364</v>
      </c>
      <c r="C52" s="12">
        <v>6100068</v>
      </c>
      <c r="D52" s="12" t="s">
        <v>365</v>
      </c>
      <c r="E52" s="12" t="s">
        <v>143</v>
      </c>
      <c r="F52" s="12" t="s">
        <v>20</v>
      </c>
      <c r="G52" s="12" t="s">
        <v>366</v>
      </c>
      <c r="H52" s="12" t="s">
        <v>367</v>
      </c>
      <c r="I52" s="12" t="s">
        <v>368</v>
      </c>
      <c r="J52" s="12" t="s">
        <v>369</v>
      </c>
      <c r="K52" s="13" t="s">
        <v>370</v>
      </c>
      <c r="N52">
        <f t="shared" si="2"/>
        <v>6100068</v>
      </c>
      <c r="O52">
        <f>IF(AND(A52&gt;0,A52&lt;999),IFERROR(VLOOKUP(results0301[[#This Row],[Card]],FISM[],1,FALSE),0),0)</f>
        <v>6100068</v>
      </c>
      <c r="P52">
        <f t="shared" si="3"/>
        <v>51</v>
      </c>
    </row>
    <row r="53" spans="1:16" x14ac:dyDescent="0.3">
      <c r="A53" s="14">
        <v>52</v>
      </c>
      <c r="B53" s="15" t="s">
        <v>371</v>
      </c>
      <c r="C53" s="15">
        <v>104921</v>
      </c>
      <c r="D53" s="15" t="s">
        <v>372</v>
      </c>
      <c r="E53" s="15" t="s">
        <v>43</v>
      </c>
      <c r="F53" s="15" t="s">
        <v>20</v>
      </c>
      <c r="G53" s="15" t="s">
        <v>373</v>
      </c>
      <c r="H53" s="15" t="s">
        <v>374</v>
      </c>
      <c r="I53" s="15" t="s">
        <v>375</v>
      </c>
      <c r="J53" s="15" t="s">
        <v>376</v>
      </c>
      <c r="K53" s="16" t="s">
        <v>377</v>
      </c>
      <c r="N53">
        <f t="shared" si="2"/>
        <v>104921</v>
      </c>
      <c r="O53">
        <f>IF(AND(A53&gt;0,A53&lt;999),IFERROR(VLOOKUP(results0301[[#This Row],[Card]],FISM[],1,FALSE),0),0)</f>
        <v>104921</v>
      </c>
      <c r="P53">
        <f t="shared" si="3"/>
        <v>52</v>
      </c>
    </row>
    <row r="54" spans="1:16" x14ac:dyDescent="0.3">
      <c r="A54" s="11">
        <v>53</v>
      </c>
      <c r="B54" s="12" t="s">
        <v>378</v>
      </c>
      <c r="C54" s="12">
        <v>104907</v>
      </c>
      <c r="D54" s="12" t="s">
        <v>379</v>
      </c>
      <c r="E54" s="12" t="s">
        <v>43</v>
      </c>
      <c r="F54" s="12" t="s">
        <v>20</v>
      </c>
      <c r="G54" s="12" t="s">
        <v>380</v>
      </c>
      <c r="H54" s="12" t="s">
        <v>381</v>
      </c>
      <c r="I54" s="12" t="s">
        <v>382</v>
      </c>
      <c r="J54" s="12" t="s">
        <v>383</v>
      </c>
      <c r="K54" s="13" t="s">
        <v>384</v>
      </c>
      <c r="N54">
        <f t="shared" si="2"/>
        <v>104907</v>
      </c>
      <c r="O54">
        <f>IF(AND(A54&gt;0,A54&lt;999),IFERROR(VLOOKUP(results0301[[#This Row],[Card]],FISM[],1,FALSE),0),0)</f>
        <v>104907</v>
      </c>
      <c r="P54">
        <f t="shared" si="3"/>
        <v>53</v>
      </c>
    </row>
    <row r="55" spans="1:16" x14ac:dyDescent="0.3">
      <c r="A55" s="14">
        <v>54</v>
      </c>
      <c r="B55" s="15" t="s">
        <v>385</v>
      </c>
      <c r="C55" s="15">
        <v>6100084</v>
      </c>
      <c r="D55" s="15" t="s">
        <v>386</v>
      </c>
      <c r="E55" s="15" t="s">
        <v>143</v>
      </c>
      <c r="F55" s="15" t="s">
        <v>20</v>
      </c>
      <c r="G55" s="15" t="s">
        <v>387</v>
      </c>
      <c r="H55" s="15" t="s">
        <v>388</v>
      </c>
      <c r="I55" s="15" t="s">
        <v>389</v>
      </c>
      <c r="J55" s="15" t="s">
        <v>390</v>
      </c>
      <c r="K55" s="16" t="s">
        <v>391</v>
      </c>
      <c r="N55">
        <f t="shared" si="2"/>
        <v>6100084</v>
      </c>
      <c r="O55">
        <f>IF(AND(A55&gt;0,A55&lt;999),IFERROR(VLOOKUP(results0301[[#This Row],[Card]],FISM[],1,FALSE),0),0)</f>
        <v>6100084</v>
      </c>
      <c r="P55">
        <f t="shared" si="3"/>
        <v>54</v>
      </c>
    </row>
    <row r="56" spans="1:16" x14ac:dyDescent="0.3">
      <c r="A56" s="11">
        <v>55</v>
      </c>
      <c r="B56" s="12" t="s">
        <v>392</v>
      </c>
      <c r="C56" s="12">
        <v>6100035</v>
      </c>
      <c r="D56" s="12" t="s">
        <v>393</v>
      </c>
      <c r="E56" s="12" t="s">
        <v>143</v>
      </c>
      <c r="F56" s="12" t="s">
        <v>20</v>
      </c>
      <c r="G56" s="12" t="s">
        <v>394</v>
      </c>
      <c r="H56" s="12" t="s">
        <v>21</v>
      </c>
      <c r="I56" s="12" t="s">
        <v>395</v>
      </c>
      <c r="J56" s="12" t="s">
        <v>396</v>
      </c>
      <c r="K56" s="13" t="s">
        <v>397</v>
      </c>
      <c r="N56">
        <f t="shared" si="2"/>
        <v>6100035</v>
      </c>
      <c r="O56">
        <f>IF(AND(A56&gt;0,A56&lt;999),IFERROR(VLOOKUP(results0301[[#This Row],[Card]],FISM[],1,FALSE),0),0)</f>
        <v>6100035</v>
      </c>
      <c r="P56">
        <f t="shared" si="3"/>
        <v>55</v>
      </c>
    </row>
    <row r="57" spans="1:16" x14ac:dyDescent="0.3">
      <c r="A57" s="14">
        <v>56</v>
      </c>
      <c r="B57" s="15" t="s">
        <v>398</v>
      </c>
      <c r="C57" s="15">
        <v>104874</v>
      </c>
      <c r="D57" s="15" t="s">
        <v>399</v>
      </c>
      <c r="E57" s="15" t="s">
        <v>43</v>
      </c>
      <c r="F57" s="15" t="s">
        <v>20</v>
      </c>
      <c r="G57" s="15" t="s">
        <v>400</v>
      </c>
      <c r="H57" s="15" t="s">
        <v>401</v>
      </c>
      <c r="I57" s="15" t="s">
        <v>402</v>
      </c>
      <c r="J57" s="15" t="s">
        <v>403</v>
      </c>
      <c r="K57" s="16" t="s">
        <v>404</v>
      </c>
      <c r="N57">
        <f t="shared" si="2"/>
        <v>104874</v>
      </c>
      <c r="O57">
        <f>IF(AND(A57&gt;0,A57&lt;999),IFERROR(VLOOKUP(results0301[[#This Row],[Card]],FISM[],1,FALSE),0),0)</f>
        <v>104874</v>
      </c>
      <c r="P57">
        <f t="shared" si="3"/>
        <v>56</v>
      </c>
    </row>
    <row r="58" spans="1:16" x14ac:dyDescent="0.3">
      <c r="A58" s="11">
        <v>57</v>
      </c>
      <c r="B58" s="12" t="s">
        <v>405</v>
      </c>
      <c r="C58" s="12">
        <v>6532258</v>
      </c>
      <c r="D58" s="12" t="s">
        <v>406</v>
      </c>
      <c r="E58" s="12" t="s">
        <v>28</v>
      </c>
      <c r="F58" s="12" t="s">
        <v>20</v>
      </c>
      <c r="G58" s="12" t="s">
        <v>407</v>
      </c>
      <c r="H58" s="12" t="s">
        <v>408</v>
      </c>
      <c r="I58" s="12" t="s">
        <v>409</v>
      </c>
      <c r="J58" s="12" t="s">
        <v>410</v>
      </c>
      <c r="K58" s="13" t="s">
        <v>411</v>
      </c>
      <c r="N58">
        <f t="shared" si="2"/>
        <v>6532258</v>
      </c>
      <c r="O58">
        <f>IF(AND(A58&gt;0,A58&lt;999),IFERROR(VLOOKUP(results0301[[#This Row],[Card]],FISM[],1,FALSE),0),0)</f>
        <v>6532258</v>
      </c>
      <c r="P58">
        <f t="shared" si="3"/>
        <v>57</v>
      </c>
    </row>
    <row r="59" spans="1:16" x14ac:dyDescent="0.3">
      <c r="A59" s="14">
        <v>58</v>
      </c>
      <c r="B59" s="15" t="s">
        <v>412</v>
      </c>
      <c r="C59" s="15">
        <v>6100054</v>
      </c>
      <c r="D59" s="15" t="s">
        <v>413</v>
      </c>
      <c r="E59" s="15" t="s">
        <v>143</v>
      </c>
      <c r="F59" s="15" t="s">
        <v>20</v>
      </c>
      <c r="G59" s="15" t="s">
        <v>414</v>
      </c>
      <c r="H59" s="15" t="s">
        <v>415</v>
      </c>
      <c r="I59" s="15" t="s">
        <v>416</v>
      </c>
      <c r="J59" s="15" t="s">
        <v>417</v>
      </c>
      <c r="K59" s="16" t="s">
        <v>418</v>
      </c>
      <c r="N59">
        <f t="shared" si="2"/>
        <v>6100054</v>
      </c>
      <c r="O59">
        <f>IF(AND(A59&gt;0,A59&lt;999),IFERROR(VLOOKUP(results0301[[#This Row],[Card]],FISM[],1,FALSE),0),0)</f>
        <v>6100054</v>
      </c>
      <c r="P59">
        <f t="shared" si="3"/>
        <v>58</v>
      </c>
    </row>
    <row r="60" spans="1:16" x14ac:dyDescent="0.3">
      <c r="A60" s="11">
        <v>59</v>
      </c>
      <c r="B60" s="12" t="s">
        <v>419</v>
      </c>
      <c r="C60" s="12">
        <v>6100077</v>
      </c>
      <c r="D60" s="12" t="s">
        <v>420</v>
      </c>
      <c r="E60" s="12" t="s">
        <v>143</v>
      </c>
      <c r="F60" s="12" t="s">
        <v>20</v>
      </c>
      <c r="G60" s="12" t="s">
        <v>421</v>
      </c>
      <c r="H60" s="12" t="s">
        <v>110</v>
      </c>
      <c r="I60" s="12" t="s">
        <v>422</v>
      </c>
      <c r="J60" s="12" t="s">
        <v>423</v>
      </c>
      <c r="K60" s="13" t="s">
        <v>424</v>
      </c>
      <c r="N60">
        <f t="shared" si="2"/>
        <v>6100077</v>
      </c>
      <c r="O60">
        <f>IF(AND(A60&gt;0,A60&lt;999),IFERROR(VLOOKUP(results0301[[#This Row],[Card]],FISM[],1,FALSE),0),0)</f>
        <v>6100077</v>
      </c>
      <c r="P60">
        <f t="shared" si="3"/>
        <v>59</v>
      </c>
    </row>
    <row r="61" spans="1:16" x14ac:dyDescent="0.3">
      <c r="A61" s="14">
        <v>60</v>
      </c>
      <c r="B61" s="15" t="s">
        <v>425</v>
      </c>
      <c r="C61" s="15">
        <v>6532733</v>
      </c>
      <c r="D61" s="15" t="s">
        <v>426</v>
      </c>
      <c r="E61" s="15" t="s">
        <v>43</v>
      </c>
      <c r="F61" s="15" t="s">
        <v>73</v>
      </c>
      <c r="G61" s="15" t="s">
        <v>427</v>
      </c>
      <c r="H61" s="15" t="s">
        <v>428</v>
      </c>
      <c r="I61" s="15" t="s">
        <v>429</v>
      </c>
      <c r="J61" s="15" t="s">
        <v>430</v>
      </c>
      <c r="K61" s="16" t="s">
        <v>431</v>
      </c>
      <c r="N61">
        <f t="shared" si="2"/>
        <v>6532733</v>
      </c>
      <c r="O61">
        <f>IF(AND(A61&gt;0,A61&lt;999),IFERROR(VLOOKUP(results0301[[#This Row],[Card]],FISM[],1,FALSE),0),0)</f>
        <v>6532733</v>
      </c>
      <c r="P61">
        <f t="shared" si="3"/>
        <v>60</v>
      </c>
    </row>
    <row r="62" spans="1:16" x14ac:dyDescent="0.3">
      <c r="A62" s="11">
        <v>61</v>
      </c>
      <c r="B62" s="12" t="s">
        <v>432</v>
      </c>
      <c r="C62" s="12">
        <v>6100073</v>
      </c>
      <c r="D62" s="12" t="s">
        <v>433</v>
      </c>
      <c r="E62" s="12" t="s">
        <v>143</v>
      </c>
      <c r="F62" s="12" t="s">
        <v>20</v>
      </c>
      <c r="G62" s="12" t="s">
        <v>434</v>
      </c>
      <c r="H62" s="12" t="s">
        <v>435</v>
      </c>
      <c r="I62" s="12" t="s">
        <v>436</v>
      </c>
      <c r="J62" s="12" t="s">
        <v>437</v>
      </c>
      <c r="K62" s="13" t="s">
        <v>438</v>
      </c>
      <c r="N62">
        <f t="shared" si="2"/>
        <v>6100073</v>
      </c>
      <c r="O62">
        <f>IF(AND(A62&gt;0,A62&lt;999),IFERROR(VLOOKUP(results0301[[#This Row],[Card]],FISM[],1,FALSE),0),0)</f>
        <v>6100073</v>
      </c>
      <c r="P62">
        <f t="shared" si="3"/>
        <v>61</v>
      </c>
    </row>
    <row r="63" spans="1:16" x14ac:dyDescent="0.3">
      <c r="A63" s="14">
        <v>62</v>
      </c>
      <c r="B63" s="15" t="s">
        <v>439</v>
      </c>
      <c r="C63" s="15">
        <v>6100163</v>
      </c>
      <c r="D63" s="15" t="s">
        <v>440</v>
      </c>
      <c r="E63" s="15" t="s">
        <v>143</v>
      </c>
      <c r="F63" s="15" t="s">
        <v>20</v>
      </c>
      <c r="G63" s="15" t="s">
        <v>441</v>
      </c>
      <c r="H63" s="15" t="s">
        <v>442</v>
      </c>
      <c r="I63" s="15" t="s">
        <v>443</v>
      </c>
      <c r="J63" s="15" t="s">
        <v>444</v>
      </c>
      <c r="K63" s="16" t="s">
        <v>445</v>
      </c>
      <c r="N63">
        <f t="shared" si="2"/>
        <v>6100163</v>
      </c>
      <c r="O63">
        <f>IF(AND(A63&gt;0,A63&lt;999),IFERROR(VLOOKUP(results0301[[#This Row],[Card]],FISM[],1,FALSE),0),0)</f>
        <v>6100163</v>
      </c>
      <c r="P63">
        <f t="shared" si="3"/>
        <v>62</v>
      </c>
    </row>
    <row r="64" spans="1:16" x14ac:dyDescent="0.3">
      <c r="A64" s="11">
        <v>63</v>
      </c>
      <c r="B64" s="12" t="s">
        <v>446</v>
      </c>
      <c r="C64" s="12">
        <v>104834</v>
      </c>
      <c r="D64" s="12" t="s">
        <v>447</v>
      </c>
      <c r="E64" s="12" t="s">
        <v>19</v>
      </c>
      <c r="F64" s="12" t="s">
        <v>20</v>
      </c>
      <c r="G64" s="12" t="s">
        <v>448</v>
      </c>
      <c r="H64" s="12" t="s">
        <v>449</v>
      </c>
      <c r="I64" s="12" t="s">
        <v>450</v>
      </c>
      <c r="J64" s="12" t="s">
        <v>451</v>
      </c>
      <c r="K64" s="13" t="s">
        <v>452</v>
      </c>
      <c r="N64">
        <f t="shared" si="2"/>
        <v>104834</v>
      </c>
      <c r="O64">
        <f>IF(AND(A64&gt;0,A64&lt;999),IFERROR(VLOOKUP(results0301[[#This Row],[Card]],FISM[],1,FALSE),0),0)</f>
        <v>104834</v>
      </c>
      <c r="P64">
        <f t="shared" si="3"/>
        <v>63</v>
      </c>
    </row>
    <row r="65" spans="1:16" x14ac:dyDescent="0.3">
      <c r="A65" s="14">
        <v>64</v>
      </c>
      <c r="B65" s="15" t="s">
        <v>453</v>
      </c>
      <c r="C65" s="15">
        <v>104977</v>
      </c>
      <c r="D65" s="15" t="s">
        <v>454</v>
      </c>
      <c r="E65" s="15" t="s">
        <v>43</v>
      </c>
      <c r="F65" s="15" t="s">
        <v>20</v>
      </c>
      <c r="G65" s="15" t="s">
        <v>455</v>
      </c>
      <c r="H65" s="15" t="s">
        <v>456</v>
      </c>
      <c r="I65" s="15" t="s">
        <v>457</v>
      </c>
      <c r="J65" s="15" t="s">
        <v>458</v>
      </c>
      <c r="K65" s="16" t="s">
        <v>459</v>
      </c>
      <c r="N65">
        <f t="shared" si="2"/>
        <v>104977</v>
      </c>
      <c r="O65">
        <f>IF(AND(A65&gt;0,A65&lt;999),IFERROR(VLOOKUP(results0301[[#This Row],[Card]],FISM[],1,FALSE),0),0)</f>
        <v>104977</v>
      </c>
      <c r="P65">
        <f t="shared" si="3"/>
        <v>64</v>
      </c>
    </row>
    <row r="66" spans="1:16" x14ac:dyDescent="0.3">
      <c r="A66" s="11">
        <v>65</v>
      </c>
      <c r="B66" s="12" t="s">
        <v>460</v>
      </c>
      <c r="C66" s="12">
        <v>104903</v>
      </c>
      <c r="D66" s="12" t="s">
        <v>461</v>
      </c>
      <c r="E66" s="12" t="s">
        <v>43</v>
      </c>
      <c r="F66" s="12" t="s">
        <v>20</v>
      </c>
      <c r="G66" s="12" t="s">
        <v>462</v>
      </c>
      <c r="H66" s="12" t="s">
        <v>463</v>
      </c>
      <c r="I66" s="12" t="s">
        <v>464</v>
      </c>
      <c r="J66" s="12" t="s">
        <v>465</v>
      </c>
      <c r="K66" s="13" t="s">
        <v>466</v>
      </c>
      <c r="N66">
        <f t="shared" ref="N66:N94" si="4">C66</f>
        <v>104903</v>
      </c>
      <c r="O66">
        <f>IF(AND(A66&gt;0,A66&lt;999),IFERROR(VLOOKUP(results0301[[#This Row],[Card]],FISM[],1,FALSE),0),0)</f>
        <v>104903</v>
      </c>
      <c r="P66">
        <f t="shared" ref="P66:P94" si="5">A66</f>
        <v>65</v>
      </c>
    </row>
    <row r="67" spans="1:16" x14ac:dyDescent="0.3">
      <c r="A67" s="14">
        <v>66</v>
      </c>
      <c r="B67" s="15" t="s">
        <v>467</v>
      </c>
      <c r="C67" s="15">
        <v>6100164</v>
      </c>
      <c r="D67" s="15" t="s">
        <v>468</v>
      </c>
      <c r="E67" s="15" t="s">
        <v>143</v>
      </c>
      <c r="F67" s="15" t="s">
        <v>20</v>
      </c>
      <c r="G67" s="15" t="s">
        <v>469</v>
      </c>
      <c r="H67" s="15" t="s">
        <v>470</v>
      </c>
      <c r="I67" s="15" t="s">
        <v>471</v>
      </c>
      <c r="J67" s="15" t="s">
        <v>472</v>
      </c>
      <c r="K67" s="16" t="s">
        <v>473</v>
      </c>
      <c r="N67">
        <f t="shared" si="4"/>
        <v>6100164</v>
      </c>
      <c r="O67">
        <f>IF(AND(A67&gt;0,A67&lt;999),IFERROR(VLOOKUP(results0301[[#This Row],[Card]],FISM[],1,FALSE),0),0)</f>
        <v>6100164</v>
      </c>
      <c r="P67">
        <f t="shared" si="5"/>
        <v>66</v>
      </c>
    </row>
    <row r="68" spans="1:16" x14ac:dyDescent="0.3">
      <c r="A68" s="11">
        <v>67</v>
      </c>
      <c r="B68" s="12" t="s">
        <v>474</v>
      </c>
      <c r="C68" s="12">
        <v>6100082</v>
      </c>
      <c r="D68" s="12" t="s">
        <v>475</v>
      </c>
      <c r="E68" s="12" t="s">
        <v>143</v>
      </c>
      <c r="F68" s="12" t="s">
        <v>20</v>
      </c>
      <c r="G68" s="12" t="s">
        <v>476</v>
      </c>
      <c r="H68" s="12" t="s">
        <v>477</v>
      </c>
      <c r="I68" s="12" t="s">
        <v>478</v>
      </c>
      <c r="J68" s="12" t="s">
        <v>479</v>
      </c>
      <c r="K68" s="13" t="s">
        <v>480</v>
      </c>
      <c r="N68">
        <f t="shared" si="4"/>
        <v>6100082</v>
      </c>
      <c r="O68">
        <f>IF(AND(A68&gt;0,A68&lt;999),IFERROR(VLOOKUP(results0301[[#This Row],[Card]],FISM[],1,FALSE),0),0)</f>
        <v>6100082</v>
      </c>
      <c r="P68">
        <f t="shared" si="5"/>
        <v>67</v>
      </c>
    </row>
    <row r="69" spans="1:16" x14ac:dyDescent="0.3">
      <c r="A69" s="14">
        <v>68</v>
      </c>
      <c r="B69" s="15" t="s">
        <v>481</v>
      </c>
      <c r="C69" s="15">
        <v>6100090</v>
      </c>
      <c r="D69" s="15" t="s">
        <v>482</v>
      </c>
      <c r="E69" s="15" t="s">
        <v>143</v>
      </c>
      <c r="F69" s="15" t="s">
        <v>20</v>
      </c>
      <c r="G69" s="15" t="s">
        <v>483</v>
      </c>
      <c r="H69" s="15" t="s">
        <v>484</v>
      </c>
      <c r="I69" s="15" t="s">
        <v>485</v>
      </c>
      <c r="J69" s="15" t="s">
        <v>486</v>
      </c>
      <c r="K69" s="16" t="s">
        <v>487</v>
      </c>
      <c r="N69">
        <f t="shared" si="4"/>
        <v>6100090</v>
      </c>
      <c r="O69">
        <f>IF(AND(A69&gt;0,A69&lt;999),IFERROR(VLOOKUP(results0301[[#This Row],[Card]],FISM[],1,FALSE),0),0)</f>
        <v>6100090</v>
      </c>
      <c r="P69">
        <f t="shared" si="5"/>
        <v>68</v>
      </c>
    </row>
    <row r="70" spans="1:16" x14ac:dyDescent="0.3">
      <c r="A70" s="11">
        <v>69</v>
      </c>
      <c r="B70" s="12" t="s">
        <v>489</v>
      </c>
      <c r="C70" s="12">
        <v>6532728</v>
      </c>
      <c r="D70" s="12" t="s">
        <v>490</v>
      </c>
      <c r="E70" s="12" t="s">
        <v>19</v>
      </c>
      <c r="F70" s="12" t="s">
        <v>73</v>
      </c>
      <c r="G70" s="12" t="s">
        <v>491</v>
      </c>
      <c r="H70" s="12" t="s">
        <v>492</v>
      </c>
      <c r="I70" s="12" t="s">
        <v>493</v>
      </c>
      <c r="J70" s="12" t="s">
        <v>494</v>
      </c>
      <c r="K70" s="13" t="s">
        <v>495</v>
      </c>
      <c r="N70">
        <f t="shared" si="4"/>
        <v>6532728</v>
      </c>
      <c r="O70">
        <f>IF(AND(A70&gt;0,A70&lt;999),IFERROR(VLOOKUP(results0301[[#This Row],[Card]],FISM[],1,FALSE),0),0)</f>
        <v>6532728</v>
      </c>
      <c r="P70">
        <f t="shared" si="5"/>
        <v>69</v>
      </c>
    </row>
    <row r="71" spans="1:16" x14ac:dyDescent="0.3">
      <c r="A71" s="14">
        <v>70</v>
      </c>
      <c r="B71" s="15" t="s">
        <v>497</v>
      </c>
      <c r="C71" s="15">
        <v>6100003</v>
      </c>
      <c r="D71" s="15" t="s">
        <v>498</v>
      </c>
      <c r="E71" s="15" t="s">
        <v>43</v>
      </c>
      <c r="F71" s="15" t="s">
        <v>20</v>
      </c>
      <c r="G71" s="15" t="s">
        <v>499</v>
      </c>
      <c r="H71" s="15" t="s">
        <v>500</v>
      </c>
      <c r="I71" s="15" t="s">
        <v>501</v>
      </c>
      <c r="J71" s="15" t="s">
        <v>502</v>
      </c>
      <c r="K71" s="16" t="s">
        <v>503</v>
      </c>
      <c r="N71">
        <f t="shared" si="4"/>
        <v>6100003</v>
      </c>
      <c r="O71">
        <f>IF(AND(A71&gt;0,A71&lt;999),IFERROR(VLOOKUP(results0301[[#This Row],[Card]],FISM[],1,FALSE),0),0)</f>
        <v>6100003</v>
      </c>
      <c r="P71">
        <f t="shared" si="5"/>
        <v>70</v>
      </c>
    </row>
    <row r="72" spans="1:16" x14ac:dyDescent="0.3">
      <c r="A72" s="11">
        <v>71</v>
      </c>
      <c r="B72" s="12" t="s">
        <v>504</v>
      </c>
      <c r="C72" s="12">
        <v>6532907</v>
      </c>
      <c r="D72" s="12" t="s">
        <v>505</v>
      </c>
      <c r="E72" s="12" t="s">
        <v>143</v>
      </c>
      <c r="F72" s="12" t="s">
        <v>73</v>
      </c>
      <c r="G72" s="12" t="s">
        <v>506</v>
      </c>
      <c r="H72" s="12" t="s">
        <v>507</v>
      </c>
      <c r="I72" s="12" t="s">
        <v>508</v>
      </c>
      <c r="J72" s="12" t="s">
        <v>509</v>
      </c>
      <c r="K72" s="13" t="s">
        <v>510</v>
      </c>
      <c r="N72">
        <f t="shared" si="4"/>
        <v>6532907</v>
      </c>
      <c r="O72">
        <f>IF(AND(A72&gt;0,A72&lt;999),IFERROR(VLOOKUP(results0301[[#This Row],[Card]],FISM[],1,FALSE),0),0)</f>
        <v>6532907</v>
      </c>
      <c r="P72">
        <f t="shared" si="5"/>
        <v>71</v>
      </c>
    </row>
    <row r="73" spans="1:16" x14ac:dyDescent="0.3">
      <c r="A73" s="14">
        <v>72</v>
      </c>
      <c r="B73" s="15" t="s">
        <v>511</v>
      </c>
      <c r="C73" s="15">
        <v>6100154</v>
      </c>
      <c r="D73" s="15" t="s">
        <v>512</v>
      </c>
      <c r="E73" s="15" t="s">
        <v>143</v>
      </c>
      <c r="F73" s="15" t="s">
        <v>20</v>
      </c>
      <c r="G73" s="15" t="s">
        <v>100</v>
      </c>
      <c r="H73" s="15" t="s">
        <v>513</v>
      </c>
      <c r="I73" s="15" t="s">
        <v>514</v>
      </c>
      <c r="J73" s="15" t="s">
        <v>515</v>
      </c>
      <c r="K73" s="16" t="s">
        <v>516</v>
      </c>
      <c r="N73">
        <f t="shared" si="4"/>
        <v>6100154</v>
      </c>
      <c r="O73">
        <f>IF(AND(A73&gt;0,A73&lt;999),IFERROR(VLOOKUP(results0301[[#This Row],[Card]],FISM[],1,FALSE),0),0)</f>
        <v>6100154</v>
      </c>
      <c r="P73">
        <f t="shared" si="5"/>
        <v>72</v>
      </c>
    </row>
    <row r="74" spans="1:16" x14ac:dyDescent="0.3">
      <c r="A74" s="11">
        <v>73</v>
      </c>
      <c r="B74" s="12" t="s">
        <v>517</v>
      </c>
      <c r="C74" s="12">
        <v>6532788</v>
      </c>
      <c r="D74" s="12" t="s">
        <v>518</v>
      </c>
      <c r="E74" s="12" t="s">
        <v>143</v>
      </c>
      <c r="F74" s="12" t="s">
        <v>73</v>
      </c>
      <c r="G74" s="12" t="s">
        <v>519</v>
      </c>
      <c r="H74" s="12" t="s">
        <v>520</v>
      </c>
      <c r="I74" s="12" t="s">
        <v>521</v>
      </c>
      <c r="J74" s="12" t="s">
        <v>522</v>
      </c>
      <c r="K74" s="13" t="s">
        <v>523</v>
      </c>
      <c r="N74">
        <f t="shared" si="4"/>
        <v>6532788</v>
      </c>
      <c r="O74">
        <f>IF(AND(A74&gt;0,A74&lt;999),IFERROR(VLOOKUP(results0301[[#This Row],[Card]],FISM[],1,FALSE),0),0)</f>
        <v>6532788</v>
      </c>
      <c r="P74">
        <f t="shared" si="5"/>
        <v>73</v>
      </c>
    </row>
    <row r="75" spans="1:16" x14ac:dyDescent="0.3">
      <c r="A75" s="14">
        <v>74</v>
      </c>
      <c r="B75" s="15" t="s">
        <v>524</v>
      </c>
      <c r="C75" s="15">
        <v>6100107</v>
      </c>
      <c r="D75" s="15" t="s">
        <v>525</v>
      </c>
      <c r="E75" s="15" t="s">
        <v>143</v>
      </c>
      <c r="F75" s="15" t="s">
        <v>20</v>
      </c>
      <c r="G75" s="15" t="s">
        <v>526</v>
      </c>
      <c r="H75" s="15" t="s">
        <v>527</v>
      </c>
      <c r="I75" s="15" t="s">
        <v>528</v>
      </c>
      <c r="J75" s="15" t="s">
        <v>529</v>
      </c>
      <c r="K75" s="16" t="s">
        <v>530</v>
      </c>
      <c r="N75">
        <f t="shared" si="4"/>
        <v>6100107</v>
      </c>
      <c r="O75">
        <f>IF(AND(A75&gt;0,A75&lt;999),IFERROR(VLOOKUP(results0301[[#This Row],[Card]],FISM[],1,FALSE),0),0)</f>
        <v>6100107</v>
      </c>
      <c r="P75">
        <f t="shared" si="5"/>
        <v>74</v>
      </c>
    </row>
    <row r="76" spans="1:16" x14ac:dyDescent="0.3">
      <c r="A76" s="11">
        <v>75</v>
      </c>
      <c r="B76" s="12" t="s">
        <v>531</v>
      </c>
      <c r="C76" s="12">
        <v>6100189</v>
      </c>
      <c r="D76" s="12" t="s">
        <v>532</v>
      </c>
      <c r="E76" s="12" t="s">
        <v>143</v>
      </c>
      <c r="F76" s="12" t="s">
        <v>20</v>
      </c>
      <c r="G76" s="12" t="s">
        <v>533</v>
      </c>
      <c r="H76" s="12" t="s">
        <v>534</v>
      </c>
      <c r="I76" s="12" t="s">
        <v>535</v>
      </c>
      <c r="J76" s="12" t="s">
        <v>536</v>
      </c>
      <c r="K76" s="13" t="s">
        <v>537</v>
      </c>
      <c r="N76">
        <f t="shared" si="4"/>
        <v>6100189</v>
      </c>
      <c r="O76">
        <f>IF(AND(A76&gt;0,A76&lt;999),IFERROR(VLOOKUP(results0301[[#This Row],[Card]],FISM[],1,FALSE),0),0)</f>
        <v>6100189</v>
      </c>
      <c r="P76">
        <f t="shared" si="5"/>
        <v>75</v>
      </c>
    </row>
    <row r="77" spans="1:16" x14ac:dyDescent="0.3">
      <c r="A77" s="14">
        <v>76</v>
      </c>
      <c r="B77" s="15" t="s">
        <v>538</v>
      </c>
      <c r="C77" s="15">
        <v>6100091</v>
      </c>
      <c r="D77" s="15" t="s">
        <v>539</v>
      </c>
      <c r="E77" s="15" t="s">
        <v>143</v>
      </c>
      <c r="F77" s="15" t="s">
        <v>20</v>
      </c>
      <c r="G77" s="15" t="s">
        <v>540</v>
      </c>
      <c r="H77" s="15" t="s">
        <v>541</v>
      </c>
      <c r="I77" s="15" t="s">
        <v>542</v>
      </c>
      <c r="J77" s="15" t="s">
        <v>543</v>
      </c>
      <c r="K77" s="16" t="s">
        <v>544</v>
      </c>
      <c r="N77">
        <f t="shared" si="4"/>
        <v>6100091</v>
      </c>
      <c r="O77">
        <f>IF(AND(A77&gt;0,A77&lt;999),IFERROR(VLOOKUP(results0301[[#This Row],[Card]],FISM[],1,FALSE),0),0)</f>
        <v>6100091</v>
      </c>
      <c r="P77">
        <f t="shared" si="5"/>
        <v>76</v>
      </c>
    </row>
    <row r="78" spans="1:16" x14ac:dyDescent="0.3">
      <c r="A78" s="11">
        <v>77</v>
      </c>
      <c r="B78" s="12" t="s">
        <v>545</v>
      </c>
      <c r="C78" s="12">
        <v>6100186</v>
      </c>
      <c r="D78" s="12" t="s">
        <v>546</v>
      </c>
      <c r="E78" s="12" t="s">
        <v>143</v>
      </c>
      <c r="F78" s="12" t="s">
        <v>20</v>
      </c>
      <c r="G78" s="12" t="s">
        <v>547</v>
      </c>
      <c r="H78" s="12" t="s">
        <v>548</v>
      </c>
      <c r="I78" s="12" t="s">
        <v>549</v>
      </c>
      <c r="J78" s="12" t="s">
        <v>550</v>
      </c>
      <c r="K78" s="13" t="s">
        <v>551</v>
      </c>
      <c r="N78">
        <f t="shared" si="4"/>
        <v>6100186</v>
      </c>
      <c r="O78">
        <f>IF(AND(A78&gt;0,A78&lt;999),IFERROR(VLOOKUP(results0301[[#This Row],[Card]],FISM[],1,FALSE),0),0)</f>
        <v>6100186</v>
      </c>
      <c r="P78">
        <f t="shared" si="5"/>
        <v>77</v>
      </c>
    </row>
    <row r="79" spans="1:16" x14ac:dyDescent="0.3">
      <c r="A79" s="14">
        <v>78</v>
      </c>
      <c r="B79" s="15" t="s">
        <v>552</v>
      </c>
      <c r="C79" s="15">
        <v>6100117</v>
      </c>
      <c r="D79" s="15" t="s">
        <v>553</v>
      </c>
      <c r="E79" s="15" t="s">
        <v>143</v>
      </c>
      <c r="F79" s="15" t="s">
        <v>20</v>
      </c>
      <c r="G79" s="15" t="s">
        <v>554</v>
      </c>
      <c r="H79" s="15" t="s">
        <v>555</v>
      </c>
      <c r="I79" s="15" t="s">
        <v>556</v>
      </c>
      <c r="J79" s="15" t="s">
        <v>557</v>
      </c>
      <c r="K79" s="16" t="s">
        <v>558</v>
      </c>
      <c r="N79">
        <f t="shared" si="4"/>
        <v>6100117</v>
      </c>
      <c r="O79">
        <f>IF(AND(A79&gt;0,A79&lt;999),IFERROR(VLOOKUP(results0301[[#This Row],[Card]],FISM[],1,FALSE),0),0)</f>
        <v>6100117</v>
      </c>
      <c r="P79">
        <f t="shared" si="5"/>
        <v>78</v>
      </c>
    </row>
    <row r="80" spans="1:16" x14ac:dyDescent="0.3">
      <c r="A80" s="11">
        <v>79</v>
      </c>
      <c r="B80" s="12" t="s">
        <v>559</v>
      </c>
      <c r="C80" s="12">
        <v>104861</v>
      </c>
      <c r="D80" s="12" t="s">
        <v>560</v>
      </c>
      <c r="E80" s="12" t="s">
        <v>19</v>
      </c>
      <c r="F80" s="12" t="s">
        <v>20</v>
      </c>
      <c r="G80" s="12" t="s">
        <v>561</v>
      </c>
      <c r="H80" s="12" t="s">
        <v>562</v>
      </c>
      <c r="I80" s="12" t="s">
        <v>563</v>
      </c>
      <c r="J80" s="12" t="s">
        <v>564</v>
      </c>
      <c r="K80" s="13" t="s">
        <v>565</v>
      </c>
      <c r="N80">
        <f t="shared" si="4"/>
        <v>104861</v>
      </c>
      <c r="O80">
        <f>IF(AND(A80&gt;0,A80&lt;999),IFERROR(VLOOKUP(results0301[[#This Row],[Card]],FISM[],1,FALSE),0),0)</f>
        <v>104861</v>
      </c>
      <c r="P80">
        <f t="shared" si="5"/>
        <v>79</v>
      </c>
    </row>
    <row r="81" spans="1:16" x14ac:dyDescent="0.3">
      <c r="A81" s="14">
        <v>80</v>
      </c>
      <c r="B81" s="15" t="s">
        <v>566</v>
      </c>
      <c r="C81" s="15">
        <v>104919</v>
      </c>
      <c r="D81" s="15" t="s">
        <v>567</v>
      </c>
      <c r="E81" s="15" t="s">
        <v>43</v>
      </c>
      <c r="F81" s="15" t="s">
        <v>20</v>
      </c>
      <c r="G81" s="15" t="s">
        <v>568</v>
      </c>
      <c r="H81" s="15" t="s">
        <v>569</v>
      </c>
      <c r="I81" s="15" t="s">
        <v>570</v>
      </c>
      <c r="J81" s="15" t="s">
        <v>571</v>
      </c>
      <c r="K81" s="16" t="s">
        <v>572</v>
      </c>
      <c r="N81">
        <f t="shared" si="4"/>
        <v>104919</v>
      </c>
      <c r="O81">
        <f>IF(AND(A81&gt;0,A81&lt;999),IFERROR(VLOOKUP(results0301[[#This Row],[Card]],FISM[],1,FALSE),0),0)</f>
        <v>104919</v>
      </c>
      <c r="P81">
        <f t="shared" si="5"/>
        <v>80</v>
      </c>
    </row>
    <row r="82" spans="1:16" x14ac:dyDescent="0.3">
      <c r="A82" s="11">
        <v>81</v>
      </c>
      <c r="B82" s="12" t="s">
        <v>574</v>
      </c>
      <c r="C82" s="12">
        <v>6100115</v>
      </c>
      <c r="D82" s="12" t="s">
        <v>575</v>
      </c>
      <c r="E82" s="12" t="s">
        <v>43</v>
      </c>
      <c r="F82" s="12" t="s">
        <v>20</v>
      </c>
      <c r="G82" s="12" t="s">
        <v>576</v>
      </c>
      <c r="H82" s="12" t="s">
        <v>577</v>
      </c>
      <c r="I82" s="12" t="s">
        <v>578</v>
      </c>
      <c r="J82" s="12" t="s">
        <v>579</v>
      </c>
      <c r="K82" s="13" t="s">
        <v>580</v>
      </c>
      <c r="N82">
        <f t="shared" si="4"/>
        <v>6100115</v>
      </c>
      <c r="O82">
        <f>IF(AND(A82&gt;0,A82&lt;999),IFERROR(VLOOKUP(results0301[[#This Row],[Card]],FISM[],1,FALSE),0),0)</f>
        <v>6100115</v>
      </c>
      <c r="P82">
        <f t="shared" si="5"/>
        <v>81</v>
      </c>
    </row>
    <row r="83" spans="1:16" x14ac:dyDescent="0.3">
      <c r="A83" s="11">
        <v>999</v>
      </c>
      <c r="B83" s="12" t="s">
        <v>581</v>
      </c>
      <c r="C83" s="12">
        <v>6100188</v>
      </c>
      <c r="D83" s="12" t="s">
        <v>582</v>
      </c>
      <c r="E83" s="12" t="s">
        <v>143</v>
      </c>
      <c r="F83" s="12" t="s">
        <v>20</v>
      </c>
      <c r="G83" s="12" t="s">
        <v>583</v>
      </c>
      <c r="H83" s="12" t="s">
        <v>24</v>
      </c>
      <c r="I83" s="12" t="s">
        <v>24</v>
      </c>
      <c r="J83" s="12" t="s">
        <v>24</v>
      </c>
      <c r="K83" s="13" t="s">
        <v>24</v>
      </c>
      <c r="N83">
        <f t="shared" si="4"/>
        <v>6100188</v>
      </c>
      <c r="O83">
        <f>IF(AND(A83&gt;0,A83&lt;999),IFERROR(VLOOKUP(results0301[[#This Row],[Card]],FISM[],1,FALSE),0),0)</f>
        <v>0</v>
      </c>
      <c r="P83">
        <f t="shared" si="5"/>
        <v>999</v>
      </c>
    </row>
    <row r="84" spans="1:16" x14ac:dyDescent="0.3">
      <c r="A84" s="11">
        <v>999</v>
      </c>
      <c r="B84" s="15" t="s">
        <v>584</v>
      </c>
      <c r="C84" s="15">
        <v>6100165</v>
      </c>
      <c r="D84" s="15" t="s">
        <v>585</v>
      </c>
      <c r="E84" s="15" t="s">
        <v>143</v>
      </c>
      <c r="F84" s="15" t="s">
        <v>20</v>
      </c>
      <c r="G84" s="15" t="s">
        <v>586</v>
      </c>
      <c r="H84" s="15" t="s">
        <v>24</v>
      </c>
      <c r="I84" s="15" t="s">
        <v>24</v>
      </c>
      <c r="J84" s="15" t="s">
        <v>24</v>
      </c>
      <c r="K84" s="16" t="s">
        <v>24</v>
      </c>
      <c r="N84">
        <f t="shared" si="4"/>
        <v>6100165</v>
      </c>
      <c r="O84">
        <f>IF(AND(A84&gt;0,A84&lt;999),IFERROR(VLOOKUP(results0301[[#This Row],[Card]],FISM[],1,FALSE),0),0)</f>
        <v>0</v>
      </c>
      <c r="P84">
        <f t="shared" si="5"/>
        <v>999</v>
      </c>
    </row>
    <row r="85" spans="1:16" x14ac:dyDescent="0.3">
      <c r="A85" s="11">
        <v>999</v>
      </c>
      <c r="B85" s="12" t="s">
        <v>587</v>
      </c>
      <c r="C85" s="12">
        <v>6100168</v>
      </c>
      <c r="D85" s="12" t="s">
        <v>588</v>
      </c>
      <c r="E85" s="12" t="s">
        <v>143</v>
      </c>
      <c r="F85" s="12" t="s">
        <v>20</v>
      </c>
      <c r="G85" s="12" t="s">
        <v>589</v>
      </c>
      <c r="H85" s="12" t="s">
        <v>24</v>
      </c>
      <c r="I85" s="12" t="s">
        <v>24</v>
      </c>
      <c r="J85" s="12" t="s">
        <v>24</v>
      </c>
      <c r="K85" s="13" t="s">
        <v>24</v>
      </c>
      <c r="N85">
        <f t="shared" si="4"/>
        <v>6100168</v>
      </c>
      <c r="O85">
        <f>IF(AND(A85&gt;0,A85&lt;999),IFERROR(VLOOKUP(results0301[[#This Row],[Card]],FISM[],1,FALSE),0),0)</f>
        <v>0</v>
      </c>
      <c r="P85">
        <f t="shared" si="5"/>
        <v>999</v>
      </c>
    </row>
    <row r="86" spans="1:16" x14ac:dyDescent="0.3">
      <c r="A86" s="11">
        <v>999</v>
      </c>
      <c r="B86" s="15" t="s">
        <v>590</v>
      </c>
      <c r="C86" s="15">
        <v>6100087</v>
      </c>
      <c r="D86" s="15" t="s">
        <v>591</v>
      </c>
      <c r="E86" s="15" t="s">
        <v>143</v>
      </c>
      <c r="F86" s="15" t="s">
        <v>20</v>
      </c>
      <c r="G86" s="15" t="s">
        <v>592</v>
      </c>
      <c r="H86" s="15" t="s">
        <v>24</v>
      </c>
      <c r="I86" s="15" t="s">
        <v>24</v>
      </c>
      <c r="J86" s="15" t="s">
        <v>24</v>
      </c>
      <c r="K86" s="16" t="s">
        <v>24</v>
      </c>
      <c r="N86">
        <f t="shared" si="4"/>
        <v>6100087</v>
      </c>
      <c r="O86">
        <f>IF(AND(A86&gt;0,A86&lt;999),IFERROR(VLOOKUP(results0301[[#This Row],[Card]],FISM[],1,FALSE),0),0)</f>
        <v>0</v>
      </c>
      <c r="P86">
        <f t="shared" si="5"/>
        <v>999</v>
      </c>
    </row>
    <row r="87" spans="1:16" x14ac:dyDescent="0.3">
      <c r="A87" s="11">
        <v>999</v>
      </c>
      <c r="B87" s="12" t="s">
        <v>593</v>
      </c>
      <c r="C87" s="12">
        <v>6100122</v>
      </c>
      <c r="D87" s="12" t="s">
        <v>594</v>
      </c>
      <c r="E87" s="12" t="s">
        <v>143</v>
      </c>
      <c r="F87" s="12" t="s">
        <v>20</v>
      </c>
      <c r="G87" s="12" t="s">
        <v>595</v>
      </c>
      <c r="H87" s="12" t="s">
        <v>24</v>
      </c>
      <c r="I87" s="12" t="s">
        <v>24</v>
      </c>
      <c r="J87" s="12" t="s">
        <v>24</v>
      </c>
      <c r="K87" s="13" t="s">
        <v>24</v>
      </c>
      <c r="N87">
        <f t="shared" si="4"/>
        <v>6100122</v>
      </c>
      <c r="O87">
        <f>IF(AND(A87&gt;0,A87&lt;999),IFERROR(VLOOKUP(results0301[[#This Row],[Card]],FISM[],1,FALSE),0),0)</f>
        <v>0</v>
      </c>
      <c r="P87">
        <f t="shared" si="5"/>
        <v>999</v>
      </c>
    </row>
    <row r="88" spans="1:16" x14ac:dyDescent="0.3">
      <c r="A88" s="11">
        <v>999</v>
      </c>
      <c r="B88" s="15" t="s">
        <v>596</v>
      </c>
      <c r="C88" s="15">
        <v>6100123</v>
      </c>
      <c r="D88" s="15" t="s">
        <v>597</v>
      </c>
      <c r="E88" s="15" t="s">
        <v>143</v>
      </c>
      <c r="F88" s="15" t="s">
        <v>20</v>
      </c>
      <c r="G88" s="15" t="s">
        <v>598</v>
      </c>
      <c r="H88" s="15" t="s">
        <v>24</v>
      </c>
      <c r="I88" s="15" t="s">
        <v>24</v>
      </c>
      <c r="J88" s="15" t="s">
        <v>24</v>
      </c>
      <c r="K88" s="16" t="s">
        <v>24</v>
      </c>
      <c r="N88">
        <f t="shared" si="4"/>
        <v>6100123</v>
      </c>
      <c r="O88">
        <f>IF(AND(A88&gt;0,A88&lt;999),IFERROR(VLOOKUP(results0301[[#This Row],[Card]],FISM[],1,FALSE),0),0)</f>
        <v>0</v>
      </c>
      <c r="P88">
        <f t="shared" si="5"/>
        <v>999</v>
      </c>
    </row>
    <row r="89" spans="1:16" x14ac:dyDescent="0.3">
      <c r="A89" s="11">
        <v>999</v>
      </c>
      <c r="B89" s="12" t="s">
        <v>599</v>
      </c>
      <c r="C89" s="12">
        <v>6100086</v>
      </c>
      <c r="D89" s="12" t="s">
        <v>600</v>
      </c>
      <c r="E89" s="12" t="s">
        <v>143</v>
      </c>
      <c r="F89" s="12" t="s">
        <v>20</v>
      </c>
      <c r="G89" s="12" t="s">
        <v>601</v>
      </c>
      <c r="H89" s="12" t="s">
        <v>24</v>
      </c>
      <c r="I89" s="12" t="s">
        <v>24</v>
      </c>
      <c r="J89" s="12" t="s">
        <v>24</v>
      </c>
      <c r="K89" s="13" t="s">
        <v>24</v>
      </c>
      <c r="N89">
        <f t="shared" si="4"/>
        <v>6100086</v>
      </c>
      <c r="O89">
        <f>IF(AND(A89&gt;0,A89&lt;999),IFERROR(VLOOKUP(results0301[[#This Row],[Card]],FISM[],1,FALSE),0),0)</f>
        <v>0</v>
      </c>
      <c r="P89">
        <f t="shared" si="5"/>
        <v>999</v>
      </c>
    </row>
    <row r="90" spans="1:16" x14ac:dyDescent="0.3">
      <c r="A90" s="11">
        <v>999</v>
      </c>
      <c r="B90" s="15" t="s">
        <v>602</v>
      </c>
      <c r="C90" s="15">
        <v>6100032</v>
      </c>
      <c r="D90" s="15" t="s">
        <v>603</v>
      </c>
      <c r="E90" s="15" t="s">
        <v>143</v>
      </c>
      <c r="F90" s="15" t="s">
        <v>20</v>
      </c>
      <c r="G90" s="15" t="s">
        <v>604</v>
      </c>
      <c r="H90" s="15" t="s">
        <v>24</v>
      </c>
      <c r="I90" s="15" t="s">
        <v>24</v>
      </c>
      <c r="J90" s="15" t="s">
        <v>24</v>
      </c>
      <c r="K90" s="16" t="s">
        <v>24</v>
      </c>
      <c r="N90">
        <f t="shared" si="4"/>
        <v>6100032</v>
      </c>
      <c r="O90">
        <f>IF(AND(A90&gt;0,A90&lt;999),IFERROR(VLOOKUP(results0301[[#This Row],[Card]],FISM[],1,FALSE),0),0)</f>
        <v>0</v>
      </c>
      <c r="P90">
        <f t="shared" si="5"/>
        <v>999</v>
      </c>
    </row>
    <row r="91" spans="1:16" x14ac:dyDescent="0.3">
      <c r="A91" s="11">
        <v>999</v>
      </c>
      <c r="B91" s="12" t="s">
        <v>605</v>
      </c>
      <c r="C91" s="12">
        <v>6100081</v>
      </c>
      <c r="D91" s="12" t="s">
        <v>606</v>
      </c>
      <c r="E91" s="12" t="s">
        <v>143</v>
      </c>
      <c r="F91" s="12" t="s">
        <v>20</v>
      </c>
      <c r="G91" s="12" t="s">
        <v>607</v>
      </c>
      <c r="H91" s="12" t="s">
        <v>24</v>
      </c>
      <c r="I91" s="12" t="s">
        <v>24</v>
      </c>
      <c r="J91" s="12" t="s">
        <v>24</v>
      </c>
      <c r="K91" s="13" t="s">
        <v>24</v>
      </c>
      <c r="N91">
        <f t="shared" si="4"/>
        <v>6100081</v>
      </c>
      <c r="O91">
        <f>IF(AND(A91&gt;0,A91&lt;999),IFERROR(VLOOKUP(results0301[[#This Row],[Card]],FISM[],1,FALSE),0),0)</f>
        <v>0</v>
      </c>
      <c r="P91">
        <f t="shared" si="5"/>
        <v>999</v>
      </c>
    </row>
    <row r="92" spans="1:16" x14ac:dyDescent="0.3">
      <c r="A92" s="11">
        <v>999</v>
      </c>
      <c r="B92" s="15" t="s">
        <v>496</v>
      </c>
      <c r="C92" s="15">
        <v>104646</v>
      </c>
      <c r="D92" s="15" t="s">
        <v>608</v>
      </c>
      <c r="E92" s="15" t="s">
        <v>28</v>
      </c>
      <c r="F92" s="15" t="s">
        <v>20</v>
      </c>
      <c r="G92" s="15" t="s">
        <v>609</v>
      </c>
      <c r="H92" s="15" t="s">
        <v>24</v>
      </c>
      <c r="I92" s="15" t="s">
        <v>24</v>
      </c>
      <c r="J92" s="15" t="s">
        <v>24</v>
      </c>
      <c r="K92" s="16" t="s">
        <v>24</v>
      </c>
      <c r="N92">
        <f t="shared" si="4"/>
        <v>104646</v>
      </c>
      <c r="O92">
        <f>IF(AND(A92&gt;0,A92&lt;999),IFERROR(VLOOKUP(results0301[[#This Row],[Card]],FISM[],1,FALSE),0),0)</f>
        <v>0</v>
      </c>
      <c r="P92">
        <f t="shared" si="5"/>
        <v>999</v>
      </c>
    </row>
    <row r="93" spans="1:16" x14ac:dyDescent="0.3">
      <c r="A93" s="11">
        <v>999</v>
      </c>
      <c r="B93" s="15" t="s">
        <v>610</v>
      </c>
      <c r="C93" s="15">
        <v>104913</v>
      </c>
      <c r="D93" s="15" t="s">
        <v>611</v>
      </c>
      <c r="E93" s="15" t="s">
        <v>43</v>
      </c>
      <c r="F93" s="15" t="s">
        <v>20</v>
      </c>
      <c r="G93" s="15" t="s">
        <v>612</v>
      </c>
      <c r="H93" s="15" t="s">
        <v>24</v>
      </c>
      <c r="I93" s="15" t="s">
        <v>24</v>
      </c>
      <c r="J93" s="15" t="s">
        <v>24</v>
      </c>
      <c r="K93" s="16" t="s">
        <v>24</v>
      </c>
      <c r="N93">
        <f t="shared" si="4"/>
        <v>104913</v>
      </c>
      <c r="O93">
        <f>IF(AND(A93&gt;0,A93&lt;999),IFERROR(VLOOKUP(results0301[[#This Row],[Card]],FISM[],1,FALSE),0),0)</f>
        <v>0</v>
      </c>
      <c r="P93">
        <f t="shared" si="5"/>
        <v>999</v>
      </c>
    </row>
    <row r="94" spans="1:16" x14ac:dyDescent="0.3">
      <c r="A94" s="11">
        <v>999</v>
      </c>
      <c r="B94" s="15" t="s">
        <v>613</v>
      </c>
      <c r="C94" s="15">
        <v>6100179</v>
      </c>
      <c r="D94" s="15" t="s">
        <v>614</v>
      </c>
      <c r="E94" s="15" t="s">
        <v>143</v>
      </c>
      <c r="F94" s="15" t="s">
        <v>20</v>
      </c>
      <c r="G94" s="15" t="s">
        <v>24</v>
      </c>
      <c r="H94" s="15" t="s">
        <v>24</v>
      </c>
      <c r="I94" s="15" t="s">
        <v>24</v>
      </c>
      <c r="J94" s="15" t="s">
        <v>24</v>
      </c>
      <c r="K94" s="16" t="s">
        <v>24</v>
      </c>
      <c r="N94">
        <f t="shared" si="4"/>
        <v>6100179</v>
      </c>
      <c r="O94">
        <f>IF(AND(A94&gt;0,A94&lt;999),IFERROR(VLOOKUP(results0301[[#This Row],[Card]],FISM[],1,FALSE),0),0)</f>
        <v>0</v>
      </c>
      <c r="P94">
        <f t="shared" si="5"/>
        <v>999</v>
      </c>
    </row>
    <row r="95" spans="1:16" x14ac:dyDescent="0.3">
      <c r="A95" s="11">
        <v>999</v>
      </c>
      <c r="B95" s="12" t="s">
        <v>615</v>
      </c>
      <c r="C95" s="12">
        <v>6100079</v>
      </c>
      <c r="D95" s="12" t="s">
        <v>616</v>
      </c>
      <c r="E95" s="12" t="s">
        <v>143</v>
      </c>
      <c r="F95" s="12" t="s">
        <v>20</v>
      </c>
      <c r="G95" s="12" t="s">
        <v>24</v>
      </c>
      <c r="H95" s="12" t="s">
        <v>24</v>
      </c>
      <c r="I95" s="12" t="s">
        <v>24</v>
      </c>
      <c r="J95" s="12" t="s">
        <v>24</v>
      </c>
      <c r="K95" s="13" t="s">
        <v>24</v>
      </c>
      <c r="N95">
        <f t="shared" ref="N95:N107" si="6">C95</f>
        <v>6100079</v>
      </c>
      <c r="O95">
        <f>IF(AND(A95&gt;0,A95&lt;999),IFERROR(VLOOKUP(results0301[[#This Row],[Card]],FISM[],1,FALSE),0),0)</f>
        <v>0</v>
      </c>
      <c r="P95">
        <f t="shared" ref="P95:P107" si="7">A95</f>
        <v>999</v>
      </c>
    </row>
    <row r="96" spans="1:16" x14ac:dyDescent="0.3">
      <c r="A96" s="11">
        <v>999</v>
      </c>
      <c r="B96" s="15" t="s">
        <v>617</v>
      </c>
      <c r="C96" s="15">
        <v>104623</v>
      </c>
      <c r="D96" s="15" t="s">
        <v>618</v>
      </c>
      <c r="E96" s="15" t="s">
        <v>28</v>
      </c>
      <c r="F96" s="15" t="s">
        <v>20</v>
      </c>
      <c r="G96" s="15" t="s">
        <v>24</v>
      </c>
      <c r="H96" s="15" t="s">
        <v>24</v>
      </c>
      <c r="I96" s="15" t="s">
        <v>24</v>
      </c>
      <c r="J96" s="15" t="s">
        <v>24</v>
      </c>
      <c r="K96" s="16" t="s">
        <v>24</v>
      </c>
      <c r="N96">
        <f t="shared" si="6"/>
        <v>104623</v>
      </c>
      <c r="O96">
        <f>IF(AND(A96&gt;0,A96&lt;999),IFERROR(VLOOKUP(results0301[[#This Row],[Card]],FISM[],1,FALSE),0),0)</f>
        <v>0</v>
      </c>
      <c r="P96">
        <f t="shared" si="7"/>
        <v>999</v>
      </c>
    </row>
    <row r="97" spans="1:16" x14ac:dyDescent="0.3">
      <c r="A97" s="11">
        <v>999</v>
      </c>
      <c r="B97" s="12" t="s">
        <v>619</v>
      </c>
      <c r="C97" s="12">
        <v>6100170</v>
      </c>
      <c r="D97" s="12" t="s">
        <v>620</v>
      </c>
      <c r="E97" s="12" t="s">
        <v>143</v>
      </c>
      <c r="F97" s="12" t="s">
        <v>20</v>
      </c>
      <c r="G97" s="12" t="s">
        <v>24</v>
      </c>
      <c r="H97" s="12" t="s">
        <v>24</v>
      </c>
      <c r="I97" s="12" t="s">
        <v>24</v>
      </c>
      <c r="J97" s="12" t="s">
        <v>24</v>
      </c>
      <c r="K97" s="13" t="s">
        <v>24</v>
      </c>
      <c r="N97">
        <f t="shared" si="6"/>
        <v>6100170</v>
      </c>
      <c r="O97">
        <f>IF(AND(A97&gt;0,A97&lt;999),IFERROR(VLOOKUP(results0301[[#This Row],[Card]],FISM[],1,FALSE),0),0)</f>
        <v>0</v>
      </c>
      <c r="P97">
        <f t="shared" si="7"/>
        <v>999</v>
      </c>
    </row>
    <row r="98" spans="1:16" x14ac:dyDescent="0.3">
      <c r="A98" s="11">
        <v>999</v>
      </c>
      <c r="B98" s="15" t="s">
        <v>621</v>
      </c>
      <c r="C98" s="15">
        <v>6100152</v>
      </c>
      <c r="D98" s="15" t="s">
        <v>622</v>
      </c>
      <c r="E98" s="15" t="s">
        <v>43</v>
      </c>
      <c r="F98" s="15" t="s">
        <v>20</v>
      </c>
      <c r="G98" s="15" t="s">
        <v>24</v>
      </c>
      <c r="H98" s="15" t="s">
        <v>24</v>
      </c>
      <c r="I98" s="15" t="s">
        <v>24</v>
      </c>
      <c r="J98" s="15" t="s">
        <v>24</v>
      </c>
      <c r="K98" s="16" t="s">
        <v>24</v>
      </c>
      <c r="N98">
        <f t="shared" si="6"/>
        <v>6100152</v>
      </c>
      <c r="O98">
        <f>IF(AND(A98&gt;0,A98&lt;999),IFERROR(VLOOKUP(results0301[[#This Row],[Card]],FISM[],1,FALSE),0),0)</f>
        <v>0</v>
      </c>
      <c r="P98">
        <f t="shared" si="7"/>
        <v>999</v>
      </c>
    </row>
    <row r="99" spans="1:16" x14ac:dyDescent="0.3">
      <c r="A99" s="11">
        <v>999</v>
      </c>
      <c r="B99" s="12" t="s">
        <v>623</v>
      </c>
      <c r="C99" s="12">
        <v>6100074</v>
      </c>
      <c r="D99" s="12" t="s">
        <v>624</v>
      </c>
      <c r="E99" s="12" t="s">
        <v>143</v>
      </c>
      <c r="F99" s="12" t="s">
        <v>20</v>
      </c>
      <c r="G99" s="12" t="s">
        <v>24</v>
      </c>
      <c r="H99" s="12" t="s">
        <v>24</v>
      </c>
      <c r="I99" s="12" t="s">
        <v>24</v>
      </c>
      <c r="J99" s="12" t="s">
        <v>24</v>
      </c>
      <c r="K99" s="13" t="s">
        <v>24</v>
      </c>
      <c r="N99">
        <f t="shared" si="6"/>
        <v>6100074</v>
      </c>
      <c r="O99">
        <f>IF(AND(A99&gt;0,A99&lt;999),IFERROR(VLOOKUP(results0301[[#This Row],[Card]],FISM[],1,FALSE),0),0)</f>
        <v>0</v>
      </c>
      <c r="P99">
        <f t="shared" si="7"/>
        <v>999</v>
      </c>
    </row>
    <row r="100" spans="1:16" x14ac:dyDescent="0.3">
      <c r="A100" s="11">
        <v>999</v>
      </c>
      <c r="B100" s="15" t="s">
        <v>625</v>
      </c>
      <c r="C100" s="15">
        <v>6100125</v>
      </c>
      <c r="D100" s="15" t="s">
        <v>626</v>
      </c>
      <c r="E100" s="15" t="s">
        <v>143</v>
      </c>
      <c r="F100" s="15" t="s">
        <v>20</v>
      </c>
      <c r="G100" s="15" t="s">
        <v>24</v>
      </c>
      <c r="H100" s="15" t="s">
        <v>24</v>
      </c>
      <c r="I100" s="15" t="s">
        <v>24</v>
      </c>
      <c r="J100" s="15" t="s">
        <v>24</v>
      </c>
      <c r="K100" s="16" t="s">
        <v>24</v>
      </c>
      <c r="N100">
        <f t="shared" si="6"/>
        <v>6100125</v>
      </c>
      <c r="O100">
        <f>IF(AND(A100&gt;0,A100&lt;999),IFERROR(VLOOKUP(results0301[[#This Row],[Card]],FISM[],1,FALSE),0),0)</f>
        <v>0</v>
      </c>
      <c r="P100">
        <f t="shared" si="7"/>
        <v>999</v>
      </c>
    </row>
    <row r="101" spans="1:16" x14ac:dyDescent="0.3">
      <c r="A101" s="11">
        <v>999</v>
      </c>
      <c r="B101" s="12" t="s">
        <v>627</v>
      </c>
      <c r="C101" s="12">
        <v>6100075</v>
      </c>
      <c r="D101" s="12" t="s">
        <v>628</v>
      </c>
      <c r="E101" s="12" t="s">
        <v>143</v>
      </c>
      <c r="F101" s="12" t="s">
        <v>20</v>
      </c>
      <c r="G101" s="12" t="s">
        <v>24</v>
      </c>
      <c r="H101" s="12" t="s">
        <v>24</v>
      </c>
      <c r="I101" s="12" t="s">
        <v>24</v>
      </c>
      <c r="J101" s="12" t="s">
        <v>24</v>
      </c>
      <c r="K101" s="13" t="s">
        <v>24</v>
      </c>
      <c r="N101">
        <f t="shared" si="6"/>
        <v>6100075</v>
      </c>
      <c r="O101">
        <f>IF(AND(A101&gt;0,A101&lt;999),IFERROR(VLOOKUP(results0301[[#This Row],[Card]],FISM[],1,FALSE),0),0)</f>
        <v>0</v>
      </c>
      <c r="P101">
        <f t="shared" si="7"/>
        <v>999</v>
      </c>
    </row>
    <row r="102" spans="1:16" x14ac:dyDescent="0.3">
      <c r="A102" s="11">
        <v>999</v>
      </c>
      <c r="B102" s="15" t="s">
        <v>629</v>
      </c>
      <c r="C102" s="15">
        <v>104910</v>
      </c>
      <c r="D102" s="15" t="s">
        <v>630</v>
      </c>
      <c r="E102" s="15" t="s">
        <v>43</v>
      </c>
      <c r="F102" s="15" t="s">
        <v>20</v>
      </c>
      <c r="G102" s="15" t="s">
        <v>24</v>
      </c>
      <c r="H102" s="15" t="s">
        <v>24</v>
      </c>
      <c r="I102" s="15" t="s">
        <v>24</v>
      </c>
      <c r="J102" s="15" t="s">
        <v>24</v>
      </c>
      <c r="K102" s="16" t="s">
        <v>24</v>
      </c>
      <c r="N102">
        <f t="shared" si="6"/>
        <v>104910</v>
      </c>
      <c r="O102">
        <f>IF(AND(A102&gt;0,A102&lt;999),IFERROR(VLOOKUP(results0301[[#This Row],[Card]],FISM[],1,FALSE),0),0)</f>
        <v>0</v>
      </c>
      <c r="P102">
        <f t="shared" si="7"/>
        <v>999</v>
      </c>
    </row>
    <row r="103" spans="1:16" x14ac:dyDescent="0.3">
      <c r="A103" s="11">
        <v>999</v>
      </c>
      <c r="B103" s="12" t="s">
        <v>631</v>
      </c>
      <c r="C103" s="12">
        <v>6100069</v>
      </c>
      <c r="D103" s="12" t="s">
        <v>632</v>
      </c>
      <c r="E103" s="12" t="s">
        <v>143</v>
      </c>
      <c r="F103" s="12" t="s">
        <v>20</v>
      </c>
      <c r="G103" s="12" t="s">
        <v>24</v>
      </c>
      <c r="H103" s="12" t="s">
        <v>24</v>
      </c>
      <c r="I103" s="12" t="s">
        <v>24</v>
      </c>
      <c r="J103" s="12" t="s">
        <v>24</v>
      </c>
      <c r="K103" s="13" t="s">
        <v>24</v>
      </c>
      <c r="N103">
        <f t="shared" si="6"/>
        <v>6100069</v>
      </c>
      <c r="O103">
        <f>IF(AND(A103&gt;0,A103&lt;999),IFERROR(VLOOKUP(results0301[[#This Row],[Card]],FISM[],1,FALSE),0),0)</f>
        <v>0</v>
      </c>
      <c r="P103">
        <f t="shared" si="7"/>
        <v>999</v>
      </c>
    </row>
    <row r="104" spans="1:16" x14ac:dyDescent="0.3">
      <c r="A104" s="11">
        <v>999</v>
      </c>
      <c r="B104" s="15" t="s">
        <v>633</v>
      </c>
      <c r="C104" s="15">
        <v>104815</v>
      </c>
      <c r="D104" s="15" t="s">
        <v>634</v>
      </c>
      <c r="E104" s="15" t="s">
        <v>19</v>
      </c>
      <c r="F104" s="15" t="s">
        <v>20</v>
      </c>
      <c r="G104" s="15" t="s">
        <v>24</v>
      </c>
      <c r="H104" s="15" t="s">
        <v>24</v>
      </c>
      <c r="I104" s="15" t="s">
        <v>24</v>
      </c>
      <c r="J104" s="15" t="s">
        <v>24</v>
      </c>
      <c r="K104" s="16" t="s">
        <v>24</v>
      </c>
      <c r="N104">
        <f t="shared" si="6"/>
        <v>104815</v>
      </c>
      <c r="O104">
        <f>IF(AND(A104&gt;0,A104&lt;999),IFERROR(VLOOKUP(results0301[[#This Row],[Card]],FISM[],1,FALSE),0),0)</f>
        <v>0</v>
      </c>
      <c r="P104">
        <f t="shared" si="7"/>
        <v>999</v>
      </c>
    </row>
    <row r="105" spans="1:16" x14ac:dyDescent="0.3">
      <c r="A105" s="11">
        <v>999</v>
      </c>
      <c r="B105" s="12" t="s">
        <v>573</v>
      </c>
      <c r="C105" s="12">
        <v>104826</v>
      </c>
      <c r="D105" s="12" t="s">
        <v>635</v>
      </c>
      <c r="E105" s="12" t="s">
        <v>19</v>
      </c>
      <c r="F105" s="12" t="s">
        <v>20</v>
      </c>
      <c r="G105" s="12" t="s">
        <v>24</v>
      </c>
      <c r="H105" s="12" t="s">
        <v>24</v>
      </c>
      <c r="I105" s="12" t="s">
        <v>24</v>
      </c>
      <c r="J105" s="12" t="s">
        <v>24</v>
      </c>
      <c r="K105" s="13" t="s">
        <v>24</v>
      </c>
      <c r="N105">
        <f t="shared" si="6"/>
        <v>104826</v>
      </c>
      <c r="O105">
        <f>IF(AND(A105&gt;0,A105&lt;999),IFERROR(VLOOKUP(results0301[[#This Row],[Card]],FISM[],1,FALSE),0),0)</f>
        <v>0</v>
      </c>
      <c r="P105">
        <f t="shared" si="7"/>
        <v>999</v>
      </c>
    </row>
    <row r="106" spans="1:16" x14ac:dyDescent="0.3">
      <c r="A106" s="11">
        <v>999</v>
      </c>
      <c r="B106" s="12" t="s">
        <v>636</v>
      </c>
      <c r="C106" s="12">
        <v>492282</v>
      </c>
      <c r="D106" s="12" t="s">
        <v>637</v>
      </c>
      <c r="E106" s="12" t="s">
        <v>43</v>
      </c>
      <c r="F106" s="12" t="s">
        <v>638</v>
      </c>
      <c r="G106" s="12" t="s">
        <v>24</v>
      </c>
      <c r="H106" s="12" t="s">
        <v>24</v>
      </c>
      <c r="I106" s="12" t="s">
        <v>24</v>
      </c>
      <c r="J106" s="12" t="s">
        <v>24</v>
      </c>
      <c r="K106" s="13" t="s">
        <v>24</v>
      </c>
      <c r="N106">
        <f t="shared" si="6"/>
        <v>492282</v>
      </c>
      <c r="O106">
        <f>IF(AND(A106&gt;0,A106&lt;999),IFERROR(VLOOKUP(results0301[[#This Row],[Card]],FISM[],1,FALSE),0),0)</f>
        <v>0</v>
      </c>
      <c r="P106">
        <f t="shared" si="7"/>
        <v>999</v>
      </c>
    </row>
    <row r="107" spans="1:16" x14ac:dyDescent="0.3">
      <c r="A107" s="11">
        <v>999</v>
      </c>
      <c r="B107" s="6" t="s">
        <v>488</v>
      </c>
      <c r="C107" s="6">
        <v>104238</v>
      </c>
      <c r="D107" s="6" t="s">
        <v>639</v>
      </c>
      <c r="E107" s="6" t="s">
        <v>640</v>
      </c>
      <c r="F107" s="6" t="s">
        <v>20</v>
      </c>
      <c r="G107" s="6" t="s">
        <v>24</v>
      </c>
      <c r="H107" s="6" t="s">
        <v>24</v>
      </c>
      <c r="I107" s="6" t="s">
        <v>24</v>
      </c>
      <c r="J107" s="6" t="s">
        <v>24</v>
      </c>
      <c r="K107" s="7" t="s">
        <v>24</v>
      </c>
      <c r="N107">
        <f t="shared" si="6"/>
        <v>104238</v>
      </c>
      <c r="O107">
        <f>IF(AND(A107&gt;0,A107&lt;999),IFERROR(VLOOKUP(results0301[[#This Row],[Card]],FISM[],1,FALSE),0),0)</f>
        <v>0</v>
      </c>
      <c r="P107">
        <f t="shared" si="7"/>
        <v>999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7445E-5650-432D-9226-B57F22F9BC17}">
  <dimension ref="A1:P105"/>
  <sheetViews>
    <sheetView workbookViewId="0">
      <selection activeCell="S8" sqref="S8"/>
    </sheetView>
  </sheetViews>
  <sheetFormatPr defaultRowHeight="14.4" x14ac:dyDescent="0.3"/>
  <cols>
    <col min="1" max="1" width="5.5546875" customWidth="1"/>
    <col min="2" max="2" width="5.6640625" customWidth="1"/>
    <col min="3" max="3" width="9.88671875" customWidth="1"/>
    <col min="4" max="4" width="17.33203125" customWidth="1"/>
    <col min="5" max="5" width="5.44140625" customWidth="1"/>
    <col min="6" max="6" width="7.33203125" customWidth="1"/>
    <col min="7" max="7" width="7.5546875" customWidth="1"/>
    <col min="8" max="8" width="7.6640625" customWidth="1"/>
    <col min="9" max="9" width="10.5546875" customWidth="1"/>
    <col min="10" max="10" width="5.77734375" customWidth="1"/>
    <col min="11" max="11" width="9.6640625" customWidth="1"/>
  </cols>
  <sheetData>
    <row r="1" spans="1:16" x14ac:dyDescent="0.3">
      <c r="A1" s="8" t="s">
        <v>0</v>
      </c>
      <c r="B1" s="9" t="s">
        <v>1</v>
      </c>
      <c r="C1" s="9" t="s">
        <v>11</v>
      </c>
      <c r="D1" s="9" t="s">
        <v>3</v>
      </c>
      <c r="E1" s="9" t="s">
        <v>12</v>
      </c>
      <c r="F1" s="9" t="s">
        <v>4</v>
      </c>
      <c r="G1" s="9" t="s">
        <v>13</v>
      </c>
      <c r="H1" s="9" t="s">
        <v>14</v>
      </c>
      <c r="I1" s="9" t="s">
        <v>15</v>
      </c>
      <c r="J1" s="9" t="s">
        <v>16</v>
      </c>
      <c r="K1" s="10" t="s">
        <v>6</v>
      </c>
      <c r="N1" s="17" t="s">
        <v>2</v>
      </c>
      <c r="O1" s="17" t="s">
        <v>7</v>
      </c>
      <c r="P1" s="17" t="s">
        <v>0</v>
      </c>
    </row>
    <row r="2" spans="1:16" x14ac:dyDescent="0.3">
      <c r="A2" s="11">
        <v>1</v>
      </c>
      <c r="B2" s="12">
        <v>66</v>
      </c>
      <c r="C2" s="12">
        <v>104818</v>
      </c>
      <c r="D2" s="12" t="s">
        <v>18</v>
      </c>
      <c r="E2" s="12" t="s">
        <v>19</v>
      </c>
      <c r="F2" s="12" t="s">
        <v>20</v>
      </c>
      <c r="G2" s="12" t="s">
        <v>646</v>
      </c>
      <c r="H2" s="12" t="s">
        <v>58</v>
      </c>
      <c r="I2" s="12" t="s">
        <v>647</v>
      </c>
      <c r="J2" s="12" t="s">
        <v>24</v>
      </c>
      <c r="K2" s="13" t="s">
        <v>648</v>
      </c>
      <c r="N2">
        <f t="shared" ref="N2:N33" si="0">C2</f>
        <v>104818</v>
      </c>
      <c r="O2">
        <f>IF(AND(A2&gt;0,A2&lt;999),IFERROR(VLOOKUP(results0401[[#This Row],[Card]],FISM[],1,FALSE),0),0)</f>
        <v>104818</v>
      </c>
      <c r="P2">
        <f t="shared" ref="P2:P33" si="1">A2</f>
        <v>1</v>
      </c>
    </row>
    <row r="3" spans="1:16" x14ac:dyDescent="0.3">
      <c r="A3" s="14">
        <v>2</v>
      </c>
      <c r="B3" s="15">
        <v>69</v>
      </c>
      <c r="C3" s="15">
        <v>104487</v>
      </c>
      <c r="D3" s="15" t="s">
        <v>88</v>
      </c>
      <c r="E3" s="15" t="s">
        <v>81</v>
      </c>
      <c r="F3" s="15" t="s">
        <v>20</v>
      </c>
      <c r="G3" s="15" t="s">
        <v>649</v>
      </c>
      <c r="H3" s="15" t="s">
        <v>650</v>
      </c>
      <c r="I3" s="15" t="s">
        <v>651</v>
      </c>
      <c r="J3" s="15" t="s">
        <v>652</v>
      </c>
      <c r="K3" s="16" t="s">
        <v>653</v>
      </c>
      <c r="N3">
        <f t="shared" si="0"/>
        <v>104487</v>
      </c>
      <c r="O3">
        <f>IF(AND(A3&gt;0,A3&lt;999),IFERROR(VLOOKUP(results0401[[#This Row],[Card]],FISM[],1,FALSE),0),0)</f>
        <v>104487</v>
      </c>
      <c r="P3">
        <f t="shared" si="1"/>
        <v>2</v>
      </c>
    </row>
    <row r="4" spans="1:16" x14ac:dyDescent="0.3">
      <c r="A4" s="11">
        <v>3</v>
      </c>
      <c r="B4" s="12">
        <v>62</v>
      </c>
      <c r="C4" s="12">
        <v>104723</v>
      </c>
      <c r="D4" s="12" t="s">
        <v>35</v>
      </c>
      <c r="E4" s="12" t="s">
        <v>19</v>
      </c>
      <c r="F4" s="12" t="s">
        <v>20</v>
      </c>
      <c r="G4" s="12" t="s">
        <v>654</v>
      </c>
      <c r="H4" s="12" t="s">
        <v>655</v>
      </c>
      <c r="I4" s="12" t="s">
        <v>656</v>
      </c>
      <c r="J4" s="12" t="s">
        <v>657</v>
      </c>
      <c r="K4" s="13" t="s">
        <v>658</v>
      </c>
      <c r="N4">
        <f t="shared" si="0"/>
        <v>104723</v>
      </c>
      <c r="O4">
        <f>IF(AND(A4&gt;0,A4&lt;999),IFERROR(VLOOKUP(results0401[[#This Row],[Card]],FISM[],1,FALSE),0),0)</f>
        <v>104723</v>
      </c>
      <c r="P4">
        <f t="shared" si="1"/>
        <v>3</v>
      </c>
    </row>
    <row r="5" spans="1:16" x14ac:dyDescent="0.3">
      <c r="A5" s="14">
        <v>4</v>
      </c>
      <c r="B5" s="15">
        <v>63</v>
      </c>
      <c r="C5" s="15">
        <v>104615</v>
      </c>
      <c r="D5" s="15" t="s">
        <v>27</v>
      </c>
      <c r="E5" s="15" t="s">
        <v>28</v>
      </c>
      <c r="F5" s="15" t="s">
        <v>20</v>
      </c>
      <c r="G5" s="15" t="s">
        <v>353</v>
      </c>
      <c r="H5" s="15" t="s">
        <v>659</v>
      </c>
      <c r="I5" s="15" t="s">
        <v>660</v>
      </c>
      <c r="J5" s="15" t="s">
        <v>661</v>
      </c>
      <c r="K5" s="16" t="s">
        <v>492</v>
      </c>
      <c r="N5">
        <f t="shared" si="0"/>
        <v>104615</v>
      </c>
      <c r="O5">
        <f>IF(AND(A5&gt;0,A5&lt;999),IFERROR(VLOOKUP(results0401[[#This Row],[Card]],FISM[],1,FALSE),0),0)</f>
        <v>104615</v>
      </c>
      <c r="P5">
        <f t="shared" si="1"/>
        <v>4</v>
      </c>
    </row>
    <row r="6" spans="1:16" x14ac:dyDescent="0.3">
      <c r="A6" s="11">
        <v>5</v>
      </c>
      <c r="B6" s="12">
        <v>61</v>
      </c>
      <c r="C6" s="12">
        <v>104143</v>
      </c>
      <c r="D6" s="12" t="s">
        <v>64</v>
      </c>
      <c r="E6" s="12" t="s">
        <v>65</v>
      </c>
      <c r="F6" s="12" t="s">
        <v>20</v>
      </c>
      <c r="G6" s="12" t="s">
        <v>609</v>
      </c>
      <c r="H6" s="12" t="s">
        <v>662</v>
      </c>
      <c r="I6" s="12" t="s">
        <v>663</v>
      </c>
      <c r="J6" s="12" t="s">
        <v>664</v>
      </c>
      <c r="K6" s="13" t="s">
        <v>665</v>
      </c>
      <c r="N6">
        <f t="shared" si="0"/>
        <v>104143</v>
      </c>
      <c r="O6">
        <f>IF(AND(A6&gt;0,A6&lt;999),IFERROR(VLOOKUP(results0401[[#This Row],[Card]],FISM[],1,FALSE),0),0)</f>
        <v>104143</v>
      </c>
      <c r="P6">
        <f t="shared" si="1"/>
        <v>5</v>
      </c>
    </row>
    <row r="7" spans="1:16" x14ac:dyDescent="0.3">
      <c r="A7" s="14">
        <v>6</v>
      </c>
      <c r="B7" s="15">
        <v>70</v>
      </c>
      <c r="C7" s="15">
        <v>104632</v>
      </c>
      <c r="D7" s="15" t="s">
        <v>102</v>
      </c>
      <c r="E7" s="15" t="s">
        <v>28</v>
      </c>
      <c r="F7" s="15" t="s">
        <v>20</v>
      </c>
      <c r="G7" s="15" t="s">
        <v>666</v>
      </c>
      <c r="H7" s="15" t="s">
        <v>667</v>
      </c>
      <c r="I7" s="15" t="s">
        <v>668</v>
      </c>
      <c r="J7" s="15" t="s">
        <v>113</v>
      </c>
      <c r="K7" s="16" t="s">
        <v>669</v>
      </c>
      <c r="N7">
        <f t="shared" si="0"/>
        <v>104632</v>
      </c>
      <c r="O7">
        <f>IF(AND(A7&gt;0,A7&lt;999),IFERROR(VLOOKUP(results0401[[#This Row],[Card]],FISM[],1,FALSE),0),0)</f>
        <v>104632</v>
      </c>
      <c r="P7">
        <f t="shared" si="1"/>
        <v>6</v>
      </c>
    </row>
    <row r="8" spans="1:16" x14ac:dyDescent="0.3">
      <c r="A8" s="11">
        <v>7</v>
      </c>
      <c r="B8" s="12">
        <v>75</v>
      </c>
      <c r="C8" s="12">
        <v>6532124</v>
      </c>
      <c r="D8" s="12" t="s">
        <v>72</v>
      </c>
      <c r="E8" s="12" t="s">
        <v>28</v>
      </c>
      <c r="F8" s="12" t="s">
        <v>73</v>
      </c>
      <c r="G8" s="12" t="s">
        <v>670</v>
      </c>
      <c r="H8" s="12" t="s">
        <v>667</v>
      </c>
      <c r="I8" s="12" t="s">
        <v>671</v>
      </c>
      <c r="J8" s="12" t="s">
        <v>672</v>
      </c>
      <c r="K8" s="13" t="s">
        <v>673</v>
      </c>
      <c r="N8">
        <f t="shared" si="0"/>
        <v>6532124</v>
      </c>
      <c r="O8">
        <f>IF(AND(A8&gt;0,A8&lt;999),IFERROR(VLOOKUP(results0401[[#This Row],[Card]],FISM[],1,FALSE),0),0)</f>
        <v>6532124</v>
      </c>
      <c r="P8">
        <f t="shared" si="1"/>
        <v>7</v>
      </c>
    </row>
    <row r="9" spans="1:16" x14ac:dyDescent="0.3">
      <c r="A9" s="14">
        <v>8</v>
      </c>
      <c r="B9" s="15">
        <v>65</v>
      </c>
      <c r="C9" s="15">
        <v>104646</v>
      </c>
      <c r="D9" s="15" t="s">
        <v>608</v>
      </c>
      <c r="E9" s="15" t="s">
        <v>28</v>
      </c>
      <c r="F9" s="15" t="s">
        <v>20</v>
      </c>
      <c r="G9" s="15" t="s">
        <v>674</v>
      </c>
      <c r="H9" s="15" t="s">
        <v>675</v>
      </c>
      <c r="I9" s="15" t="s">
        <v>676</v>
      </c>
      <c r="J9" s="15" t="s">
        <v>677</v>
      </c>
      <c r="K9" s="16" t="s">
        <v>678</v>
      </c>
      <c r="N9">
        <f t="shared" si="0"/>
        <v>104646</v>
      </c>
      <c r="O9">
        <f>IF(AND(A9&gt;0,A9&lt;999),IFERROR(VLOOKUP(results0401[[#This Row],[Card]],FISM[],1,FALSE),0),0)</f>
        <v>104646</v>
      </c>
      <c r="P9">
        <f t="shared" si="1"/>
        <v>8</v>
      </c>
    </row>
    <row r="10" spans="1:16" x14ac:dyDescent="0.3">
      <c r="A10" s="11">
        <v>9</v>
      </c>
      <c r="B10" s="12">
        <v>82</v>
      </c>
      <c r="C10" s="12">
        <v>6532802</v>
      </c>
      <c r="D10" s="12" t="s">
        <v>142</v>
      </c>
      <c r="E10" s="12" t="s">
        <v>143</v>
      </c>
      <c r="F10" s="12" t="s">
        <v>73</v>
      </c>
      <c r="G10" s="12" t="s">
        <v>679</v>
      </c>
      <c r="H10" s="12" t="s">
        <v>680</v>
      </c>
      <c r="I10" s="12" t="s">
        <v>681</v>
      </c>
      <c r="J10" s="12" t="s">
        <v>182</v>
      </c>
      <c r="K10" s="13" t="s">
        <v>682</v>
      </c>
      <c r="N10">
        <f t="shared" si="0"/>
        <v>6532802</v>
      </c>
      <c r="O10">
        <f>IF(AND(A10&gt;0,A10&lt;999),IFERROR(VLOOKUP(results0401[[#This Row],[Card]],FISM[],1,FALSE),0),0)</f>
        <v>6532802</v>
      </c>
      <c r="P10">
        <f t="shared" si="1"/>
        <v>9</v>
      </c>
    </row>
    <row r="11" spans="1:16" x14ac:dyDescent="0.3">
      <c r="A11" s="14">
        <v>10</v>
      </c>
      <c r="B11" s="15">
        <v>89</v>
      </c>
      <c r="C11" s="15">
        <v>6532159</v>
      </c>
      <c r="D11" s="15" t="s">
        <v>164</v>
      </c>
      <c r="E11" s="15" t="s">
        <v>28</v>
      </c>
      <c r="F11" s="15" t="s">
        <v>73</v>
      </c>
      <c r="G11" s="15" t="s">
        <v>683</v>
      </c>
      <c r="H11" s="15" t="s">
        <v>684</v>
      </c>
      <c r="I11" s="15" t="s">
        <v>685</v>
      </c>
      <c r="J11" s="15" t="s">
        <v>686</v>
      </c>
      <c r="K11" s="16" t="s">
        <v>687</v>
      </c>
      <c r="N11">
        <f t="shared" si="0"/>
        <v>6532159</v>
      </c>
      <c r="O11">
        <f>IF(AND(A11&gt;0,A11&lt;999),IFERROR(VLOOKUP(results0401[[#This Row],[Card]],FISM[],1,FALSE),0),0)</f>
        <v>6532159</v>
      </c>
      <c r="P11">
        <f t="shared" si="1"/>
        <v>10</v>
      </c>
    </row>
    <row r="12" spans="1:16" x14ac:dyDescent="0.3">
      <c r="A12" s="11">
        <v>11</v>
      </c>
      <c r="B12" s="12">
        <v>80</v>
      </c>
      <c r="C12" s="12">
        <v>104826</v>
      </c>
      <c r="D12" s="12" t="s">
        <v>635</v>
      </c>
      <c r="E12" s="12" t="s">
        <v>19</v>
      </c>
      <c r="F12" s="12" t="s">
        <v>20</v>
      </c>
      <c r="G12" s="12" t="s">
        <v>688</v>
      </c>
      <c r="H12" s="12" t="s">
        <v>689</v>
      </c>
      <c r="I12" s="12" t="s">
        <v>690</v>
      </c>
      <c r="J12" s="12" t="s">
        <v>691</v>
      </c>
      <c r="K12" s="13" t="s">
        <v>692</v>
      </c>
      <c r="N12">
        <f t="shared" si="0"/>
        <v>104826</v>
      </c>
      <c r="O12">
        <f>IF(AND(A12&gt;0,A12&lt;999),IFERROR(VLOOKUP(results0401[[#This Row],[Card]],FISM[],1,FALSE),0),0)</f>
        <v>104826</v>
      </c>
      <c r="P12">
        <f t="shared" si="1"/>
        <v>11</v>
      </c>
    </row>
    <row r="13" spans="1:16" x14ac:dyDescent="0.3">
      <c r="A13" s="14">
        <v>12</v>
      </c>
      <c r="B13" s="15">
        <v>87</v>
      </c>
      <c r="C13" s="15">
        <v>103890</v>
      </c>
      <c r="D13" s="15" t="s">
        <v>130</v>
      </c>
      <c r="E13" s="15" t="s">
        <v>131</v>
      </c>
      <c r="F13" s="15" t="s">
        <v>20</v>
      </c>
      <c r="G13" s="15" t="s">
        <v>693</v>
      </c>
      <c r="H13" s="15" t="s">
        <v>694</v>
      </c>
      <c r="I13" s="15" t="s">
        <v>695</v>
      </c>
      <c r="J13" s="15" t="s">
        <v>696</v>
      </c>
      <c r="K13" s="16" t="s">
        <v>697</v>
      </c>
      <c r="N13">
        <f t="shared" si="0"/>
        <v>103890</v>
      </c>
      <c r="O13">
        <f>IF(AND(A13&gt;0,A13&lt;999),IFERROR(VLOOKUP(results0401[[#This Row],[Card]],FISM[],1,FALSE),0),0)</f>
        <v>103890</v>
      </c>
      <c r="P13">
        <f t="shared" si="1"/>
        <v>12</v>
      </c>
    </row>
    <row r="14" spans="1:16" x14ac:dyDescent="0.3">
      <c r="A14" s="11">
        <v>13</v>
      </c>
      <c r="B14" s="12">
        <v>111</v>
      </c>
      <c r="C14" s="12">
        <v>6100031</v>
      </c>
      <c r="D14" s="12" t="s">
        <v>150</v>
      </c>
      <c r="E14" s="12" t="s">
        <v>143</v>
      </c>
      <c r="F14" s="12" t="s">
        <v>20</v>
      </c>
      <c r="G14" s="12" t="s">
        <v>698</v>
      </c>
      <c r="H14" s="12" t="s">
        <v>699</v>
      </c>
      <c r="I14" s="12" t="s">
        <v>700</v>
      </c>
      <c r="J14" s="12" t="s">
        <v>701</v>
      </c>
      <c r="K14" s="13" t="s">
        <v>702</v>
      </c>
      <c r="N14">
        <f t="shared" si="0"/>
        <v>6100031</v>
      </c>
      <c r="O14">
        <f>IF(AND(A14&gt;0,A14&lt;999),IFERROR(VLOOKUP(results0401[[#This Row],[Card]],FISM[],1,FALSE),0),0)</f>
        <v>6100031</v>
      </c>
      <c r="P14">
        <f t="shared" si="1"/>
        <v>13</v>
      </c>
    </row>
    <row r="15" spans="1:16" x14ac:dyDescent="0.3">
      <c r="A15" s="14">
        <v>14</v>
      </c>
      <c r="B15" s="15">
        <v>76</v>
      </c>
      <c r="C15" s="15">
        <v>104920</v>
      </c>
      <c r="D15" s="15" t="s">
        <v>116</v>
      </c>
      <c r="E15" s="15" t="s">
        <v>43</v>
      </c>
      <c r="F15" s="15" t="s">
        <v>20</v>
      </c>
      <c r="G15" s="15" t="s">
        <v>703</v>
      </c>
      <c r="H15" s="15" t="s">
        <v>704</v>
      </c>
      <c r="I15" s="15" t="s">
        <v>705</v>
      </c>
      <c r="J15" s="15" t="s">
        <v>250</v>
      </c>
      <c r="K15" s="16" t="s">
        <v>706</v>
      </c>
      <c r="N15">
        <f t="shared" si="0"/>
        <v>104920</v>
      </c>
      <c r="O15">
        <f>IF(AND(A15&gt;0,A15&lt;999),IFERROR(VLOOKUP(results0401[[#This Row],[Card]],FISM[],1,FALSE),0),0)</f>
        <v>104920</v>
      </c>
      <c r="P15">
        <f t="shared" si="1"/>
        <v>14</v>
      </c>
    </row>
    <row r="16" spans="1:16" x14ac:dyDescent="0.3">
      <c r="A16" s="11">
        <v>15</v>
      </c>
      <c r="B16" s="12">
        <v>84</v>
      </c>
      <c r="C16" s="12">
        <v>104873</v>
      </c>
      <c r="D16" s="12" t="s">
        <v>109</v>
      </c>
      <c r="E16" s="12" t="s">
        <v>43</v>
      </c>
      <c r="F16" s="12" t="s">
        <v>20</v>
      </c>
      <c r="G16" s="12" t="s">
        <v>601</v>
      </c>
      <c r="H16" s="12" t="s">
        <v>200</v>
      </c>
      <c r="I16" s="12" t="s">
        <v>707</v>
      </c>
      <c r="J16" s="12" t="s">
        <v>708</v>
      </c>
      <c r="K16" s="13" t="s">
        <v>709</v>
      </c>
      <c r="N16">
        <f t="shared" si="0"/>
        <v>104873</v>
      </c>
      <c r="O16">
        <f>IF(AND(A16&gt;0,A16&lt;999),IFERROR(VLOOKUP(results0401[[#This Row],[Card]],FISM[],1,FALSE),0),0)</f>
        <v>104873</v>
      </c>
      <c r="P16">
        <f t="shared" si="1"/>
        <v>15</v>
      </c>
    </row>
    <row r="17" spans="1:16" x14ac:dyDescent="0.3">
      <c r="A17" s="14">
        <v>16</v>
      </c>
      <c r="B17" s="15">
        <v>72</v>
      </c>
      <c r="C17" s="15">
        <v>104868</v>
      </c>
      <c r="D17" s="15" t="s">
        <v>185</v>
      </c>
      <c r="E17" s="15" t="s">
        <v>43</v>
      </c>
      <c r="F17" s="15" t="s">
        <v>20</v>
      </c>
      <c r="G17" s="15" t="s">
        <v>710</v>
      </c>
      <c r="H17" s="15" t="s">
        <v>711</v>
      </c>
      <c r="I17" s="15" t="s">
        <v>395</v>
      </c>
      <c r="J17" s="15" t="s">
        <v>712</v>
      </c>
      <c r="K17" s="16" t="s">
        <v>713</v>
      </c>
      <c r="N17">
        <f t="shared" si="0"/>
        <v>104868</v>
      </c>
      <c r="O17">
        <f>IF(AND(A17&gt;0,A17&lt;999),IFERROR(VLOOKUP(results0401[[#This Row],[Card]],FISM[],1,FALSE),0),0)</f>
        <v>104868</v>
      </c>
      <c r="P17">
        <f t="shared" si="1"/>
        <v>16</v>
      </c>
    </row>
    <row r="18" spans="1:16" x14ac:dyDescent="0.3">
      <c r="A18" s="11">
        <v>17</v>
      </c>
      <c r="B18" s="12">
        <v>77</v>
      </c>
      <c r="C18" s="12">
        <v>104609</v>
      </c>
      <c r="D18" s="12" t="s">
        <v>206</v>
      </c>
      <c r="E18" s="12" t="s">
        <v>28</v>
      </c>
      <c r="F18" s="12" t="s">
        <v>20</v>
      </c>
      <c r="G18" s="12" t="s">
        <v>714</v>
      </c>
      <c r="H18" s="12" t="s">
        <v>715</v>
      </c>
      <c r="I18" s="12" t="s">
        <v>716</v>
      </c>
      <c r="J18" s="12" t="s">
        <v>717</v>
      </c>
      <c r="K18" s="13" t="s">
        <v>718</v>
      </c>
      <c r="N18">
        <f t="shared" si="0"/>
        <v>104609</v>
      </c>
      <c r="O18">
        <f>IF(AND(A18&gt;0,A18&lt;999),IFERROR(VLOOKUP(results0401[[#This Row],[Card]],FISM[],1,FALSE),0),0)</f>
        <v>104609</v>
      </c>
      <c r="P18">
        <f t="shared" si="1"/>
        <v>17</v>
      </c>
    </row>
    <row r="19" spans="1:16" x14ac:dyDescent="0.3">
      <c r="A19" s="14">
        <v>18</v>
      </c>
      <c r="B19" s="15">
        <v>129</v>
      </c>
      <c r="C19" s="15">
        <v>6100036</v>
      </c>
      <c r="D19" s="15" t="s">
        <v>260</v>
      </c>
      <c r="E19" s="15" t="s">
        <v>143</v>
      </c>
      <c r="F19" s="15" t="s">
        <v>20</v>
      </c>
      <c r="G19" s="15" t="s">
        <v>719</v>
      </c>
      <c r="H19" s="15" t="s">
        <v>720</v>
      </c>
      <c r="I19" s="15" t="s">
        <v>721</v>
      </c>
      <c r="J19" s="15" t="s">
        <v>722</v>
      </c>
      <c r="K19" s="16" t="s">
        <v>723</v>
      </c>
      <c r="N19">
        <f t="shared" si="0"/>
        <v>6100036</v>
      </c>
      <c r="O19">
        <f>IF(AND(A19&gt;0,A19&lt;999),IFERROR(VLOOKUP(results0401[[#This Row],[Card]],FISM[],1,FALSE),0),0)</f>
        <v>6100036</v>
      </c>
      <c r="P19">
        <f t="shared" si="1"/>
        <v>18</v>
      </c>
    </row>
    <row r="20" spans="1:16" x14ac:dyDescent="0.3">
      <c r="A20" s="11">
        <v>19</v>
      </c>
      <c r="B20" s="12">
        <v>103</v>
      </c>
      <c r="C20" s="12">
        <v>6532590</v>
      </c>
      <c r="D20" s="12" t="s">
        <v>232</v>
      </c>
      <c r="E20" s="12" t="s">
        <v>43</v>
      </c>
      <c r="F20" s="12" t="s">
        <v>73</v>
      </c>
      <c r="G20" s="12" t="s">
        <v>710</v>
      </c>
      <c r="H20" s="12" t="s">
        <v>724</v>
      </c>
      <c r="I20" s="12" t="s">
        <v>725</v>
      </c>
      <c r="J20" s="12" t="s">
        <v>726</v>
      </c>
      <c r="K20" s="13" t="s">
        <v>727</v>
      </c>
      <c r="N20">
        <f t="shared" si="0"/>
        <v>6532590</v>
      </c>
      <c r="O20">
        <f>IF(AND(A20&gt;0,A20&lt;999),IFERROR(VLOOKUP(results0401[[#This Row],[Card]],FISM[],1,FALSE),0),0)</f>
        <v>6532590</v>
      </c>
      <c r="P20">
        <f t="shared" si="1"/>
        <v>19</v>
      </c>
    </row>
    <row r="21" spans="1:16" x14ac:dyDescent="0.3">
      <c r="A21" s="14">
        <v>20</v>
      </c>
      <c r="B21" s="15">
        <v>64</v>
      </c>
      <c r="C21" s="15">
        <v>104724</v>
      </c>
      <c r="D21" s="15" t="s">
        <v>273</v>
      </c>
      <c r="E21" s="15" t="s">
        <v>19</v>
      </c>
      <c r="F21" s="15" t="s">
        <v>20</v>
      </c>
      <c r="G21" s="15" t="s">
        <v>728</v>
      </c>
      <c r="H21" s="15" t="s">
        <v>729</v>
      </c>
      <c r="I21" s="15" t="s">
        <v>730</v>
      </c>
      <c r="J21" s="15" t="s">
        <v>731</v>
      </c>
      <c r="K21" s="16" t="s">
        <v>732</v>
      </c>
      <c r="N21">
        <f t="shared" si="0"/>
        <v>104724</v>
      </c>
      <c r="O21">
        <f>IF(AND(A21&gt;0,A21&lt;999),IFERROR(VLOOKUP(results0401[[#This Row],[Card]],FISM[],1,FALSE),0),0)</f>
        <v>104724</v>
      </c>
      <c r="P21">
        <f t="shared" si="1"/>
        <v>20</v>
      </c>
    </row>
    <row r="22" spans="1:16" x14ac:dyDescent="0.3">
      <c r="A22" s="11">
        <v>21</v>
      </c>
      <c r="B22" s="12">
        <v>94</v>
      </c>
      <c r="C22" s="12">
        <v>6100083</v>
      </c>
      <c r="D22" s="12" t="s">
        <v>239</v>
      </c>
      <c r="E22" s="12" t="s">
        <v>143</v>
      </c>
      <c r="F22" s="12" t="s">
        <v>20</v>
      </c>
      <c r="G22" s="12" t="s">
        <v>733</v>
      </c>
      <c r="H22" s="12" t="s">
        <v>352</v>
      </c>
      <c r="I22" s="12" t="s">
        <v>734</v>
      </c>
      <c r="J22" s="12" t="s">
        <v>735</v>
      </c>
      <c r="K22" s="13" t="s">
        <v>736</v>
      </c>
      <c r="N22">
        <f t="shared" si="0"/>
        <v>6100083</v>
      </c>
      <c r="O22">
        <f>IF(AND(A22&gt;0,A22&lt;999),IFERROR(VLOOKUP(results0401[[#This Row],[Card]],FISM[],1,FALSE),0),0)</f>
        <v>6100083</v>
      </c>
      <c r="P22">
        <f t="shared" si="1"/>
        <v>21</v>
      </c>
    </row>
    <row r="23" spans="1:16" x14ac:dyDescent="0.3">
      <c r="A23" s="14">
        <v>21</v>
      </c>
      <c r="B23" s="15">
        <v>93</v>
      </c>
      <c r="C23" s="15">
        <v>104900</v>
      </c>
      <c r="D23" s="15" t="s">
        <v>280</v>
      </c>
      <c r="E23" s="15" t="s">
        <v>43</v>
      </c>
      <c r="F23" s="15" t="s">
        <v>20</v>
      </c>
      <c r="G23" s="15" t="s">
        <v>737</v>
      </c>
      <c r="H23" s="15" t="s">
        <v>738</v>
      </c>
      <c r="I23" s="15" t="s">
        <v>734</v>
      </c>
      <c r="J23" s="15" t="s">
        <v>735</v>
      </c>
      <c r="K23" s="16" t="s">
        <v>736</v>
      </c>
      <c r="N23">
        <f t="shared" si="0"/>
        <v>104900</v>
      </c>
      <c r="O23">
        <f>IF(AND(A23&gt;0,A23&lt;999),IFERROR(VLOOKUP(results0401[[#This Row],[Card]],FISM[],1,FALSE),0),0)</f>
        <v>104900</v>
      </c>
      <c r="P23">
        <f t="shared" si="1"/>
        <v>21</v>
      </c>
    </row>
    <row r="24" spans="1:16" x14ac:dyDescent="0.3">
      <c r="A24" s="11">
        <v>23</v>
      </c>
      <c r="B24" s="12">
        <v>79</v>
      </c>
      <c r="C24" s="12">
        <v>104872</v>
      </c>
      <c r="D24" s="12" t="s">
        <v>138</v>
      </c>
      <c r="E24" s="12" t="s">
        <v>43</v>
      </c>
      <c r="F24" s="12" t="s">
        <v>20</v>
      </c>
      <c r="G24" s="12" t="s">
        <v>739</v>
      </c>
      <c r="H24" s="12" t="s">
        <v>207</v>
      </c>
      <c r="I24" s="12" t="s">
        <v>740</v>
      </c>
      <c r="J24" s="12" t="s">
        <v>741</v>
      </c>
      <c r="K24" s="13" t="s">
        <v>742</v>
      </c>
      <c r="N24">
        <f t="shared" si="0"/>
        <v>104872</v>
      </c>
      <c r="O24">
        <f>IF(AND(A24&gt;0,A24&lt;999),IFERROR(VLOOKUP(results0401[[#This Row],[Card]],FISM[],1,FALSE),0),0)</f>
        <v>104872</v>
      </c>
      <c r="P24">
        <f t="shared" si="1"/>
        <v>23</v>
      </c>
    </row>
    <row r="25" spans="1:16" x14ac:dyDescent="0.3">
      <c r="A25" s="14">
        <v>24</v>
      </c>
      <c r="B25" s="15">
        <v>91</v>
      </c>
      <c r="C25" s="15">
        <v>104578</v>
      </c>
      <c r="D25" s="15" t="s">
        <v>199</v>
      </c>
      <c r="E25" s="15" t="s">
        <v>28</v>
      </c>
      <c r="F25" s="15" t="s">
        <v>20</v>
      </c>
      <c r="G25" s="15" t="s">
        <v>743</v>
      </c>
      <c r="H25" s="15" t="s">
        <v>744</v>
      </c>
      <c r="I25" s="15" t="s">
        <v>745</v>
      </c>
      <c r="J25" s="15" t="s">
        <v>746</v>
      </c>
      <c r="K25" s="16" t="s">
        <v>747</v>
      </c>
      <c r="N25">
        <f t="shared" si="0"/>
        <v>104578</v>
      </c>
      <c r="O25">
        <f>IF(AND(A25&gt;0,A25&lt;999),IFERROR(VLOOKUP(results0401[[#This Row],[Card]],FISM[],1,FALSE),0),0)</f>
        <v>104578</v>
      </c>
      <c r="P25">
        <f t="shared" si="1"/>
        <v>24</v>
      </c>
    </row>
    <row r="26" spans="1:16" x14ac:dyDescent="0.3">
      <c r="A26" s="11">
        <v>25</v>
      </c>
      <c r="B26" s="12">
        <v>105</v>
      </c>
      <c r="C26" s="12">
        <v>6532615</v>
      </c>
      <c r="D26" s="12" t="s">
        <v>338</v>
      </c>
      <c r="E26" s="12" t="s">
        <v>43</v>
      </c>
      <c r="F26" s="12" t="s">
        <v>73</v>
      </c>
      <c r="G26" s="12" t="s">
        <v>748</v>
      </c>
      <c r="H26" s="12" t="s">
        <v>738</v>
      </c>
      <c r="I26" s="12" t="s">
        <v>749</v>
      </c>
      <c r="J26" s="12" t="s">
        <v>750</v>
      </c>
      <c r="K26" s="13" t="s">
        <v>751</v>
      </c>
      <c r="N26">
        <f t="shared" si="0"/>
        <v>6532615</v>
      </c>
      <c r="O26">
        <f>IF(AND(A26&gt;0,A26&lt;999),IFERROR(VLOOKUP(results0401[[#This Row],[Card]],FISM[],1,FALSE),0),0)</f>
        <v>6532615</v>
      </c>
      <c r="P26">
        <f t="shared" si="1"/>
        <v>25</v>
      </c>
    </row>
    <row r="27" spans="1:16" x14ac:dyDescent="0.3">
      <c r="A27" s="14">
        <v>26</v>
      </c>
      <c r="B27" s="15">
        <v>108</v>
      </c>
      <c r="C27" s="15">
        <v>6100076</v>
      </c>
      <c r="D27" s="15" t="s">
        <v>219</v>
      </c>
      <c r="E27" s="15" t="s">
        <v>143</v>
      </c>
      <c r="F27" s="15" t="s">
        <v>20</v>
      </c>
      <c r="G27" s="15" t="s">
        <v>752</v>
      </c>
      <c r="H27" s="15" t="s">
        <v>753</v>
      </c>
      <c r="I27" s="15" t="s">
        <v>754</v>
      </c>
      <c r="J27" s="15" t="s">
        <v>755</v>
      </c>
      <c r="K27" s="16" t="s">
        <v>756</v>
      </c>
      <c r="N27">
        <f t="shared" si="0"/>
        <v>6100076</v>
      </c>
      <c r="O27">
        <f>IF(AND(A27&gt;0,A27&lt;999),IFERROR(VLOOKUP(results0401[[#This Row],[Card]],FISM[],1,FALSE),0),0)</f>
        <v>6100076</v>
      </c>
      <c r="P27">
        <f t="shared" si="1"/>
        <v>26</v>
      </c>
    </row>
    <row r="28" spans="1:16" x14ac:dyDescent="0.3">
      <c r="A28" s="11">
        <v>27</v>
      </c>
      <c r="B28" s="12">
        <v>100</v>
      </c>
      <c r="C28" s="12">
        <v>6532401</v>
      </c>
      <c r="D28" s="12" t="s">
        <v>246</v>
      </c>
      <c r="E28" s="12" t="s">
        <v>19</v>
      </c>
      <c r="F28" s="12" t="s">
        <v>73</v>
      </c>
      <c r="G28" s="12" t="s">
        <v>757</v>
      </c>
      <c r="H28" s="12" t="s">
        <v>758</v>
      </c>
      <c r="I28" s="12" t="s">
        <v>759</v>
      </c>
      <c r="J28" s="12" t="s">
        <v>760</v>
      </c>
      <c r="K28" s="13" t="s">
        <v>761</v>
      </c>
      <c r="N28">
        <f t="shared" si="0"/>
        <v>6532401</v>
      </c>
      <c r="O28">
        <f>IF(AND(A28&gt;0,A28&lt;999),IFERROR(VLOOKUP(results0401[[#This Row],[Card]],FISM[],1,FALSE),0),0)</f>
        <v>6532401</v>
      </c>
      <c r="P28">
        <f t="shared" si="1"/>
        <v>27</v>
      </c>
    </row>
    <row r="29" spans="1:16" x14ac:dyDescent="0.3">
      <c r="A29" s="14">
        <v>28</v>
      </c>
      <c r="B29" s="15">
        <v>85</v>
      </c>
      <c r="C29" s="15">
        <v>6532601</v>
      </c>
      <c r="D29" s="15" t="s">
        <v>293</v>
      </c>
      <c r="E29" s="15" t="s">
        <v>43</v>
      </c>
      <c r="F29" s="15" t="s">
        <v>73</v>
      </c>
      <c r="G29" s="15" t="s">
        <v>387</v>
      </c>
      <c r="H29" s="15" t="s">
        <v>762</v>
      </c>
      <c r="I29" s="15" t="s">
        <v>763</v>
      </c>
      <c r="J29" s="15" t="s">
        <v>764</v>
      </c>
      <c r="K29" s="16" t="s">
        <v>765</v>
      </c>
      <c r="N29">
        <f t="shared" si="0"/>
        <v>6532601</v>
      </c>
      <c r="O29">
        <f>IF(AND(A29&gt;0,A29&lt;999),IFERROR(VLOOKUP(results0401[[#This Row],[Card]],FISM[],1,FALSE),0),0)</f>
        <v>6532601</v>
      </c>
      <c r="P29">
        <f t="shared" si="1"/>
        <v>28</v>
      </c>
    </row>
    <row r="30" spans="1:16" x14ac:dyDescent="0.3">
      <c r="A30" s="11">
        <v>29</v>
      </c>
      <c r="B30" s="12">
        <v>112</v>
      </c>
      <c r="C30" s="12">
        <v>6100069</v>
      </c>
      <c r="D30" s="12" t="s">
        <v>632</v>
      </c>
      <c r="E30" s="12" t="s">
        <v>143</v>
      </c>
      <c r="F30" s="12" t="s">
        <v>20</v>
      </c>
      <c r="G30" s="12" t="s">
        <v>766</v>
      </c>
      <c r="H30" s="12" t="s">
        <v>492</v>
      </c>
      <c r="I30" s="12" t="s">
        <v>767</v>
      </c>
      <c r="J30" s="12" t="s">
        <v>768</v>
      </c>
      <c r="K30" s="13" t="s">
        <v>769</v>
      </c>
      <c r="N30">
        <f t="shared" si="0"/>
        <v>6100069</v>
      </c>
      <c r="O30">
        <f>IF(AND(A30&gt;0,A30&lt;999),IFERROR(VLOOKUP(results0401[[#This Row],[Card]],FISM[],1,FALSE),0),0)</f>
        <v>6100069</v>
      </c>
      <c r="P30">
        <f t="shared" si="1"/>
        <v>29</v>
      </c>
    </row>
    <row r="31" spans="1:16" x14ac:dyDescent="0.3">
      <c r="A31" s="14">
        <v>30</v>
      </c>
      <c r="B31" s="15">
        <v>104</v>
      </c>
      <c r="C31" s="15">
        <v>6100085</v>
      </c>
      <c r="D31" s="15" t="s">
        <v>226</v>
      </c>
      <c r="E31" s="15" t="s">
        <v>143</v>
      </c>
      <c r="F31" s="15" t="s">
        <v>20</v>
      </c>
      <c r="G31" s="15" t="s">
        <v>770</v>
      </c>
      <c r="H31" s="15" t="s">
        <v>604</v>
      </c>
      <c r="I31" s="15" t="s">
        <v>457</v>
      </c>
      <c r="J31" s="15" t="s">
        <v>771</v>
      </c>
      <c r="K31" s="16" t="s">
        <v>772</v>
      </c>
      <c r="N31">
        <f t="shared" si="0"/>
        <v>6100085</v>
      </c>
      <c r="O31">
        <f>IF(AND(A31&gt;0,A31&lt;999),IFERROR(VLOOKUP(results0401[[#This Row],[Card]],FISM[],1,FALSE),0),0)</f>
        <v>6100085</v>
      </c>
      <c r="P31">
        <f t="shared" si="1"/>
        <v>30</v>
      </c>
    </row>
    <row r="32" spans="1:16" x14ac:dyDescent="0.3">
      <c r="A32" s="11">
        <v>31</v>
      </c>
      <c r="B32" s="12">
        <v>92</v>
      </c>
      <c r="C32" s="12">
        <v>104905</v>
      </c>
      <c r="D32" s="12" t="s">
        <v>213</v>
      </c>
      <c r="E32" s="12" t="s">
        <v>43</v>
      </c>
      <c r="F32" s="12" t="s">
        <v>20</v>
      </c>
      <c r="G32" s="12" t="s">
        <v>534</v>
      </c>
      <c r="H32" s="12" t="s">
        <v>715</v>
      </c>
      <c r="I32" s="12" t="s">
        <v>773</v>
      </c>
      <c r="J32" s="12" t="s">
        <v>774</v>
      </c>
      <c r="K32" s="13" t="s">
        <v>775</v>
      </c>
      <c r="N32">
        <f t="shared" si="0"/>
        <v>104905</v>
      </c>
      <c r="O32">
        <f>IF(AND(A32&gt;0,A32&lt;999),IFERROR(VLOOKUP(results0401[[#This Row],[Card]],FISM[],1,FALSE),0),0)</f>
        <v>104905</v>
      </c>
      <c r="P32">
        <f t="shared" si="1"/>
        <v>31</v>
      </c>
    </row>
    <row r="33" spans="1:16" x14ac:dyDescent="0.3">
      <c r="A33" s="14">
        <v>32</v>
      </c>
      <c r="B33" s="15">
        <v>95</v>
      </c>
      <c r="C33" s="15">
        <v>6532399</v>
      </c>
      <c r="D33" s="15" t="s">
        <v>318</v>
      </c>
      <c r="E33" s="15" t="s">
        <v>19</v>
      </c>
      <c r="F33" s="15" t="s">
        <v>73</v>
      </c>
      <c r="G33" s="15" t="s">
        <v>776</v>
      </c>
      <c r="H33" s="15" t="s">
        <v>507</v>
      </c>
      <c r="I33" s="15" t="s">
        <v>777</v>
      </c>
      <c r="J33" s="15" t="s">
        <v>778</v>
      </c>
      <c r="K33" s="16" t="s">
        <v>779</v>
      </c>
      <c r="N33">
        <f t="shared" si="0"/>
        <v>6532399</v>
      </c>
      <c r="O33">
        <f>IF(AND(A33&gt;0,A33&lt;999),IFERROR(VLOOKUP(results0401[[#This Row],[Card]],FISM[],1,FALSE),0),0)</f>
        <v>6532399</v>
      </c>
      <c r="P33">
        <f t="shared" si="1"/>
        <v>32</v>
      </c>
    </row>
    <row r="34" spans="1:16" x14ac:dyDescent="0.3">
      <c r="A34" s="11">
        <v>33</v>
      </c>
      <c r="B34" s="12">
        <v>114</v>
      </c>
      <c r="C34" s="12">
        <v>6100089</v>
      </c>
      <c r="D34" s="12" t="s">
        <v>358</v>
      </c>
      <c r="E34" s="12" t="s">
        <v>143</v>
      </c>
      <c r="F34" s="12" t="s">
        <v>20</v>
      </c>
      <c r="G34" s="12" t="s">
        <v>780</v>
      </c>
      <c r="H34" s="12" t="s">
        <v>781</v>
      </c>
      <c r="I34" s="12" t="s">
        <v>782</v>
      </c>
      <c r="J34" s="12" t="s">
        <v>783</v>
      </c>
      <c r="K34" s="13" t="s">
        <v>784</v>
      </c>
      <c r="N34">
        <f t="shared" ref="N34:N65" si="2">C34</f>
        <v>6100089</v>
      </c>
      <c r="O34">
        <f>IF(AND(A34&gt;0,A34&lt;999),IFERROR(VLOOKUP(results0401[[#This Row],[Card]],FISM[],1,FALSE),0),0)</f>
        <v>6100089</v>
      </c>
      <c r="P34">
        <f t="shared" ref="P34:P65" si="3">A34</f>
        <v>33</v>
      </c>
    </row>
    <row r="35" spans="1:16" x14ac:dyDescent="0.3">
      <c r="A35" s="14">
        <v>34</v>
      </c>
      <c r="B35" s="15">
        <v>97</v>
      </c>
      <c r="C35" s="15">
        <v>6532733</v>
      </c>
      <c r="D35" s="15" t="s">
        <v>426</v>
      </c>
      <c r="E35" s="15" t="s">
        <v>43</v>
      </c>
      <c r="F35" s="15" t="s">
        <v>73</v>
      </c>
      <c r="G35" s="15" t="s">
        <v>785</v>
      </c>
      <c r="H35" s="15" t="s">
        <v>786</v>
      </c>
      <c r="I35" s="15" t="s">
        <v>787</v>
      </c>
      <c r="J35" s="15" t="s">
        <v>788</v>
      </c>
      <c r="K35" s="16" t="s">
        <v>789</v>
      </c>
      <c r="N35">
        <f t="shared" si="2"/>
        <v>6532733</v>
      </c>
      <c r="O35">
        <f>IF(AND(A35&gt;0,A35&lt;999),IFERROR(VLOOKUP(results0401[[#This Row],[Card]],FISM[],1,FALSE),0),0)</f>
        <v>6532733</v>
      </c>
      <c r="P35">
        <f t="shared" si="3"/>
        <v>34</v>
      </c>
    </row>
    <row r="36" spans="1:16" x14ac:dyDescent="0.3">
      <c r="A36" s="11">
        <v>35</v>
      </c>
      <c r="B36" s="12">
        <v>119</v>
      </c>
      <c r="C36" s="12">
        <v>6100088</v>
      </c>
      <c r="D36" s="12" t="s">
        <v>253</v>
      </c>
      <c r="E36" s="12" t="s">
        <v>143</v>
      </c>
      <c r="F36" s="12" t="s">
        <v>20</v>
      </c>
      <c r="G36" s="12" t="s">
        <v>790</v>
      </c>
      <c r="H36" s="12" t="s">
        <v>791</v>
      </c>
      <c r="I36" s="12" t="s">
        <v>792</v>
      </c>
      <c r="J36" s="12" t="s">
        <v>793</v>
      </c>
      <c r="K36" s="13" t="s">
        <v>794</v>
      </c>
      <c r="N36">
        <f t="shared" si="2"/>
        <v>6100088</v>
      </c>
      <c r="O36">
        <f>IF(AND(A36&gt;0,A36&lt;999),IFERROR(VLOOKUP(results0401[[#This Row],[Card]],FISM[],1,FALSE),0),0)</f>
        <v>6100088</v>
      </c>
      <c r="P36">
        <f t="shared" si="3"/>
        <v>35</v>
      </c>
    </row>
    <row r="37" spans="1:16" x14ac:dyDescent="0.3">
      <c r="A37" s="14">
        <v>36</v>
      </c>
      <c r="B37" s="15">
        <v>83</v>
      </c>
      <c r="C37" s="15">
        <v>6532258</v>
      </c>
      <c r="D37" s="15" t="s">
        <v>406</v>
      </c>
      <c r="E37" s="15" t="s">
        <v>28</v>
      </c>
      <c r="F37" s="15" t="s">
        <v>20</v>
      </c>
      <c r="G37" s="15" t="s">
        <v>795</v>
      </c>
      <c r="H37" s="15" t="s">
        <v>796</v>
      </c>
      <c r="I37" s="15" t="s">
        <v>797</v>
      </c>
      <c r="J37" s="15" t="s">
        <v>798</v>
      </c>
      <c r="K37" s="16" t="s">
        <v>799</v>
      </c>
      <c r="N37">
        <f t="shared" si="2"/>
        <v>6532258</v>
      </c>
      <c r="O37">
        <f>IF(AND(A37&gt;0,A37&lt;999),IFERROR(VLOOKUP(results0401[[#This Row],[Card]],FISM[],1,FALSE),0),0)</f>
        <v>6532258</v>
      </c>
      <c r="P37">
        <f t="shared" si="3"/>
        <v>36</v>
      </c>
    </row>
    <row r="38" spans="1:16" x14ac:dyDescent="0.3">
      <c r="A38" s="11">
        <v>37</v>
      </c>
      <c r="B38" s="12">
        <v>106</v>
      </c>
      <c r="C38" s="12">
        <v>104897</v>
      </c>
      <c r="D38" s="12" t="s">
        <v>286</v>
      </c>
      <c r="E38" s="12" t="s">
        <v>43</v>
      </c>
      <c r="F38" s="12" t="s">
        <v>20</v>
      </c>
      <c r="G38" s="12" t="s">
        <v>800</v>
      </c>
      <c r="H38" s="12" t="s">
        <v>801</v>
      </c>
      <c r="I38" s="12" t="s">
        <v>802</v>
      </c>
      <c r="J38" s="12" t="s">
        <v>803</v>
      </c>
      <c r="K38" s="13" t="s">
        <v>804</v>
      </c>
      <c r="N38">
        <f t="shared" si="2"/>
        <v>104897</v>
      </c>
      <c r="O38">
        <f>IF(AND(A38&gt;0,A38&lt;999),IFERROR(VLOOKUP(results0401[[#This Row],[Card]],FISM[],1,FALSE),0),0)</f>
        <v>104897</v>
      </c>
      <c r="P38">
        <f t="shared" si="3"/>
        <v>37</v>
      </c>
    </row>
    <row r="39" spans="1:16" x14ac:dyDescent="0.3">
      <c r="A39" s="14">
        <v>38</v>
      </c>
      <c r="B39" s="15">
        <v>113</v>
      </c>
      <c r="C39" s="15">
        <v>6100086</v>
      </c>
      <c r="D39" s="15" t="s">
        <v>600</v>
      </c>
      <c r="E39" s="15" t="s">
        <v>143</v>
      </c>
      <c r="F39" s="15" t="s">
        <v>20</v>
      </c>
      <c r="G39" s="15" t="s">
        <v>805</v>
      </c>
      <c r="H39" s="15" t="s">
        <v>520</v>
      </c>
      <c r="I39" s="15" t="s">
        <v>806</v>
      </c>
      <c r="J39" s="15" t="s">
        <v>807</v>
      </c>
      <c r="K39" s="16" t="s">
        <v>808</v>
      </c>
      <c r="N39">
        <f t="shared" si="2"/>
        <v>6100086</v>
      </c>
      <c r="O39">
        <f>IF(AND(A39&gt;0,A39&lt;999),IFERROR(VLOOKUP(results0401[[#This Row],[Card]],FISM[],1,FALSE),0),0)</f>
        <v>6100086</v>
      </c>
      <c r="P39">
        <f t="shared" si="3"/>
        <v>38</v>
      </c>
    </row>
    <row r="40" spans="1:16" x14ac:dyDescent="0.3">
      <c r="A40" s="11">
        <v>39</v>
      </c>
      <c r="B40" s="12">
        <v>116</v>
      </c>
      <c r="C40" s="12">
        <v>6100068</v>
      </c>
      <c r="D40" s="12" t="s">
        <v>365</v>
      </c>
      <c r="E40" s="12" t="s">
        <v>143</v>
      </c>
      <c r="F40" s="12" t="s">
        <v>20</v>
      </c>
      <c r="G40" s="12" t="s">
        <v>809</v>
      </c>
      <c r="H40" s="12" t="s">
        <v>810</v>
      </c>
      <c r="I40" s="12" t="s">
        <v>811</v>
      </c>
      <c r="J40" s="12" t="s">
        <v>812</v>
      </c>
      <c r="K40" s="13" t="s">
        <v>813</v>
      </c>
      <c r="N40">
        <f t="shared" si="2"/>
        <v>6100068</v>
      </c>
      <c r="O40">
        <f>IF(AND(A40&gt;0,A40&lt;999),IFERROR(VLOOKUP(results0401[[#This Row],[Card]],FISM[],1,FALSE),0),0)</f>
        <v>6100068</v>
      </c>
      <c r="P40">
        <f t="shared" si="3"/>
        <v>39</v>
      </c>
    </row>
    <row r="41" spans="1:16" x14ac:dyDescent="0.3">
      <c r="A41" s="14">
        <v>40</v>
      </c>
      <c r="B41" s="15">
        <v>132</v>
      </c>
      <c r="C41" s="15">
        <v>6100084</v>
      </c>
      <c r="D41" s="15" t="s">
        <v>386</v>
      </c>
      <c r="E41" s="15" t="s">
        <v>143</v>
      </c>
      <c r="F41" s="15" t="s">
        <v>20</v>
      </c>
      <c r="G41" s="15" t="s">
        <v>814</v>
      </c>
      <c r="H41" s="15" t="s">
        <v>815</v>
      </c>
      <c r="I41" s="15" t="s">
        <v>816</v>
      </c>
      <c r="J41" s="15" t="s">
        <v>444</v>
      </c>
      <c r="K41" s="16" t="s">
        <v>817</v>
      </c>
      <c r="N41">
        <f t="shared" si="2"/>
        <v>6100084</v>
      </c>
      <c r="O41">
        <f>IF(AND(A41&gt;0,A41&lt;999),IFERROR(VLOOKUP(results0401[[#This Row],[Card]],FISM[],1,FALSE),0),0)</f>
        <v>6100084</v>
      </c>
      <c r="P41">
        <f t="shared" si="3"/>
        <v>40</v>
      </c>
    </row>
    <row r="42" spans="1:16" x14ac:dyDescent="0.3">
      <c r="A42" s="11">
        <v>41</v>
      </c>
      <c r="B42" s="12">
        <v>121</v>
      </c>
      <c r="C42" s="12">
        <v>6100055</v>
      </c>
      <c r="D42" s="12" t="s">
        <v>324</v>
      </c>
      <c r="E42" s="12" t="s">
        <v>143</v>
      </c>
      <c r="F42" s="12" t="s">
        <v>20</v>
      </c>
      <c r="G42" s="12" t="s">
        <v>491</v>
      </c>
      <c r="H42" s="12" t="s">
        <v>400</v>
      </c>
      <c r="I42" s="12" t="s">
        <v>818</v>
      </c>
      <c r="J42" s="12" t="s">
        <v>819</v>
      </c>
      <c r="K42" s="13" t="s">
        <v>820</v>
      </c>
      <c r="N42">
        <f t="shared" si="2"/>
        <v>6100055</v>
      </c>
      <c r="O42">
        <f>IF(AND(A42&gt;0,A42&lt;999),IFERROR(VLOOKUP(results0401[[#This Row],[Card]],FISM[],1,FALSE),0),0)</f>
        <v>6100055</v>
      </c>
      <c r="P42">
        <f t="shared" si="3"/>
        <v>41</v>
      </c>
    </row>
    <row r="43" spans="1:16" x14ac:dyDescent="0.3">
      <c r="A43" s="14">
        <v>42</v>
      </c>
      <c r="B43" s="15">
        <v>115</v>
      </c>
      <c r="C43" s="15">
        <v>6100054</v>
      </c>
      <c r="D43" s="15" t="s">
        <v>413</v>
      </c>
      <c r="E43" s="15" t="s">
        <v>143</v>
      </c>
      <c r="F43" s="15" t="s">
        <v>20</v>
      </c>
      <c r="G43" s="15" t="s">
        <v>821</v>
      </c>
      <c r="H43" s="15" t="s">
        <v>822</v>
      </c>
      <c r="I43" s="15" t="s">
        <v>823</v>
      </c>
      <c r="J43" s="15" t="s">
        <v>824</v>
      </c>
      <c r="K43" s="16" t="s">
        <v>825</v>
      </c>
      <c r="N43">
        <f t="shared" si="2"/>
        <v>6100054</v>
      </c>
      <c r="O43">
        <f>IF(AND(A43&gt;0,A43&lt;999),IFERROR(VLOOKUP(results0401[[#This Row],[Card]],FISM[],1,FALSE),0),0)</f>
        <v>6100054</v>
      </c>
      <c r="P43">
        <f t="shared" si="3"/>
        <v>42</v>
      </c>
    </row>
    <row r="44" spans="1:16" x14ac:dyDescent="0.3">
      <c r="A44" s="11">
        <v>43</v>
      </c>
      <c r="B44" s="12">
        <v>133</v>
      </c>
      <c r="C44" s="12">
        <v>6100163</v>
      </c>
      <c r="D44" s="12" t="s">
        <v>440</v>
      </c>
      <c r="E44" s="12" t="s">
        <v>143</v>
      </c>
      <c r="F44" s="12" t="s">
        <v>20</v>
      </c>
      <c r="G44" s="12" t="s">
        <v>826</v>
      </c>
      <c r="H44" s="12" t="s">
        <v>592</v>
      </c>
      <c r="I44" s="12" t="s">
        <v>827</v>
      </c>
      <c r="J44" s="12" t="s">
        <v>828</v>
      </c>
      <c r="K44" s="13" t="s">
        <v>829</v>
      </c>
      <c r="N44">
        <f t="shared" si="2"/>
        <v>6100163</v>
      </c>
      <c r="O44">
        <f>IF(AND(A44&gt;0,A44&lt;999),IFERROR(VLOOKUP(results0401[[#This Row],[Card]],FISM[],1,FALSE),0),0)</f>
        <v>6100163</v>
      </c>
      <c r="P44">
        <f t="shared" si="3"/>
        <v>43</v>
      </c>
    </row>
    <row r="45" spans="1:16" x14ac:dyDescent="0.3">
      <c r="A45" s="14">
        <v>44</v>
      </c>
      <c r="B45" s="15">
        <v>117</v>
      </c>
      <c r="C45" s="15">
        <v>104921</v>
      </c>
      <c r="D45" s="15" t="s">
        <v>372</v>
      </c>
      <c r="E45" s="15" t="s">
        <v>43</v>
      </c>
      <c r="F45" s="15" t="s">
        <v>20</v>
      </c>
      <c r="G45" s="15" t="s">
        <v>830</v>
      </c>
      <c r="H45" s="15" t="s">
        <v>441</v>
      </c>
      <c r="I45" s="15" t="s">
        <v>831</v>
      </c>
      <c r="J45" s="15" t="s">
        <v>832</v>
      </c>
      <c r="K45" s="16" t="s">
        <v>833</v>
      </c>
      <c r="N45">
        <f t="shared" si="2"/>
        <v>104921</v>
      </c>
      <c r="O45">
        <f>IF(AND(A45&gt;0,A45&lt;999),IFERROR(VLOOKUP(results0401[[#This Row],[Card]],FISM[],1,FALSE),0),0)</f>
        <v>104921</v>
      </c>
      <c r="P45">
        <f t="shared" si="3"/>
        <v>44</v>
      </c>
    </row>
    <row r="46" spans="1:16" x14ac:dyDescent="0.3">
      <c r="A46" s="11">
        <v>45</v>
      </c>
      <c r="B46" s="12">
        <v>88</v>
      </c>
      <c r="C46" s="12">
        <v>104802</v>
      </c>
      <c r="D46" s="12" t="s">
        <v>351</v>
      </c>
      <c r="E46" s="12" t="s">
        <v>19</v>
      </c>
      <c r="F46" s="12" t="s">
        <v>20</v>
      </c>
      <c r="G46" s="12" t="s">
        <v>491</v>
      </c>
      <c r="H46" s="12" t="s">
        <v>830</v>
      </c>
      <c r="I46" s="12" t="s">
        <v>834</v>
      </c>
      <c r="J46" s="12" t="s">
        <v>835</v>
      </c>
      <c r="K46" s="13" t="s">
        <v>836</v>
      </c>
      <c r="N46">
        <f t="shared" si="2"/>
        <v>104802</v>
      </c>
      <c r="O46">
        <f>IF(AND(A46&gt;0,A46&lt;999),IFERROR(VLOOKUP(results0401[[#This Row],[Card]],FISM[],1,FALSE),0),0)</f>
        <v>104802</v>
      </c>
      <c r="P46">
        <f t="shared" si="3"/>
        <v>45</v>
      </c>
    </row>
    <row r="47" spans="1:16" x14ac:dyDescent="0.3">
      <c r="A47" s="14">
        <v>46</v>
      </c>
      <c r="B47" s="15">
        <v>134</v>
      </c>
      <c r="C47" s="15">
        <v>6100164</v>
      </c>
      <c r="D47" s="15" t="s">
        <v>468</v>
      </c>
      <c r="E47" s="15" t="s">
        <v>143</v>
      </c>
      <c r="F47" s="15" t="s">
        <v>20</v>
      </c>
      <c r="G47" s="15" t="s">
        <v>837</v>
      </c>
      <c r="H47" s="15" t="s">
        <v>838</v>
      </c>
      <c r="I47" s="15" t="s">
        <v>839</v>
      </c>
      <c r="J47" s="15" t="s">
        <v>840</v>
      </c>
      <c r="K47" s="16" t="s">
        <v>841</v>
      </c>
      <c r="N47">
        <f t="shared" si="2"/>
        <v>6100164</v>
      </c>
      <c r="O47">
        <f>IF(AND(A47&gt;0,A47&lt;999),IFERROR(VLOOKUP(results0401[[#This Row],[Card]],FISM[],1,FALSE),0),0)</f>
        <v>6100164</v>
      </c>
      <c r="P47">
        <f t="shared" si="3"/>
        <v>46</v>
      </c>
    </row>
    <row r="48" spans="1:16" x14ac:dyDescent="0.3">
      <c r="A48" s="11">
        <v>47</v>
      </c>
      <c r="B48" s="12">
        <v>154</v>
      </c>
      <c r="C48" s="12">
        <v>6100073</v>
      </c>
      <c r="D48" s="12" t="s">
        <v>433</v>
      </c>
      <c r="E48" s="12" t="s">
        <v>143</v>
      </c>
      <c r="F48" s="12" t="s">
        <v>20</v>
      </c>
      <c r="G48" s="12" t="s">
        <v>842</v>
      </c>
      <c r="H48" s="12" t="s">
        <v>843</v>
      </c>
      <c r="I48" s="12" t="s">
        <v>528</v>
      </c>
      <c r="J48" s="12" t="s">
        <v>844</v>
      </c>
      <c r="K48" s="13" t="s">
        <v>845</v>
      </c>
      <c r="N48">
        <f t="shared" si="2"/>
        <v>6100073</v>
      </c>
      <c r="O48">
        <f>IF(AND(A48&gt;0,A48&lt;999),IFERROR(VLOOKUP(results0401[[#This Row],[Card]],FISM[],1,FALSE),0),0)</f>
        <v>6100073</v>
      </c>
      <c r="P48">
        <f t="shared" si="3"/>
        <v>47</v>
      </c>
    </row>
    <row r="49" spans="1:16" x14ac:dyDescent="0.3">
      <c r="A49" s="14">
        <v>48</v>
      </c>
      <c r="B49" s="15">
        <v>127</v>
      </c>
      <c r="C49" s="15">
        <v>6100075</v>
      </c>
      <c r="D49" s="15" t="s">
        <v>628</v>
      </c>
      <c r="E49" s="15" t="s">
        <v>143</v>
      </c>
      <c r="F49" s="15" t="s">
        <v>20</v>
      </c>
      <c r="G49" s="15" t="s">
        <v>846</v>
      </c>
      <c r="H49" s="15" t="s">
        <v>847</v>
      </c>
      <c r="I49" s="15" t="s">
        <v>848</v>
      </c>
      <c r="J49" s="15" t="s">
        <v>849</v>
      </c>
      <c r="K49" s="16" t="s">
        <v>850</v>
      </c>
      <c r="N49">
        <f t="shared" si="2"/>
        <v>6100075</v>
      </c>
      <c r="O49">
        <f>IF(AND(A49&gt;0,A49&lt;999),IFERROR(VLOOKUP(results0401[[#This Row],[Card]],FISM[],1,FALSE),0),0)</f>
        <v>6100075</v>
      </c>
      <c r="P49">
        <f t="shared" si="3"/>
        <v>48</v>
      </c>
    </row>
    <row r="50" spans="1:16" x14ac:dyDescent="0.3">
      <c r="A50" s="11">
        <v>49</v>
      </c>
      <c r="B50" s="12">
        <v>135</v>
      </c>
      <c r="C50" s="12">
        <v>104834</v>
      </c>
      <c r="D50" s="12" t="s">
        <v>447</v>
      </c>
      <c r="E50" s="12" t="s">
        <v>19</v>
      </c>
      <c r="F50" s="12" t="s">
        <v>20</v>
      </c>
      <c r="G50" s="12" t="s">
        <v>851</v>
      </c>
      <c r="H50" s="12" t="s">
        <v>555</v>
      </c>
      <c r="I50" s="12" t="s">
        <v>852</v>
      </c>
      <c r="J50" s="12" t="s">
        <v>853</v>
      </c>
      <c r="K50" s="13" t="s">
        <v>854</v>
      </c>
      <c r="N50">
        <f t="shared" si="2"/>
        <v>104834</v>
      </c>
      <c r="O50">
        <f>IF(AND(A50&gt;0,A50&lt;999),IFERROR(VLOOKUP(results0401[[#This Row],[Card]],FISM[],1,FALSE),0),0)</f>
        <v>104834</v>
      </c>
      <c r="P50">
        <f t="shared" si="3"/>
        <v>49</v>
      </c>
    </row>
    <row r="51" spans="1:16" x14ac:dyDescent="0.3">
      <c r="A51" s="14">
        <v>50</v>
      </c>
      <c r="B51" s="15">
        <v>131</v>
      </c>
      <c r="C51" s="15">
        <v>6532728</v>
      </c>
      <c r="D51" s="15" t="s">
        <v>490</v>
      </c>
      <c r="E51" s="15" t="s">
        <v>19</v>
      </c>
      <c r="F51" s="15" t="s">
        <v>73</v>
      </c>
      <c r="G51" s="15" t="s">
        <v>855</v>
      </c>
      <c r="H51" s="15" t="s">
        <v>856</v>
      </c>
      <c r="I51" s="15" t="s">
        <v>857</v>
      </c>
      <c r="J51" s="15" t="s">
        <v>858</v>
      </c>
      <c r="K51" s="16" t="s">
        <v>859</v>
      </c>
      <c r="N51">
        <f t="shared" si="2"/>
        <v>6532728</v>
      </c>
      <c r="O51">
        <f>IF(AND(A51&gt;0,A51&lt;999),IFERROR(VLOOKUP(results0401[[#This Row],[Card]],FISM[],1,FALSE),0),0)</f>
        <v>6532728</v>
      </c>
      <c r="P51">
        <f t="shared" si="3"/>
        <v>50</v>
      </c>
    </row>
    <row r="52" spans="1:16" x14ac:dyDescent="0.3">
      <c r="A52" s="11">
        <v>51</v>
      </c>
      <c r="B52" s="12">
        <v>137</v>
      </c>
      <c r="C52" s="12">
        <v>6100125</v>
      </c>
      <c r="D52" s="12" t="s">
        <v>626</v>
      </c>
      <c r="E52" s="12" t="s">
        <v>143</v>
      </c>
      <c r="F52" s="12" t="s">
        <v>20</v>
      </c>
      <c r="G52" s="12" t="s">
        <v>860</v>
      </c>
      <c r="H52" s="12" t="s">
        <v>861</v>
      </c>
      <c r="I52" s="12" t="s">
        <v>862</v>
      </c>
      <c r="J52" s="12" t="s">
        <v>863</v>
      </c>
      <c r="K52" s="13" t="s">
        <v>864</v>
      </c>
      <c r="N52">
        <f t="shared" si="2"/>
        <v>6100125</v>
      </c>
      <c r="O52">
        <f>IF(AND(A52&gt;0,A52&lt;999),IFERROR(VLOOKUP(results0401[[#This Row],[Card]],FISM[],1,FALSE),0),0)</f>
        <v>6100125</v>
      </c>
      <c r="P52">
        <f t="shared" si="3"/>
        <v>51</v>
      </c>
    </row>
    <row r="53" spans="1:16" x14ac:dyDescent="0.3">
      <c r="A53" s="14">
        <v>52</v>
      </c>
      <c r="B53" s="15">
        <v>155</v>
      </c>
      <c r="C53" s="15">
        <v>6100090</v>
      </c>
      <c r="D53" s="15" t="s">
        <v>482</v>
      </c>
      <c r="E53" s="15" t="s">
        <v>143</v>
      </c>
      <c r="F53" s="15" t="s">
        <v>20</v>
      </c>
      <c r="G53" s="15" t="s">
        <v>865</v>
      </c>
      <c r="H53" s="15" t="s">
        <v>866</v>
      </c>
      <c r="I53" s="15" t="s">
        <v>867</v>
      </c>
      <c r="J53" s="15" t="s">
        <v>868</v>
      </c>
      <c r="K53" s="16" t="s">
        <v>869</v>
      </c>
      <c r="N53">
        <f t="shared" si="2"/>
        <v>6100090</v>
      </c>
      <c r="O53">
        <f>IF(AND(A53&gt;0,A53&lt;999),IFERROR(VLOOKUP(results0401[[#This Row],[Card]],FISM[],1,FALSE),0),0)</f>
        <v>6100090</v>
      </c>
      <c r="P53">
        <f t="shared" si="3"/>
        <v>52</v>
      </c>
    </row>
    <row r="54" spans="1:16" x14ac:dyDescent="0.3">
      <c r="A54" s="11">
        <v>53</v>
      </c>
      <c r="B54" s="12">
        <v>153</v>
      </c>
      <c r="C54" s="12">
        <v>6100154</v>
      </c>
      <c r="D54" s="12" t="s">
        <v>512</v>
      </c>
      <c r="E54" s="12" t="s">
        <v>143</v>
      </c>
      <c r="F54" s="12" t="s">
        <v>20</v>
      </c>
      <c r="G54" s="12" t="s">
        <v>870</v>
      </c>
      <c r="H54" s="12" t="s">
        <v>871</v>
      </c>
      <c r="I54" s="12" t="s">
        <v>872</v>
      </c>
      <c r="J54" s="12" t="s">
        <v>536</v>
      </c>
      <c r="K54" s="13" t="s">
        <v>873</v>
      </c>
      <c r="N54">
        <f t="shared" si="2"/>
        <v>6100154</v>
      </c>
      <c r="O54">
        <f>IF(AND(A54&gt;0,A54&lt;999),IFERROR(VLOOKUP(results0401[[#This Row],[Card]],FISM[],1,FALSE),0),0)</f>
        <v>6100154</v>
      </c>
      <c r="P54">
        <f t="shared" si="3"/>
        <v>53</v>
      </c>
    </row>
    <row r="55" spans="1:16" x14ac:dyDescent="0.3">
      <c r="A55" s="14">
        <v>54</v>
      </c>
      <c r="B55" s="15">
        <v>148</v>
      </c>
      <c r="C55" s="15">
        <v>6100152</v>
      </c>
      <c r="D55" s="15" t="s">
        <v>622</v>
      </c>
      <c r="E55" s="15" t="s">
        <v>43</v>
      </c>
      <c r="F55" s="15" t="s">
        <v>20</v>
      </c>
      <c r="G55" s="15" t="s">
        <v>874</v>
      </c>
      <c r="H55" s="15" t="s">
        <v>875</v>
      </c>
      <c r="I55" s="15" t="s">
        <v>876</v>
      </c>
      <c r="J55" s="15" t="s">
        <v>543</v>
      </c>
      <c r="K55" s="16" t="s">
        <v>877</v>
      </c>
      <c r="N55">
        <f t="shared" si="2"/>
        <v>6100152</v>
      </c>
      <c r="O55">
        <f>IF(AND(A55&gt;0,A55&lt;999),IFERROR(VLOOKUP(results0401[[#This Row],[Card]],FISM[],1,FALSE),0),0)</f>
        <v>6100152</v>
      </c>
      <c r="P55">
        <f t="shared" si="3"/>
        <v>54</v>
      </c>
    </row>
    <row r="56" spans="1:16" x14ac:dyDescent="0.3">
      <c r="A56" s="11">
        <v>55</v>
      </c>
      <c r="B56" s="12">
        <v>156</v>
      </c>
      <c r="C56" s="12">
        <v>6100091</v>
      </c>
      <c r="D56" s="12" t="s">
        <v>539</v>
      </c>
      <c r="E56" s="12" t="s">
        <v>143</v>
      </c>
      <c r="F56" s="12" t="s">
        <v>20</v>
      </c>
      <c r="G56" s="12" t="s">
        <v>878</v>
      </c>
      <c r="H56" s="12" t="s">
        <v>879</v>
      </c>
      <c r="I56" s="12" t="s">
        <v>880</v>
      </c>
      <c r="J56" s="12" t="s">
        <v>881</v>
      </c>
      <c r="K56" s="13" t="s">
        <v>882</v>
      </c>
      <c r="N56">
        <f t="shared" si="2"/>
        <v>6100091</v>
      </c>
      <c r="O56">
        <f>IF(AND(A56&gt;0,A56&lt;999),IFERROR(VLOOKUP(results0401[[#This Row],[Card]],FISM[],1,FALSE),0),0)</f>
        <v>6100091</v>
      </c>
      <c r="P56">
        <f t="shared" si="3"/>
        <v>55</v>
      </c>
    </row>
    <row r="57" spans="1:16" x14ac:dyDescent="0.3">
      <c r="A57" s="14">
        <v>56</v>
      </c>
      <c r="B57" s="15">
        <v>158</v>
      </c>
      <c r="C57" s="15">
        <v>6532788</v>
      </c>
      <c r="D57" s="15" t="s">
        <v>518</v>
      </c>
      <c r="E57" s="15" t="s">
        <v>143</v>
      </c>
      <c r="F57" s="15" t="s">
        <v>73</v>
      </c>
      <c r="G57" s="15" t="s">
        <v>883</v>
      </c>
      <c r="H57" s="15" t="s">
        <v>878</v>
      </c>
      <c r="I57" s="15" t="s">
        <v>884</v>
      </c>
      <c r="J57" s="15" t="s">
        <v>885</v>
      </c>
      <c r="K57" s="16" t="s">
        <v>886</v>
      </c>
      <c r="N57">
        <f t="shared" si="2"/>
        <v>6532788</v>
      </c>
      <c r="O57">
        <f>IF(AND(A57&gt;0,A57&lt;999),IFERROR(VLOOKUP(results0401[[#This Row],[Card]],FISM[],1,FALSE),0),0)</f>
        <v>6532788</v>
      </c>
      <c r="P57">
        <f t="shared" si="3"/>
        <v>56</v>
      </c>
    </row>
    <row r="58" spans="1:16" x14ac:dyDescent="0.3">
      <c r="A58" s="11">
        <v>57</v>
      </c>
      <c r="B58" s="12">
        <v>136</v>
      </c>
      <c r="C58" s="12">
        <v>6100123</v>
      </c>
      <c r="D58" s="12" t="s">
        <v>597</v>
      </c>
      <c r="E58" s="12" t="s">
        <v>143</v>
      </c>
      <c r="F58" s="12" t="s">
        <v>20</v>
      </c>
      <c r="G58" s="12" t="s">
        <v>887</v>
      </c>
      <c r="H58" s="12" t="s">
        <v>888</v>
      </c>
      <c r="I58" s="12" t="s">
        <v>889</v>
      </c>
      <c r="J58" s="12" t="s">
        <v>890</v>
      </c>
      <c r="K58" s="13" t="s">
        <v>891</v>
      </c>
      <c r="N58">
        <f t="shared" si="2"/>
        <v>6100123</v>
      </c>
      <c r="O58">
        <f>IF(AND(A58&gt;0,A58&lt;999),IFERROR(VLOOKUP(results0401[[#This Row],[Card]],FISM[],1,FALSE),0),0)</f>
        <v>6100123</v>
      </c>
      <c r="P58">
        <f t="shared" si="3"/>
        <v>57</v>
      </c>
    </row>
    <row r="59" spans="1:16" x14ac:dyDescent="0.3">
      <c r="A59" s="14">
        <v>58</v>
      </c>
      <c r="B59" s="15">
        <v>144</v>
      </c>
      <c r="C59" s="15">
        <v>6100168</v>
      </c>
      <c r="D59" s="15" t="s">
        <v>588</v>
      </c>
      <c r="E59" s="15" t="s">
        <v>143</v>
      </c>
      <c r="F59" s="15" t="s">
        <v>20</v>
      </c>
      <c r="G59" s="15" t="s">
        <v>892</v>
      </c>
      <c r="H59" s="15" t="s">
        <v>893</v>
      </c>
      <c r="I59" s="15" t="s">
        <v>894</v>
      </c>
      <c r="J59" s="15" t="s">
        <v>895</v>
      </c>
      <c r="K59" s="16" t="s">
        <v>896</v>
      </c>
      <c r="N59">
        <f t="shared" si="2"/>
        <v>6100168</v>
      </c>
      <c r="O59">
        <f>IF(AND(A59&gt;0,A59&lt;999),IFERROR(VLOOKUP(results0401[[#This Row],[Card]],FISM[],1,FALSE),0),0)</f>
        <v>6100168</v>
      </c>
      <c r="P59">
        <f t="shared" si="3"/>
        <v>58</v>
      </c>
    </row>
    <row r="60" spans="1:16" x14ac:dyDescent="0.3">
      <c r="A60" s="11">
        <v>59</v>
      </c>
      <c r="B60" s="12">
        <v>145</v>
      </c>
      <c r="C60" s="12">
        <v>6532907</v>
      </c>
      <c r="D60" s="12" t="s">
        <v>505</v>
      </c>
      <c r="E60" s="12" t="s">
        <v>143</v>
      </c>
      <c r="F60" s="12" t="s">
        <v>73</v>
      </c>
      <c r="G60" s="12" t="s">
        <v>897</v>
      </c>
      <c r="H60" s="12" t="s">
        <v>898</v>
      </c>
      <c r="I60" s="12" t="s">
        <v>899</v>
      </c>
      <c r="J60" s="12" t="s">
        <v>900</v>
      </c>
      <c r="K60" s="13" t="s">
        <v>901</v>
      </c>
      <c r="N60">
        <f t="shared" si="2"/>
        <v>6532907</v>
      </c>
      <c r="O60">
        <f>IF(AND(A60&gt;0,A60&lt;999),IFERROR(VLOOKUP(results0401[[#This Row],[Card]],FISM[],1,FALSE),0),0)</f>
        <v>6532907</v>
      </c>
      <c r="P60">
        <f t="shared" si="3"/>
        <v>59</v>
      </c>
    </row>
    <row r="61" spans="1:16" x14ac:dyDescent="0.3">
      <c r="A61" s="14">
        <v>60</v>
      </c>
      <c r="B61" s="15">
        <v>147</v>
      </c>
      <c r="C61" s="15">
        <v>104623</v>
      </c>
      <c r="D61" s="15" t="s">
        <v>618</v>
      </c>
      <c r="E61" s="15" t="s">
        <v>28</v>
      </c>
      <c r="F61" s="15" t="s">
        <v>20</v>
      </c>
      <c r="G61" s="15" t="s">
        <v>902</v>
      </c>
      <c r="H61" s="15" t="s">
        <v>903</v>
      </c>
      <c r="I61" s="15" t="s">
        <v>904</v>
      </c>
      <c r="J61" s="15" t="s">
        <v>905</v>
      </c>
      <c r="K61" s="16" t="s">
        <v>906</v>
      </c>
      <c r="N61">
        <f t="shared" si="2"/>
        <v>104623</v>
      </c>
      <c r="O61">
        <f>IF(AND(A61&gt;0,A61&lt;999),IFERROR(VLOOKUP(results0401[[#This Row],[Card]],FISM[],1,FALSE),0),0)</f>
        <v>104623</v>
      </c>
      <c r="P61">
        <f t="shared" si="3"/>
        <v>60</v>
      </c>
    </row>
    <row r="62" spans="1:16" x14ac:dyDescent="0.3">
      <c r="A62" s="11">
        <v>61</v>
      </c>
      <c r="B62" s="12">
        <v>146</v>
      </c>
      <c r="C62" s="12">
        <v>6100107</v>
      </c>
      <c r="D62" s="12" t="s">
        <v>525</v>
      </c>
      <c r="E62" s="12" t="s">
        <v>143</v>
      </c>
      <c r="F62" s="12" t="s">
        <v>20</v>
      </c>
      <c r="G62" s="12" t="s">
        <v>907</v>
      </c>
      <c r="H62" s="12" t="s">
        <v>908</v>
      </c>
      <c r="I62" s="12" t="s">
        <v>909</v>
      </c>
      <c r="J62" s="12" t="s">
        <v>910</v>
      </c>
      <c r="K62" s="13" t="s">
        <v>911</v>
      </c>
      <c r="N62">
        <f t="shared" si="2"/>
        <v>6100107</v>
      </c>
      <c r="O62">
        <f>IF(AND(A62&gt;0,A62&lt;999),IFERROR(VLOOKUP(results0401[[#This Row],[Card]],FISM[],1,FALSE),0),0)</f>
        <v>6100107</v>
      </c>
      <c r="P62">
        <f t="shared" si="3"/>
        <v>61</v>
      </c>
    </row>
    <row r="63" spans="1:16" x14ac:dyDescent="0.3">
      <c r="A63" s="14">
        <v>62</v>
      </c>
      <c r="B63" s="15">
        <v>143</v>
      </c>
      <c r="C63" s="15">
        <v>104919</v>
      </c>
      <c r="D63" s="15" t="s">
        <v>567</v>
      </c>
      <c r="E63" s="15" t="s">
        <v>43</v>
      </c>
      <c r="F63" s="15" t="s">
        <v>20</v>
      </c>
      <c r="G63" s="15" t="s">
        <v>912</v>
      </c>
      <c r="H63" s="15" t="s">
        <v>913</v>
      </c>
      <c r="I63" s="15" t="s">
        <v>914</v>
      </c>
      <c r="J63" s="15" t="s">
        <v>915</v>
      </c>
      <c r="K63" s="16" t="s">
        <v>916</v>
      </c>
      <c r="N63">
        <f t="shared" si="2"/>
        <v>104919</v>
      </c>
      <c r="O63">
        <f>IF(AND(A63&gt;0,A63&lt;999),IFERROR(VLOOKUP(results0401[[#This Row],[Card]],FISM[],1,FALSE),0),0)</f>
        <v>104919</v>
      </c>
      <c r="P63">
        <f t="shared" si="3"/>
        <v>62</v>
      </c>
    </row>
    <row r="64" spans="1:16" x14ac:dyDescent="0.3">
      <c r="A64" s="11">
        <v>63</v>
      </c>
      <c r="B64" s="12">
        <v>161</v>
      </c>
      <c r="C64" s="12">
        <v>6100170</v>
      </c>
      <c r="D64" s="12" t="s">
        <v>620</v>
      </c>
      <c r="E64" s="12" t="s">
        <v>143</v>
      </c>
      <c r="F64" s="12" t="s">
        <v>20</v>
      </c>
      <c r="G64" s="12" t="s">
        <v>917</v>
      </c>
      <c r="H64" s="12" t="s">
        <v>918</v>
      </c>
      <c r="I64" s="12" t="s">
        <v>919</v>
      </c>
      <c r="J64" s="12" t="s">
        <v>920</v>
      </c>
      <c r="K64" s="13" t="s">
        <v>921</v>
      </c>
      <c r="N64">
        <f t="shared" si="2"/>
        <v>6100170</v>
      </c>
      <c r="O64">
        <f>IF(AND(A64&gt;0,A64&lt;999),IFERROR(VLOOKUP(results0401[[#This Row],[Card]],FISM[],1,FALSE),0),0)</f>
        <v>6100170</v>
      </c>
      <c r="P64">
        <f t="shared" si="3"/>
        <v>63</v>
      </c>
    </row>
    <row r="65" spans="1:16" x14ac:dyDescent="0.3">
      <c r="A65" s="14">
        <v>64</v>
      </c>
      <c r="B65" s="15">
        <v>162</v>
      </c>
      <c r="C65" s="15">
        <v>6100188</v>
      </c>
      <c r="D65" s="15" t="s">
        <v>582</v>
      </c>
      <c r="E65" s="15" t="s">
        <v>143</v>
      </c>
      <c r="F65" s="15" t="s">
        <v>20</v>
      </c>
      <c r="G65" s="15" t="s">
        <v>922</v>
      </c>
      <c r="H65" s="15" t="s">
        <v>923</v>
      </c>
      <c r="I65" s="15" t="s">
        <v>924</v>
      </c>
      <c r="J65" s="15" t="s">
        <v>925</v>
      </c>
      <c r="K65" s="16" t="s">
        <v>926</v>
      </c>
      <c r="N65">
        <f t="shared" si="2"/>
        <v>6100188</v>
      </c>
      <c r="O65">
        <f>IF(AND(A65&gt;0,A65&lt;999),IFERROR(VLOOKUP(results0401[[#This Row],[Card]],FISM[],1,FALSE),0),0)</f>
        <v>6100188</v>
      </c>
      <c r="P65">
        <f t="shared" si="3"/>
        <v>64</v>
      </c>
    </row>
    <row r="66" spans="1:16" x14ac:dyDescent="0.3">
      <c r="A66" s="11">
        <v>65</v>
      </c>
      <c r="B66" s="12">
        <v>163</v>
      </c>
      <c r="C66" s="12">
        <v>6100186</v>
      </c>
      <c r="D66" s="12" t="s">
        <v>546</v>
      </c>
      <c r="E66" s="12" t="s">
        <v>143</v>
      </c>
      <c r="F66" s="12" t="s">
        <v>20</v>
      </c>
      <c r="G66" s="12" t="s">
        <v>927</v>
      </c>
      <c r="H66" s="12" t="s">
        <v>928</v>
      </c>
      <c r="I66" s="12" t="s">
        <v>929</v>
      </c>
      <c r="J66" s="12" t="s">
        <v>930</v>
      </c>
      <c r="K66" s="13" t="s">
        <v>931</v>
      </c>
      <c r="N66">
        <f t="shared" ref="N66:N94" si="4">C66</f>
        <v>6100186</v>
      </c>
      <c r="O66">
        <f>IF(AND(A66&gt;0,A66&lt;999),IFERROR(VLOOKUP(results0401[[#This Row],[Card]],FISM[],1,FALSE),0),0)</f>
        <v>6100186</v>
      </c>
      <c r="P66">
        <f t="shared" ref="P66:P94" si="5">A66</f>
        <v>65</v>
      </c>
    </row>
    <row r="67" spans="1:16" x14ac:dyDescent="0.3">
      <c r="A67" s="14">
        <v>66</v>
      </c>
      <c r="B67" s="15">
        <v>150</v>
      </c>
      <c r="C67" s="15">
        <v>6100117</v>
      </c>
      <c r="D67" s="15" t="s">
        <v>553</v>
      </c>
      <c r="E67" s="15" t="s">
        <v>143</v>
      </c>
      <c r="F67" s="15" t="s">
        <v>20</v>
      </c>
      <c r="G67" s="15" t="s">
        <v>932</v>
      </c>
      <c r="H67" s="15" t="s">
        <v>933</v>
      </c>
      <c r="I67" s="15" t="s">
        <v>934</v>
      </c>
      <c r="J67" s="15" t="s">
        <v>935</v>
      </c>
      <c r="K67" s="16" t="s">
        <v>936</v>
      </c>
      <c r="N67">
        <f t="shared" si="4"/>
        <v>6100117</v>
      </c>
      <c r="O67">
        <f>IF(AND(A67&gt;0,A67&lt;999),IFERROR(VLOOKUP(results0401[[#This Row],[Card]],FISM[],1,FALSE),0),0)</f>
        <v>6100117</v>
      </c>
      <c r="P67">
        <f t="shared" si="5"/>
        <v>66</v>
      </c>
    </row>
    <row r="68" spans="1:16" x14ac:dyDescent="0.3">
      <c r="A68" s="11">
        <v>67</v>
      </c>
      <c r="B68" s="12">
        <v>149</v>
      </c>
      <c r="C68" s="12">
        <v>6100115</v>
      </c>
      <c r="D68" s="12" t="s">
        <v>575</v>
      </c>
      <c r="E68" s="12" t="s">
        <v>43</v>
      </c>
      <c r="F68" s="12" t="s">
        <v>20</v>
      </c>
      <c r="G68" s="12" t="s">
        <v>937</v>
      </c>
      <c r="H68" s="12" t="s">
        <v>938</v>
      </c>
      <c r="I68" s="12" t="s">
        <v>939</v>
      </c>
      <c r="J68" s="12" t="s">
        <v>940</v>
      </c>
      <c r="K68" s="13" t="s">
        <v>941</v>
      </c>
      <c r="N68">
        <f t="shared" si="4"/>
        <v>6100115</v>
      </c>
      <c r="O68">
        <f>IF(AND(A68&gt;0,A68&lt;999),IFERROR(VLOOKUP(results0401[[#This Row],[Card]],FISM[],1,FALSE),0),0)</f>
        <v>6100115</v>
      </c>
      <c r="P68">
        <f t="shared" si="5"/>
        <v>67</v>
      </c>
    </row>
    <row r="69" spans="1:16" x14ac:dyDescent="0.3">
      <c r="A69" s="14">
        <v>68</v>
      </c>
      <c r="B69" s="15">
        <v>141</v>
      </c>
      <c r="C69" s="15">
        <v>492282</v>
      </c>
      <c r="D69" s="15" t="s">
        <v>637</v>
      </c>
      <c r="E69" s="15" t="s">
        <v>43</v>
      </c>
      <c r="F69" s="15" t="s">
        <v>638</v>
      </c>
      <c r="G69" s="15" t="s">
        <v>942</v>
      </c>
      <c r="H69" s="15" t="s">
        <v>943</v>
      </c>
      <c r="I69" s="15" t="s">
        <v>944</v>
      </c>
      <c r="J69" s="15" t="s">
        <v>945</v>
      </c>
      <c r="K69" s="16" t="s">
        <v>946</v>
      </c>
      <c r="N69">
        <f t="shared" si="4"/>
        <v>492282</v>
      </c>
      <c r="O69">
        <f>IF(AND(A69&gt;0,A69&lt;999),IFERROR(VLOOKUP(results0401[[#This Row],[Card]],FISM[],1,FALSE),0),0)</f>
        <v>492282</v>
      </c>
      <c r="P69">
        <f t="shared" si="5"/>
        <v>68</v>
      </c>
    </row>
    <row r="70" spans="1:16" x14ac:dyDescent="0.3">
      <c r="A70" s="14">
        <v>999</v>
      </c>
      <c r="B70" s="15">
        <v>124</v>
      </c>
      <c r="C70" s="15">
        <v>104903</v>
      </c>
      <c r="D70" s="15" t="s">
        <v>461</v>
      </c>
      <c r="E70" s="15" t="s">
        <v>43</v>
      </c>
      <c r="F70" s="15" t="s">
        <v>20</v>
      </c>
      <c r="G70" s="15" t="s">
        <v>947</v>
      </c>
      <c r="H70" s="15" t="s">
        <v>24</v>
      </c>
      <c r="I70" s="15" t="s">
        <v>24</v>
      </c>
      <c r="J70" s="15" t="s">
        <v>24</v>
      </c>
      <c r="K70" s="16" t="s">
        <v>24</v>
      </c>
      <c r="N70">
        <f t="shared" si="4"/>
        <v>104903</v>
      </c>
      <c r="O70">
        <f>IF(AND(A70&gt;0,A70&lt;999),IFERROR(VLOOKUP(results0401[[#This Row],[Card]],FISM[],1,FALSE),0),0)</f>
        <v>0</v>
      </c>
      <c r="P70">
        <f t="shared" si="5"/>
        <v>999</v>
      </c>
    </row>
    <row r="71" spans="1:16" x14ac:dyDescent="0.3">
      <c r="A71" s="14">
        <v>999</v>
      </c>
      <c r="B71" s="12">
        <v>122</v>
      </c>
      <c r="C71" s="12">
        <v>6100033</v>
      </c>
      <c r="D71" s="12" t="s">
        <v>307</v>
      </c>
      <c r="E71" s="12" t="s">
        <v>143</v>
      </c>
      <c r="F71" s="12" t="s">
        <v>20</v>
      </c>
      <c r="G71" s="12" t="s">
        <v>592</v>
      </c>
      <c r="H71" s="12" t="s">
        <v>24</v>
      </c>
      <c r="I71" s="12" t="s">
        <v>24</v>
      </c>
      <c r="J71" s="12" t="s">
        <v>24</v>
      </c>
      <c r="K71" s="13" t="s">
        <v>24</v>
      </c>
      <c r="N71">
        <f t="shared" si="4"/>
        <v>6100033</v>
      </c>
      <c r="O71">
        <f>IF(AND(A71&gt;0,A71&lt;999),IFERROR(VLOOKUP(results0401[[#This Row],[Card]],FISM[],1,FALSE),0),0)</f>
        <v>0</v>
      </c>
      <c r="P71">
        <f t="shared" si="5"/>
        <v>999</v>
      </c>
    </row>
    <row r="72" spans="1:16" x14ac:dyDescent="0.3">
      <c r="A72" s="14">
        <v>999</v>
      </c>
      <c r="B72" s="15">
        <v>101</v>
      </c>
      <c r="C72" s="15">
        <v>6100081</v>
      </c>
      <c r="D72" s="15" t="s">
        <v>606</v>
      </c>
      <c r="E72" s="15" t="s">
        <v>143</v>
      </c>
      <c r="F72" s="15" t="s">
        <v>20</v>
      </c>
      <c r="G72" s="15" t="s">
        <v>948</v>
      </c>
      <c r="H72" s="15" t="s">
        <v>24</v>
      </c>
      <c r="I72" s="15" t="s">
        <v>24</v>
      </c>
      <c r="J72" s="15" t="s">
        <v>24</v>
      </c>
      <c r="K72" s="16" t="s">
        <v>24</v>
      </c>
      <c r="N72">
        <f t="shared" si="4"/>
        <v>6100081</v>
      </c>
      <c r="O72">
        <f>IF(AND(A72&gt;0,A72&lt;999),IFERROR(VLOOKUP(results0401[[#This Row],[Card]],FISM[],1,FALSE),0),0)</f>
        <v>0</v>
      </c>
      <c r="P72">
        <f t="shared" si="5"/>
        <v>999</v>
      </c>
    </row>
    <row r="73" spans="1:16" x14ac:dyDescent="0.3">
      <c r="A73" s="14">
        <v>999</v>
      </c>
      <c r="B73" s="12">
        <v>99</v>
      </c>
      <c r="C73" s="12">
        <v>6100151</v>
      </c>
      <c r="D73" s="12" t="s">
        <v>178</v>
      </c>
      <c r="E73" s="12" t="s">
        <v>143</v>
      </c>
      <c r="F73" s="12" t="s">
        <v>20</v>
      </c>
      <c r="G73" s="12" t="s">
        <v>758</v>
      </c>
      <c r="H73" s="12" t="s">
        <v>24</v>
      </c>
      <c r="I73" s="12" t="s">
        <v>24</v>
      </c>
      <c r="J73" s="12" t="s">
        <v>24</v>
      </c>
      <c r="K73" s="13" t="s">
        <v>24</v>
      </c>
      <c r="N73">
        <f t="shared" si="4"/>
        <v>6100151</v>
      </c>
      <c r="O73">
        <f>IF(AND(A73&gt;0,A73&lt;999),IFERROR(VLOOKUP(results0401[[#This Row],[Card]],FISM[],1,FALSE),0),0)</f>
        <v>0</v>
      </c>
      <c r="P73">
        <f t="shared" si="5"/>
        <v>999</v>
      </c>
    </row>
    <row r="74" spans="1:16" x14ac:dyDescent="0.3">
      <c r="A74" s="14">
        <v>999</v>
      </c>
      <c r="B74" s="15">
        <v>86</v>
      </c>
      <c r="C74" s="15">
        <v>6532604</v>
      </c>
      <c r="D74" s="15" t="s">
        <v>331</v>
      </c>
      <c r="E74" s="15" t="s">
        <v>43</v>
      </c>
      <c r="F74" s="15" t="s">
        <v>73</v>
      </c>
      <c r="G74" s="15" t="s">
        <v>949</v>
      </c>
      <c r="H74" s="15" t="s">
        <v>24</v>
      </c>
      <c r="I74" s="15" t="s">
        <v>24</v>
      </c>
      <c r="J74" s="15" t="s">
        <v>24</v>
      </c>
      <c r="K74" s="16" t="s">
        <v>24</v>
      </c>
      <c r="N74">
        <f t="shared" si="4"/>
        <v>6532604</v>
      </c>
      <c r="O74">
        <f>IF(AND(A74&gt;0,A74&lt;999),IFERROR(VLOOKUP(results0401[[#This Row],[Card]],FISM[],1,FALSE),0),0)</f>
        <v>0</v>
      </c>
      <c r="P74">
        <f t="shared" si="5"/>
        <v>999</v>
      </c>
    </row>
    <row r="75" spans="1:16" x14ac:dyDescent="0.3">
      <c r="A75" s="14">
        <v>999</v>
      </c>
      <c r="B75" s="12">
        <v>81</v>
      </c>
      <c r="C75" s="12">
        <v>104801</v>
      </c>
      <c r="D75" s="12" t="s">
        <v>157</v>
      </c>
      <c r="E75" s="12" t="s">
        <v>19</v>
      </c>
      <c r="F75" s="12" t="s">
        <v>20</v>
      </c>
      <c r="G75" s="12" t="s">
        <v>950</v>
      </c>
      <c r="H75" s="12" t="s">
        <v>24</v>
      </c>
      <c r="I75" s="12" t="s">
        <v>24</v>
      </c>
      <c r="J75" s="12" t="s">
        <v>24</v>
      </c>
      <c r="K75" s="13" t="s">
        <v>24</v>
      </c>
      <c r="N75">
        <f t="shared" si="4"/>
        <v>104801</v>
      </c>
      <c r="O75">
        <f>IF(AND(A75&gt;0,A75&lt;999),IFERROR(VLOOKUP(results0401[[#This Row],[Card]],FISM[],1,FALSE),0),0)</f>
        <v>0</v>
      </c>
      <c r="P75">
        <f t="shared" si="5"/>
        <v>999</v>
      </c>
    </row>
    <row r="76" spans="1:16" x14ac:dyDescent="0.3">
      <c r="A76" s="14">
        <v>999</v>
      </c>
      <c r="B76" s="15">
        <v>73</v>
      </c>
      <c r="C76" s="15">
        <v>104551</v>
      </c>
      <c r="D76" s="15" t="s">
        <v>80</v>
      </c>
      <c r="E76" s="15" t="s">
        <v>81</v>
      </c>
      <c r="F76" s="15" t="s">
        <v>20</v>
      </c>
      <c r="G76" s="15" t="s">
        <v>261</v>
      </c>
      <c r="H76" s="15" t="s">
        <v>24</v>
      </c>
      <c r="I76" s="15" t="s">
        <v>24</v>
      </c>
      <c r="J76" s="15" t="s">
        <v>24</v>
      </c>
      <c r="K76" s="16" t="s">
        <v>24</v>
      </c>
      <c r="N76">
        <f t="shared" si="4"/>
        <v>104551</v>
      </c>
      <c r="O76">
        <f>IF(AND(A76&gt;0,A76&lt;999),IFERROR(VLOOKUP(results0401[[#This Row],[Card]],FISM[],1,FALSE),0),0)</f>
        <v>0</v>
      </c>
      <c r="P76">
        <f t="shared" si="5"/>
        <v>999</v>
      </c>
    </row>
    <row r="77" spans="1:16" x14ac:dyDescent="0.3">
      <c r="A77" s="14">
        <v>999</v>
      </c>
      <c r="B77" s="15">
        <v>151</v>
      </c>
      <c r="C77" s="15">
        <v>6100079</v>
      </c>
      <c r="D77" s="15" t="s">
        <v>616</v>
      </c>
      <c r="E77" s="15" t="s">
        <v>143</v>
      </c>
      <c r="F77" s="15" t="s">
        <v>20</v>
      </c>
      <c r="G77" s="15" t="s">
        <v>951</v>
      </c>
      <c r="H77" s="15" t="s">
        <v>24</v>
      </c>
      <c r="I77" s="15" t="s">
        <v>24</v>
      </c>
      <c r="J77" s="15" t="s">
        <v>24</v>
      </c>
      <c r="K77" s="16" t="s">
        <v>24</v>
      </c>
      <c r="N77">
        <f t="shared" si="4"/>
        <v>6100079</v>
      </c>
      <c r="O77">
        <f>IF(AND(A77&gt;0,A77&lt;999),IFERROR(VLOOKUP(results0401[[#This Row],[Card]],FISM[],1,FALSE),0),0)</f>
        <v>0</v>
      </c>
      <c r="P77">
        <f t="shared" si="5"/>
        <v>999</v>
      </c>
    </row>
    <row r="78" spans="1:16" x14ac:dyDescent="0.3">
      <c r="A78" s="14">
        <v>999</v>
      </c>
      <c r="B78" s="15">
        <v>164</v>
      </c>
      <c r="C78" s="15">
        <v>6100179</v>
      </c>
      <c r="D78" s="15" t="s">
        <v>614</v>
      </c>
      <c r="E78" s="15" t="s">
        <v>143</v>
      </c>
      <c r="F78" s="15" t="s">
        <v>20</v>
      </c>
      <c r="G78" s="15" t="s">
        <v>24</v>
      </c>
      <c r="H78" s="15" t="s">
        <v>24</v>
      </c>
      <c r="I78" s="15" t="s">
        <v>24</v>
      </c>
      <c r="J78" s="15" t="s">
        <v>24</v>
      </c>
      <c r="K78" s="16" t="s">
        <v>24</v>
      </c>
      <c r="N78">
        <f t="shared" si="4"/>
        <v>6100179</v>
      </c>
      <c r="O78">
        <f>IF(AND(A78&gt;0,A78&lt;999),IFERROR(VLOOKUP(results0401[[#This Row],[Card]],FISM[],1,FALSE),0),0)</f>
        <v>0</v>
      </c>
      <c r="P78">
        <f t="shared" si="5"/>
        <v>999</v>
      </c>
    </row>
    <row r="79" spans="1:16" x14ac:dyDescent="0.3">
      <c r="A79" s="14">
        <v>999</v>
      </c>
      <c r="B79" s="12">
        <v>157</v>
      </c>
      <c r="C79" s="12">
        <v>6100077</v>
      </c>
      <c r="D79" s="12" t="s">
        <v>420</v>
      </c>
      <c r="E79" s="12" t="s">
        <v>143</v>
      </c>
      <c r="F79" s="12" t="s">
        <v>20</v>
      </c>
      <c r="G79" s="12" t="s">
        <v>24</v>
      </c>
      <c r="H79" s="12" t="s">
        <v>24</v>
      </c>
      <c r="I79" s="12" t="s">
        <v>24</v>
      </c>
      <c r="J79" s="12" t="s">
        <v>24</v>
      </c>
      <c r="K79" s="13" t="s">
        <v>24</v>
      </c>
      <c r="N79">
        <f t="shared" si="4"/>
        <v>6100077</v>
      </c>
      <c r="O79">
        <f>IF(AND(A79&gt;0,A79&lt;999),IFERROR(VLOOKUP(results0401[[#This Row],[Card]],FISM[],1,FALSE),0),0)</f>
        <v>0</v>
      </c>
      <c r="P79">
        <f t="shared" si="5"/>
        <v>999</v>
      </c>
    </row>
    <row r="80" spans="1:16" x14ac:dyDescent="0.3">
      <c r="A80" s="14">
        <v>999</v>
      </c>
      <c r="B80" s="15">
        <v>142</v>
      </c>
      <c r="C80" s="15">
        <v>6100074</v>
      </c>
      <c r="D80" s="15" t="s">
        <v>624</v>
      </c>
      <c r="E80" s="15" t="s">
        <v>143</v>
      </c>
      <c r="F80" s="15" t="s">
        <v>20</v>
      </c>
      <c r="G80" s="15" t="s">
        <v>24</v>
      </c>
      <c r="H80" s="15" t="s">
        <v>24</v>
      </c>
      <c r="I80" s="15" t="s">
        <v>24</v>
      </c>
      <c r="J80" s="15" t="s">
        <v>24</v>
      </c>
      <c r="K80" s="16" t="s">
        <v>24</v>
      </c>
      <c r="N80">
        <f t="shared" si="4"/>
        <v>6100074</v>
      </c>
      <c r="O80">
        <f>IF(AND(A80&gt;0,A80&lt;999),IFERROR(VLOOKUP(results0401[[#This Row],[Card]],FISM[],1,FALSE),0),0)</f>
        <v>0</v>
      </c>
      <c r="P80">
        <f t="shared" si="5"/>
        <v>999</v>
      </c>
    </row>
    <row r="81" spans="1:16" x14ac:dyDescent="0.3">
      <c r="A81" s="14">
        <v>999</v>
      </c>
      <c r="B81" s="12">
        <v>140</v>
      </c>
      <c r="C81" s="12">
        <v>6100087</v>
      </c>
      <c r="D81" s="12" t="s">
        <v>591</v>
      </c>
      <c r="E81" s="12" t="s">
        <v>143</v>
      </c>
      <c r="F81" s="12" t="s">
        <v>20</v>
      </c>
      <c r="G81" s="12" t="s">
        <v>24</v>
      </c>
      <c r="H81" s="12" t="s">
        <v>24</v>
      </c>
      <c r="I81" s="12" t="s">
        <v>24</v>
      </c>
      <c r="J81" s="12" t="s">
        <v>24</v>
      </c>
      <c r="K81" s="13" t="s">
        <v>24</v>
      </c>
      <c r="N81">
        <f t="shared" si="4"/>
        <v>6100087</v>
      </c>
      <c r="O81">
        <f>IF(AND(A81&gt;0,A81&lt;999),IFERROR(VLOOKUP(results0401[[#This Row],[Card]],FISM[],1,FALSE),0),0)</f>
        <v>0</v>
      </c>
      <c r="P81">
        <f t="shared" si="5"/>
        <v>999</v>
      </c>
    </row>
    <row r="82" spans="1:16" x14ac:dyDescent="0.3">
      <c r="A82" s="14">
        <v>999</v>
      </c>
      <c r="B82" s="15">
        <v>139</v>
      </c>
      <c r="C82" s="15">
        <v>6100122</v>
      </c>
      <c r="D82" s="15" t="s">
        <v>594</v>
      </c>
      <c r="E82" s="15" t="s">
        <v>143</v>
      </c>
      <c r="F82" s="15" t="s">
        <v>20</v>
      </c>
      <c r="G82" s="15" t="s">
        <v>24</v>
      </c>
      <c r="H82" s="15" t="s">
        <v>24</v>
      </c>
      <c r="I82" s="15" t="s">
        <v>24</v>
      </c>
      <c r="J82" s="15" t="s">
        <v>24</v>
      </c>
      <c r="K82" s="16" t="s">
        <v>24</v>
      </c>
      <c r="N82">
        <f t="shared" si="4"/>
        <v>6100122</v>
      </c>
      <c r="O82">
        <f>IF(AND(A82&gt;0,A82&lt;999),IFERROR(VLOOKUP(results0401[[#This Row],[Card]],FISM[],1,FALSE),0),0)</f>
        <v>0</v>
      </c>
      <c r="P82">
        <f t="shared" si="5"/>
        <v>999</v>
      </c>
    </row>
    <row r="83" spans="1:16" x14ac:dyDescent="0.3">
      <c r="A83" s="14">
        <v>999</v>
      </c>
      <c r="B83" s="12">
        <v>138</v>
      </c>
      <c r="C83" s="12">
        <v>6100082</v>
      </c>
      <c r="D83" s="12" t="s">
        <v>475</v>
      </c>
      <c r="E83" s="12" t="s">
        <v>143</v>
      </c>
      <c r="F83" s="12" t="s">
        <v>20</v>
      </c>
      <c r="G83" s="12" t="s">
        <v>24</v>
      </c>
      <c r="H83" s="12" t="s">
        <v>24</v>
      </c>
      <c r="I83" s="12" t="s">
        <v>24</v>
      </c>
      <c r="J83" s="12" t="s">
        <v>24</v>
      </c>
      <c r="K83" s="13" t="s">
        <v>24</v>
      </c>
      <c r="N83">
        <f t="shared" si="4"/>
        <v>6100082</v>
      </c>
      <c r="O83">
        <f>IF(AND(A83&gt;0,A83&lt;999),IFERROR(VLOOKUP(results0401[[#This Row],[Card]],FISM[],1,FALSE),0),0)</f>
        <v>0</v>
      </c>
      <c r="P83">
        <f t="shared" si="5"/>
        <v>999</v>
      </c>
    </row>
    <row r="84" spans="1:16" x14ac:dyDescent="0.3">
      <c r="A84" s="14">
        <v>999</v>
      </c>
      <c r="B84" s="15">
        <v>130</v>
      </c>
      <c r="C84" s="15">
        <v>6100056</v>
      </c>
      <c r="D84" s="15" t="s">
        <v>311</v>
      </c>
      <c r="E84" s="15" t="s">
        <v>143</v>
      </c>
      <c r="F84" s="15" t="s">
        <v>20</v>
      </c>
      <c r="G84" s="15" t="s">
        <v>24</v>
      </c>
      <c r="H84" s="15" t="s">
        <v>24</v>
      </c>
      <c r="I84" s="15" t="s">
        <v>24</v>
      </c>
      <c r="J84" s="15" t="s">
        <v>24</v>
      </c>
      <c r="K84" s="16" t="s">
        <v>24</v>
      </c>
      <c r="N84">
        <f t="shared" si="4"/>
        <v>6100056</v>
      </c>
      <c r="O84">
        <f>IF(AND(A84&gt;0,A84&lt;999),IFERROR(VLOOKUP(results0401[[#This Row],[Card]],FISM[],1,FALSE),0),0)</f>
        <v>0</v>
      </c>
      <c r="P84">
        <f t="shared" si="5"/>
        <v>999</v>
      </c>
    </row>
    <row r="85" spans="1:16" x14ac:dyDescent="0.3">
      <c r="A85" s="14">
        <v>999</v>
      </c>
      <c r="B85" s="12">
        <v>128</v>
      </c>
      <c r="C85" s="12">
        <v>6100003</v>
      </c>
      <c r="D85" s="12" t="s">
        <v>498</v>
      </c>
      <c r="E85" s="12" t="s">
        <v>43</v>
      </c>
      <c r="F85" s="12" t="s">
        <v>20</v>
      </c>
      <c r="G85" s="12" t="s">
        <v>24</v>
      </c>
      <c r="H85" s="12" t="s">
        <v>24</v>
      </c>
      <c r="I85" s="12" t="s">
        <v>24</v>
      </c>
      <c r="J85" s="12" t="s">
        <v>24</v>
      </c>
      <c r="K85" s="13" t="s">
        <v>24</v>
      </c>
      <c r="N85">
        <f t="shared" si="4"/>
        <v>6100003</v>
      </c>
      <c r="O85">
        <f>IF(AND(A85&gt;0,A85&lt;999),IFERROR(VLOOKUP(results0401[[#This Row],[Card]],FISM[],1,FALSE),0),0)</f>
        <v>0</v>
      </c>
      <c r="P85">
        <f t="shared" si="5"/>
        <v>999</v>
      </c>
    </row>
    <row r="86" spans="1:16" x14ac:dyDescent="0.3">
      <c r="A86" s="14">
        <v>999</v>
      </c>
      <c r="B86" s="15">
        <v>125</v>
      </c>
      <c r="C86" s="15">
        <v>6100035</v>
      </c>
      <c r="D86" s="15" t="s">
        <v>393</v>
      </c>
      <c r="E86" s="15" t="s">
        <v>143</v>
      </c>
      <c r="F86" s="15" t="s">
        <v>20</v>
      </c>
      <c r="G86" s="15" t="s">
        <v>24</v>
      </c>
      <c r="H86" s="15" t="s">
        <v>24</v>
      </c>
      <c r="I86" s="15" t="s">
        <v>24</v>
      </c>
      <c r="J86" s="15" t="s">
        <v>24</v>
      </c>
      <c r="K86" s="16" t="s">
        <v>24</v>
      </c>
      <c r="N86">
        <f t="shared" si="4"/>
        <v>6100035</v>
      </c>
      <c r="O86">
        <f>IF(AND(A86&gt;0,A86&lt;999),IFERROR(VLOOKUP(results0401[[#This Row],[Card]],FISM[],1,FALSE),0),0)</f>
        <v>0</v>
      </c>
      <c r="P86">
        <f t="shared" si="5"/>
        <v>999</v>
      </c>
    </row>
    <row r="87" spans="1:16" x14ac:dyDescent="0.3">
      <c r="A87" s="14">
        <v>999</v>
      </c>
      <c r="B87" s="12">
        <v>120</v>
      </c>
      <c r="C87" s="12">
        <v>104910</v>
      </c>
      <c r="D87" s="12" t="s">
        <v>630</v>
      </c>
      <c r="E87" s="12" t="s">
        <v>43</v>
      </c>
      <c r="F87" s="12" t="s">
        <v>20</v>
      </c>
      <c r="G87" s="12" t="s">
        <v>24</v>
      </c>
      <c r="H87" s="12" t="s">
        <v>24</v>
      </c>
      <c r="I87" s="12" t="s">
        <v>24</v>
      </c>
      <c r="J87" s="12" t="s">
        <v>24</v>
      </c>
      <c r="K87" s="13" t="s">
        <v>24</v>
      </c>
      <c r="N87">
        <f t="shared" si="4"/>
        <v>104910</v>
      </c>
      <c r="O87">
        <f>IF(AND(A87&gt;0,A87&lt;999),IFERROR(VLOOKUP(results0401[[#This Row],[Card]],FISM[],1,FALSE),0),0)</f>
        <v>0</v>
      </c>
      <c r="P87">
        <f t="shared" si="5"/>
        <v>999</v>
      </c>
    </row>
    <row r="88" spans="1:16" x14ac:dyDescent="0.3">
      <c r="A88" s="14">
        <v>999</v>
      </c>
      <c r="B88" s="15">
        <v>118</v>
      </c>
      <c r="C88" s="15">
        <v>104907</v>
      </c>
      <c r="D88" s="15" t="s">
        <v>379</v>
      </c>
      <c r="E88" s="15" t="s">
        <v>43</v>
      </c>
      <c r="F88" s="15" t="s">
        <v>20</v>
      </c>
      <c r="G88" s="15" t="s">
        <v>24</v>
      </c>
      <c r="H88" s="15" t="s">
        <v>24</v>
      </c>
      <c r="I88" s="15" t="s">
        <v>24</v>
      </c>
      <c r="J88" s="15" t="s">
        <v>24</v>
      </c>
      <c r="K88" s="16" t="s">
        <v>24</v>
      </c>
      <c r="N88">
        <f t="shared" si="4"/>
        <v>104907</v>
      </c>
      <c r="O88">
        <f>IF(AND(A88&gt;0,A88&lt;999),IFERROR(VLOOKUP(results0401[[#This Row],[Card]],FISM[],1,FALSE),0),0)</f>
        <v>0</v>
      </c>
      <c r="P88">
        <f t="shared" si="5"/>
        <v>999</v>
      </c>
    </row>
    <row r="89" spans="1:16" x14ac:dyDescent="0.3">
      <c r="A89" s="14">
        <v>999</v>
      </c>
      <c r="B89" s="12">
        <v>110</v>
      </c>
      <c r="C89" s="12">
        <v>104815</v>
      </c>
      <c r="D89" s="12" t="s">
        <v>634</v>
      </c>
      <c r="E89" s="12" t="s">
        <v>19</v>
      </c>
      <c r="F89" s="12" t="s">
        <v>20</v>
      </c>
      <c r="G89" s="12" t="s">
        <v>24</v>
      </c>
      <c r="H89" s="12" t="s">
        <v>24</v>
      </c>
      <c r="I89" s="12" t="s">
        <v>24</v>
      </c>
      <c r="J89" s="12" t="s">
        <v>24</v>
      </c>
      <c r="K89" s="13" t="s">
        <v>24</v>
      </c>
      <c r="N89">
        <f t="shared" si="4"/>
        <v>104815</v>
      </c>
      <c r="O89">
        <f>IF(AND(A89&gt;0,A89&lt;999),IFERROR(VLOOKUP(results0401[[#This Row],[Card]],FISM[],1,FALSE),0),0)</f>
        <v>0</v>
      </c>
      <c r="P89">
        <f t="shared" si="5"/>
        <v>999</v>
      </c>
    </row>
    <row r="90" spans="1:16" x14ac:dyDescent="0.3">
      <c r="A90" s="14">
        <v>999</v>
      </c>
      <c r="B90" s="15">
        <v>109</v>
      </c>
      <c r="C90" s="15">
        <v>6532589</v>
      </c>
      <c r="D90" s="15" t="s">
        <v>123</v>
      </c>
      <c r="E90" s="15" t="s">
        <v>43</v>
      </c>
      <c r="F90" s="15" t="s">
        <v>73</v>
      </c>
      <c r="G90" s="15" t="s">
        <v>24</v>
      </c>
      <c r="H90" s="15" t="s">
        <v>24</v>
      </c>
      <c r="I90" s="15" t="s">
        <v>24</v>
      </c>
      <c r="J90" s="15" t="s">
        <v>24</v>
      </c>
      <c r="K90" s="16" t="s">
        <v>24</v>
      </c>
      <c r="N90">
        <f t="shared" si="4"/>
        <v>6532589</v>
      </c>
      <c r="O90">
        <f>IF(AND(A90&gt;0,A90&lt;999),IFERROR(VLOOKUP(results0401[[#This Row],[Card]],FISM[],1,FALSE),0),0)</f>
        <v>0</v>
      </c>
      <c r="P90">
        <f t="shared" si="5"/>
        <v>999</v>
      </c>
    </row>
    <row r="91" spans="1:16" x14ac:dyDescent="0.3">
      <c r="A91" s="14">
        <v>999</v>
      </c>
      <c r="B91" s="12">
        <v>107</v>
      </c>
      <c r="C91" s="12">
        <v>104913</v>
      </c>
      <c r="D91" s="12" t="s">
        <v>611</v>
      </c>
      <c r="E91" s="12" t="s">
        <v>43</v>
      </c>
      <c r="F91" s="12" t="s">
        <v>20</v>
      </c>
      <c r="G91" s="12" t="s">
        <v>24</v>
      </c>
      <c r="H91" s="12" t="s">
        <v>24</v>
      </c>
      <c r="I91" s="12" t="s">
        <v>24</v>
      </c>
      <c r="J91" s="12" t="s">
        <v>24</v>
      </c>
      <c r="K91" s="13" t="s">
        <v>24</v>
      </c>
      <c r="N91">
        <f t="shared" si="4"/>
        <v>104913</v>
      </c>
      <c r="O91">
        <f>IF(AND(A91&gt;0,A91&lt;999),IFERROR(VLOOKUP(results0401[[#This Row],[Card]],FISM[],1,FALSE),0),0)</f>
        <v>0</v>
      </c>
      <c r="P91">
        <f t="shared" si="5"/>
        <v>999</v>
      </c>
    </row>
    <row r="92" spans="1:16" x14ac:dyDescent="0.3">
      <c r="A92" s="14">
        <v>999</v>
      </c>
      <c r="B92" s="15">
        <v>102</v>
      </c>
      <c r="C92" s="15">
        <v>6100032</v>
      </c>
      <c r="D92" s="15" t="s">
        <v>603</v>
      </c>
      <c r="E92" s="15" t="s">
        <v>143</v>
      </c>
      <c r="F92" s="15" t="s">
        <v>20</v>
      </c>
      <c r="G92" s="15" t="s">
        <v>24</v>
      </c>
      <c r="H92" s="15" t="s">
        <v>24</v>
      </c>
      <c r="I92" s="15" t="s">
        <v>24</v>
      </c>
      <c r="J92" s="15" t="s">
        <v>24</v>
      </c>
      <c r="K92" s="16" t="s">
        <v>24</v>
      </c>
      <c r="N92">
        <f t="shared" si="4"/>
        <v>6100032</v>
      </c>
      <c r="O92">
        <f>IF(AND(A92&gt;0,A92&lt;999),IFERROR(VLOOKUP(results0401[[#This Row],[Card]],FISM[],1,FALSE),0),0)</f>
        <v>0</v>
      </c>
      <c r="P92">
        <f t="shared" si="5"/>
        <v>999</v>
      </c>
    </row>
    <row r="93" spans="1:16" x14ac:dyDescent="0.3">
      <c r="A93" s="14">
        <v>999</v>
      </c>
      <c r="B93" s="12">
        <v>98</v>
      </c>
      <c r="C93" s="12">
        <v>6100034</v>
      </c>
      <c r="D93" s="12" t="s">
        <v>192</v>
      </c>
      <c r="E93" s="12" t="s">
        <v>143</v>
      </c>
      <c r="F93" s="12" t="s">
        <v>20</v>
      </c>
      <c r="G93" s="12" t="s">
        <v>24</v>
      </c>
      <c r="H93" s="12" t="s">
        <v>24</v>
      </c>
      <c r="I93" s="12" t="s">
        <v>24</v>
      </c>
      <c r="J93" s="12" t="s">
        <v>24</v>
      </c>
      <c r="K93" s="13" t="s">
        <v>24</v>
      </c>
      <c r="N93">
        <f t="shared" si="4"/>
        <v>6100034</v>
      </c>
      <c r="O93">
        <f>IF(AND(A93&gt;0,A93&lt;999),IFERROR(VLOOKUP(results0401[[#This Row],[Card]],FISM[],1,FALSE),0),0)</f>
        <v>0</v>
      </c>
      <c r="P93">
        <f t="shared" si="5"/>
        <v>999</v>
      </c>
    </row>
    <row r="94" spans="1:16" x14ac:dyDescent="0.3">
      <c r="A94" s="14">
        <v>999</v>
      </c>
      <c r="B94" s="15">
        <v>96</v>
      </c>
      <c r="C94" s="15">
        <v>6532387</v>
      </c>
      <c r="D94" s="15" t="s">
        <v>344</v>
      </c>
      <c r="E94" s="15" t="s">
        <v>19</v>
      </c>
      <c r="F94" s="15" t="s">
        <v>73</v>
      </c>
      <c r="G94" s="15" t="s">
        <v>24</v>
      </c>
      <c r="H94" s="15" t="s">
        <v>24</v>
      </c>
      <c r="I94" s="15" t="s">
        <v>24</v>
      </c>
      <c r="J94" s="15" t="s">
        <v>24</v>
      </c>
      <c r="K94" s="16" t="s">
        <v>24</v>
      </c>
      <c r="N94">
        <f t="shared" si="4"/>
        <v>6532387</v>
      </c>
      <c r="O94">
        <f>IF(AND(A94&gt;0,A94&lt;999),IFERROR(VLOOKUP(results0401[[#This Row],[Card]],FISM[],1,FALSE),0),0)</f>
        <v>0</v>
      </c>
      <c r="P94">
        <f t="shared" si="5"/>
        <v>999</v>
      </c>
    </row>
    <row r="95" spans="1:16" x14ac:dyDescent="0.3">
      <c r="A95" s="14">
        <v>999</v>
      </c>
      <c r="B95" s="12">
        <v>90</v>
      </c>
      <c r="C95" s="12">
        <v>6532382</v>
      </c>
      <c r="D95" s="12" t="s">
        <v>171</v>
      </c>
      <c r="E95" s="12" t="s">
        <v>19</v>
      </c>
      <c r="F95" s="12" t="s">
        <v>73</v>
      </c>
      <c r="G95" s="12" t="s">
        <v>24</v>
      </c>
      <c r="H95" s="12" t="s">
        <v>24</v>
      </c>
      <c r="I95" s="12" t="s">
        <v>24</v>
      </c>
      <c r="J95" s="12" t="s">
        <v>24</v>
      </c>
      <c r="K95" s="13" t="s">
        <v>24</v>
      </c>
      <c r="N95">
        <f t="shared" ref="N95:N105" si="6">C95</f>
        <v>6532382</v>
      </c>
      <c r="O95">
        <f>IF(AND(A95&gt;0,A95&lt;999),IFERROR(VLOOKUP(results0401[[#This Row],[Card]],FISM[],1,FALSE),0),0)</f>
        <v>0</v>
      </c>
      <c r="P95">
        <f t="shared" ref="P95:P105" si="7">A95</f>
        <v>999</v>
      </c>
    </row>
    <row r="96" spans="1:16" x14ac:dyDescent="0.3">
      <c r="A96" s="14">
        <v>999</v>
      </c>
      <c r="B96" s="15">
        <v>78</v>
      </c>
      <c r="C96" s="15">
        <v>104908</v>
      </c>
      <c r="D96" s="15" t="s">
        <v>95</v>
      </c>
      <c r="E96" s="15" t="s">
        <v>43</v>
      </c>
      <c r="F96" s="15" t="s">
        <v>20</v>
      </c>
      <c r="G96" s="15" t="s">
        <v>24</v>
      </c>
      <c r="H96" s="15" t="s">
        <v>24</v>
      </c>
      <c r="I96" s="15" t="s">
        <v>24</v>
      </c>
      <c r="J96" s="15" t="s">
        <v>24</v>
      </c>
      <c r="K96" s="16" t="s">
        <v>24</v>
      </c>
      <c r="N96">
        <f t="shared" si="6"/>
        <v>104908</v>
      </c>
      <c r="O96">
        <f>IF(AND(A96&gt;0,A96&lt;999),IFERROR(VLOOKUP(results0401[[#This Row],[Card]],FISM[],1,FALSE),0),0)</f>
        <v>0</v>
      </c>
      <c r="P96">
        <f t="shared" si="7"/>
        <v>999</v>
      </c>
    </row>
    <row r="97" spans="1:16" x14ac:dyDescent="0.3">
      <c r="A97" s="14">
        <v>999</v>
      </c>
      <c r="B97" s="12">
        <v>74</v>
      </c>
      <c r="C97" s="12">
        <v>104727</v>
      </c>
      <c r="D97" s="12" t="s">
        <v>57</v>
      </c>
      <c r="E97" s="12" t="s">
        <v>19</v>
      </c>
      <c r="F97" s="12" t="s">
        <v>20</v>
      </c>
      <c r="G97" s="12" t="s">
        <v>24</v>
      </c>
      <c r="H97" s="12" t="s">
        <v>24</v>
      </c>
      <c r="I97" s="12" t="s">
        <v>24</v>
      </c>
      <c r="J97" s="12" t="s">
        <v>24</v>
      </c>
      <c r="K97" s="13" t="s">
        <v>24</v>
      </c>
      <c r="N97">
        <f t="shared" si="6"/>
        <v>104727</v>
      </c>
      <c r="O97">
        <f>IF(AND(A97&gt;0,A97&lt;999),IFERROR(VLOOKUP(results0401[[#This Row],[Card]],FISM[],1,FALSE),0),0)</f>
        <v>0</v>
      </c>
      <c r="P97">
        <f t="shared" si="7"/>
        <v>999</v>
      </c>
    </row>
    <row r="98" spans="1:16" x14ac:dyDescent="0.3">
      <c r="A98" s="14">
        <v>999</v>
      </c>
      <c r="B98" s="15">
        <v>71</v>
      </c>
      <c r="C98" s="15">
        <v>104624</v>
      </c>
      <c r="D98" s="15" t="s">
        <v>267</v>
      </c>
      <c r="E98" s="15" t="s">
        <v>28</v>
      </c>
      <c r="F98" s="15" t="s">
        <v>20</v>
      </c>
      <c r="G98" s="15" t="s">
        <v>24</v>
      </c>
      <c r="H98" s="15" t="s">
        <v>24</v>
      </c>
      <c r="I98" s="15" t="s">
        <v>24</v>
      </c>
      <c r="J98" s="15" t="s">
        <v>24</v>
      </c>
      <c r="K98" s="16" t="s">
        <v>24</v>
      </c>
      <c r="N98">
        <f t="shared" si="6"/>
        <v>104624</v>
      </c>
      <c r="O98">
        <f>IF(AND(A98&gt;0,A98&lt;999),IFERROR(VLOOKUP(results0401[[#This Row],[Card]],FISM[],1,FALSE),0),0)</f>
        <v>0</v>
      </c>
      <c r="P98">
        <f t="shared" si="7"/>
        <v>999</v>
      </c>
    </row>
    <row r="99" spans="1:16" x14ac:dyDescent="0.3">
      <c r="A99" s="14">
        <v>999</v>
      </c>
      <c r="B99" s="12">
        <v>68</v>
      </c>
      <c r="C99" s="12">
        <v>104909</v>
      </c>
      <c r="D99" s="12" t="s">
        <v>42</v>
      </c>
      <c r="E99" s="12" t="s">
        <v>43</v>
      </c>
      <c r="F99" s="12" t="s">
        <v>20</v>
      </c>
      <c r="G99" s="12" t="s">
        <v>24</v>
      </c>
      <c r="H99" s="12" t="s">
        <v>24</v>
      </c>
      <c r="I99" s="12" t="s">
        <v>24</v>
      </c>
      <c r="J99" s="12" t="s">
        <v>24</v>
      </c>
      <c r="K99" s="13" t="s">
        <v>24</v>
      </c>
      <c r="N99">
        <f t="shared" si="6"/>
        <v>104909</v>
      </c>
      <c r="O99">
        <f>IF(AND(A99&gt;0,A99&lt;999),IFERROR(VLOOKUP(results0401[[#This Row],[Card]],FISM[],1,FALSE),0),0)</f>
        <v>0</v>
      </c>
      <c r="P99">
        <f t="shared" si="7"/>
        <v>999</v>
      </c>
    </row>
    <row r="100" spans="1:16" x14ac:dyDescent="0.3">
      <c r="A100" s="14">
        <v>999</v>
      </c>
      <c r="B100" s="15">
        <v>67</v>
      </c>
      <c r="C100" s="15">
        <v>104625</v>
      </c>
      <c r="D100" s="15" t="s">
        <v>50</v>
      </c>
      <c r="E100" s="15" t="s">
        <v>28</v>
      </c>
      <c r="F100" s="15" t="s">
        <v>20</v>
      </c>
      <c r="G100" s="15" t="s">
        <v>24</v>
      </c>
      <c r="H100" s="15" t="s">
        <v>24</v>
      </c>
      <c r="I100" s="15" t="s">
        <v>24</v>
      </c>
      <c r="J100" s="15" t="s">
        <v>24</v>
      </c>
      <c r="K100" s="16" t="s">
        <v>24</v>
      </c>
      <c r="N100">
        <f t="shared" si="6"/>
        <v>104625</v>
      </c>
      <c r="O100">
        <f>IF(AND(A100&gt;0,A100&lt;999),IFERROR(VLOOKUP(results0401[[#This Row],[Card]],FISM[],1,FALSE),0),0)</f>
        <v>0</v>
      </c>
      <c r="P100">
        <f t="shared" si="7"/>
        <v>999</v>
      </c>
    </row>
    <row r="101" spans="1:16" x14ac:dyDescent="0.3">
      <c r="A101" s="14">
        <v>999</v>
      </c>
      <c r="B101" s="15">
        <v>159</v>
      </c>
      <c r="C101" s="15">
        <v>6532819</v>
      </c>
      <c r="D101" s="15" t="s">
        <v>300</v>
      </c>
      <c r="E101" s="15" t="s">
        <v>143</v>
      </c>
      <c r="F101" s="15" t="s">
        <v>73</v>
      </c>
      <c r="G101" s="15" t="s">
        <v>24</v>
      </c>
      <c r="H101" s="15" t="s">
        <v>24</v>
      </c>
      <c r="I101" s="15" t="s">
        <v>24</v>
      </c>
      <c r="J101" s="15" t="s">
        <v>24</v>
      </c>
      <c r="K101" s="16" t="s">
        <v>24</v>
      </c>
      <c r="N101">
        <f t="shared" si="6"/>
        <v>6532819</v>
      </c>
      <c r="O101">
        <f>IF(AND(A101&gt;0,A101&lt;999),IFERROR(VLOOKUP(results0401[[#This Row],[Card]],FISM[],1,FALSE),0),0)</f>
        <v>0</v>
      </c>
      <c r="P101">
        <f t="shared" si="7"/>
        <v>999</v>
      </c>
    </row>
    <row r="102" spans="1:16" x14ac:dyDescent="0.3">
      <c r="A102" s="14">
        <v>999</v>
      </c>
      <c r="B102" s="12">
        <v>152</v>
      </c>
      <c r="C102" s="12">
        <v>104977</v>
      </c>
      <c r="D102" s="12" t="s">
        <v>454</v>
      </c>
      <c r="E102" s="12" t="s">
        <v>43</v>
      </c>
      <c r="F102" s="12" t="s">
        <v>20</v>
      </c>
      <c r="G102" s="12" t="s">
        <v>24</v>
      </c>
      <c r="H102" s="12" t="s">
        <v>24</v>
      </c>
      <c r="I102" s="12" t="s">
        <v>24</v>
      </c>
      <c r="J102" s="12" t="s">
        <v>24</v>
      </c>
      <c r="K102" s="13" t="s">
        <v>24</v>
      </c>
      <c r="N102">
        <f t="shared" si="6"/>
        <v>104977</v>
      </c>
      <c r="O102">
        <f>IF(AND(A102&gt;0,A102&lt;999),IFERROR(VLOOKUP(results0401[[#This Row],[Card]],FISM[],1,FALSE),0),0)</f>
        <v>0</v>
      </c>
      <c r="P102">
        <f t="shared" si="7"/>
        <v>999</v>
      </c>
    </row>
    <row r="103" spans="1:16" x14ac:dyDescent="0.3">
      <c r="A103" s="14">
        <v>999</v>
      </c>
      <c r="B103" s="12">
        <v>160</v>
      </c>
      <c r="C103" s="12">
        <v>6100165</v>
      </c>
      <c r="D103" s="12" t="s">
        <v>585</v>
      </c>
      <c r="E103" s="12" t="s">
        <v>143</v>
      </c>
      <c r="F103" s="12" t="s">
        <v>20</v>
      </c>
      <c r="G103" s="12" t="s">
        <v>24</v>
      </c>
      <c r="H103" s="12" t="s">
        <v>24</v>
      </c>
      <c r="I103" s="12" t="s">
        <v>24</v>
      </c>
      <c r="J103" s="12" t="s">
        <v>24</v>
      </c>
      <c r="K103" s="13" t="s">
        <v>24</v>
      </c>
      <c r="N103">
        <f t="shared" si="6"/>
        <v>6100165</v>
      </c>
      <c r="O103">
        <f>IF(AND(A103&gt;0,A103&lt;999),IFERROR(VLOOKUP(results0401[[#This Row],[Card]],FISM[],1,FALSE),0),0)</f>
        <v>0</v>
      </c>
      <c r="P103">
        <f t="shared" si="7"/>
        <v>999</v>
      </c>
    </row>
    <row r="104" spans="1:16" x14ac:dyDescent="0.3">
      <c r="A104" s="14">
        <v>999</v>
      </c>
      <c r="B104" s="15">
        <v>126</v>
      </c>
      <c r="C104" s="15">
        <v>104861</v>
      </c>
      <c r="D104" s="15" t="s">
        <v>560</v>
      </c>
      <c r="E104" s="15" t="s">
        <v>19</v>
      </c>
      <c r="F104" s="15" t="s">
        <v>20</v>
      </c>
      <c r="G104" s="15" t="s">
        <v>24</v>
      </c>
      <c r="H104" s="15" t="s">
        <v>24</v>
      </c>
      <c r="I104" s="15" t="s">
        <v>24</v>
      </c>
      <c r="J104" s="15" t="s">
        <v>24</v>
      </c>
      <c r="K104" s="16" t="s">
        <v>24</v>
      </c>
      <c r="N104">
        <f t="shared" si="6"/>
        <v>104861</v>
      </c>
      <c r="O104">
        <f>IF(AND(A104&gt;0,A104&lt;999),IFERROR(VLOOKUP(results0401[[#This Row],[Card]],FISM[],1,FALSE),0),0)</f>
        <v>0</v>
      </c>
      <c r="P104">
        <f t="shared" si="7"/>
        <v>999</v>
      </c>
    </row>
    <row r="105" spans="1:16" x14ac:dyDescent="0.3">
      <c r="A105" s="14">
        <v>999</v>
      </c>
      <c r="B105" s="4">
        <v>123</v>
      </c>
      <c r="C105" s="4">
        <v>104874</v>
      </c>
      <c r="D105" s="4" t="s">
        <v>399</v>
      </c>
      <c r="E105" s="4" t="s">
        <v>43</v>
      </c>
      <c r="F105" s="4" t="s">
        <v>20</v>
      </c>
      <c r="G105" s="4" t="s">
        <v>24</v>
      </c>
      <c r="H105" s="4" t="s">
        <v>24</v>
      </c>
      <c r="I105" s="4" t="s">
        <v>24</v>
      </c>
      <c r="J105" s="4" t="s">
        <v>24</v>
      </c>
      <c r="K105" s="5" t="s">
        <v>24</v>
      </c>
      <c r="N105">
        <f t="shared" si="6"/>
        <v>104874</v>
      </c>
      <c r="O105">
        <f>IF(AND(A105&gt;0,A105&lt;999),IFERROR(VLOOKUP(results0401[[#This Row],[Card]],FISM[],1,FALSE),0),0)</f>
        <v>0</v>
      </c>
      <c r="P105">
        <f t="shared" si="7"/>
        <v>999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C8156-01F9-4DD8-913E-708450FB895B}">
  <dimension ref="A1:O25"/>
  <sheetViews>
    <sheetView workbookViewId="0">
      <selection activeCell="D26" sqref="D26"/>
    </sheetView>
  </sheetViews>
  <sheetFormatPr defaultRowHeight="14.4" x14ac:dyDescent="0.3"/>
  <cols>
    <col min="1" max="1" width="5.21875" bestFit="1" customWidth="1"/>
    <col min="2" max="2" width="3.6640625" bestFit="1" customWidth="1"/>
    <col min="3" max="3" width="8.21875" bestFit="1" customWidth="1"/>
    <col min="4" max="4" width="20.5546875" bestFit="1" customWidth="1"/>
    <col min="5" max="5" width="5" bestFit="1" customWidth="1"/>
    <col min="6" max="6" width="6.6640625" bestFit="1" customWidth="1"/>
    <col min="7" max="8" width="7.109375" bestFit="1" customWidth="1"/>
    <col min="9" max="9" width="9.77734375" bestFit="1" customWidth="1"/>
    <col min="10" max="10" width="6.5546875" bestFit="1" customWidth="1"/>
    <col min="11" max="11" width="9.109375" bestFit="1" customWidth="1"/>
  </cols>
  <sheetData>
    <row r="1" spans="1:15" x14ac:dyDescent="0.3">
      <c r="A1" s="8" t="s">
        <v>0</v>
      </c>
      <c r="B1" s="9" t="s">
        <v>1</v>
      </c>
      <c r="C1" s="9" t="s">
        <v>11</v>
      </c>
      <c r="D1" s="9" t="s">
        <v>3</v>
      </c>
      <c r="E1" s="9" t="s">
        <v>12</v>
      </c>
      <c r="F1" s="9" t="s">
        <v>4</v>
      </c>
      <c r="G1" s="9" t="s">
        <v>13</v>
      </c>
      <c r="H1" s="9" t="s">
        <v>14</v>
      </c>
      <c r="I1" s="9" t="s">
        <v>15</v>
      </c>
      <c r="J1" s="9" t="s">
        <v>16</v>
      </c>
      <c r="K1" s="10" t="s">
        <v>6</v>
      </c>
      <c r="M1" s="17" t="s">
        <v>2</v>
      </c>
      <c r="N1" s="17" t="s">
        <v>7</v>
      </c>
      <c r="O1" s="17" t="s">
        <v>0</v>
      </c>
    </row>
    <row r="2" spans="1:15" x14ac:dyDescent="0.3">
      <c r="A2" s="11">
        <v>1</v>
      </c>
      <c r="B2" s="12">
        <v>28</v>
      </c>
      <c r="C2" s="12">
        <v>104282</v>
      </c>
      <c r="D2" s="12" t="s">
        <v>1585</v>
      </c>
      <c r="E2" s="12" t="s">
        <v>640</v>
      </c>
      <c r="F2" s="12" t="s">
        <v>20</v>
      </c>
      <c r="G2" s="12" t="s">
        <v>1586</v>
      </c>
      <c r="H2" s="12" t="s">
        <v>1056</v>
      </c>
      <c r="I2" s="12" t="s">
        <v>1587</v>
      </c>
      <c r="J2" s="12" t="s">
        <v>24</v>
      </c>
      <c r="K2" s="13" t="s">
        <v>1588</v>
      </c>
      <c r="M2">
        <f t="shared" ref="M2:M25" si="0">C2</f>
        <v>104282</v>
      </c>
      <c r="N2">
        <f>IF(AND(A2&gt;0,A2&lt;999),IFERROR(VLOOKUP(results1501[[#This Row],[Card]],FISM[],1,FALSE),0),0)</f>
        <v>104282</v>
      </c>
      <c r="O2">
        <f t="shared" ref="O2:O25" si="1">A2</f>
        <v>1</v>
      </c>
    </row>
    <row r="3" spans="1:15" x14ac:dyDescent="0.3">
      <c r="A3" s="14">
        <v>2</v>
      </c>
      <c r="B3" s="15">
        <v>33</v>
      </c>
      <c r="C3" s="15">
        <v>6532363</v>
      </c>
      <c r="D3" s="15" t="s">
        <v>1589</v>
      </c>
      <c r="E3" s="15" t="s">
        <v>19</v>
      </c>
      <c r="F3" s="15" t="s">
        <v>73</v>
      </c>
      <c r="G3" s="15" t="s">
        <v>1590</v>
      </c>
      <c r="H3" s="15" t="s">
        <v>1591</v>
      </c>
      <c r="I3" s="15" t="s">
        <v>1592</v>
      </c>
      <c r="J3" s="15" t="s">
        <v>1593</v>
      </c>
      <c r="K3" s="16" t="s">
        <v>1594</v>
      </c>
      <c r="M3">
        <f t="shared" si="0"/>
        <v>6532363</v>
      </c>
      <c r="N3">
        <f>IF(AND(A3&gt;0,A3&lt;999),IFERROR(VLOOKUP(results1501[[#This Row],[Card]],FISM[],1,FALSE),0),0)</f>
        <v>6532363</v>
      </c>
      <c r="O3">
        <f t="shared" si="1"/>
        <v>2</v>
      </c>
    </row>
    <row r="4" spans="1:15" x14ac:dyDescent="0.3">
      <c r="A4" s="11">
        <v>3</v>
      </c>
      <c r="B4" s="12">
        <v>23</v>
      </c>
      <c r="C4" s="12">
        <v>6100055</v>
      </c>
      <c r="D4" s="12" t="s">
        <v>324</v>
      </c>
      <c r="E4" s="12" t="s">
        <v>143</v>
      </c>
      <c r="F4" s="12" t="s">
        <v>20</v>
      </c>
      <c r="G4" s="12" t="s">
        <v>1117</v>
      </c>
      <c r="H4" s="12" t="s">
        <v>1595</v>
      </c>
      <c r="I4" s="12" t="s">
        <v>1596</v>
      </c>
      <c r="J4" s="12" t="s">
        <v>1597</v>
      </c>
      <c r="K4" s="13" t="s">
        <v>1598</v>
      </c>
      <c r="M4">
        <f t="shared" si="0"/>
        <v>6100055</v>
      </c>
      <c r="N4">
        <f>IF(AND(A4&gt;0,A4&lt;999),IFERROR(VLOOKUP(results1501[[#This Row],[Card]],FISM[],1,FALSE),0),0)</f>
        <v>6100055</v>
      </c>
      <c r="O4">
        <f t="shared" si="1"/>
        <v>3</v>
      </c>
    </row>
    <row r="5" spans="1:15" x14ac:dyDescent="0.3">
      <c r="A5" s="14">
        <v>4</v>
      </c>
      <c r="B5" s="15">
        <v>34</v>
      </c>
      <c r="C5" s="15">
        <v>6532699</v>
      </c>
      <c r="D5" s="15" t="s">
        <v>1599</v>
      </c>
      <c r="E5" s="15" t="s">
        <v>43</v>
      </c>
      <c r="F5" s="15" t="s">
        <v>73</v>
      </c>
      <c r="G5" s="15" t="s">
        <v>1600</v>
      </c>
      <c r="H5" s="15" t="s">
        <v>1601</v>
      </c>
      <c r="I5" s="15" t="s">
        <v>1602</v>
      </c>
      <c r="J5" s="15" t="s">
        <v>1603</v>
      </c>
      <c r="K5" s="16" t="s">
        <v>1604</v>
      </c>
      <c r="M5">
        <f t="shared" si="0"/>
        <v>6532699</v>
      </c>
      <c r="N5">
        <f>IF(AND(A5&gt;0,A5&lt;999),IFERROR(VLOOKUP(results1501[[#This Row],[Card]],FISM[],1,FALSE),0),0)</f>
        <v>6532699</v>
      </c>
      <c r="O5">
        <f t="shared" si="1"/>
        <v>4</v>
      </c>
    </row>
    <row r="6" spans="1:15" x14ac:dyDescent="0.3">
      <c r="A6" s="11">
        <v>5</v>
      </c>
      <c r="B6" s="12">
        <v>21</v>
      </c>
      <c r="C6" s="12">
        <v>6532369</v>
      </c>
      <c r="D6" s="12" t="s">
        <v>1605</v>
      </c>
      <c r="E6" s="12" t="s">
        <v>19</v>
      </c>
      <c r="F6" s="12" t="s">
        <v>73</v>
      </c>
      <c r="G6" s="12" t="s">
        <v>1606</v>
      </c>
      <c r="H6" s="12" t="s">
        <v>1607</v>
      </c>
      <c r="I6" s="12" t="s">
        <v>1608</v>
      </c>
      <c r="J6" s="12" t="s">
        <v>1609</v>
      </c>
      <c r="K6" s="13" t="s">
        <v>1610</v>
      </c>
      <c r="M6">
        <f t="shared" si="0"/>
        <v>6532369</v>
      </c>
      <c r="N6">
        <f>IF(AND(A6&gt;0,A6&lt;999),IFERROR(VLOOKUP(results1501[[#This Row],[Card]],FISM[],1,FALSE),0),0)</f>
        <v>6532369</v>
      </c>
      <c r="O6">
        <f t="shared" si="1"/>
        <v>5</v>
      </c>
    </row>
    <row r="7" spans="1:15" x14ac:dyDescent="0.3">
      <c r="A7" s="14">
        <v>6</v>
      </c>
      <c r="B7" s="15">
        <v>25</v>
      </c>
      <c r="C7" s="15">
        <v>6532566</v>
      </c>
      <c r="D7" s="15" t="s">
        <v>1611</v>
      </c>
      <c r="E7" s="15" t="s">
        <v>43</v>
      </c>
      <c r="F7" s="15" t="s">
        <v>73</v>
      </c>
      <c r="G7" s="15" t="s">
        <v>1612</v>
      </c>
      <c r="H7" s="15" t="s">
        <v>1613</v>
      </c>
      <c r="I7" s="15" t="s">
        <v>1614</v>
      </c>
      <c r="J7" s="15" t="s">
        <v>1615</v>
      </c>
      <c r="K7" s="16" t="s">
        <v>1616</v>
      </c>
      <c r="M7">
        <f t="shared" si="0"/>
        <v>6532566</v>
      </c>
      <c r="N7">
        <f>IF(AND(A7&gt;0,A7&lt;999),IFERROR(VLOOKUP(results1501[[#This Row],[Card]],FISM[],1,FALSE),0),0)</f>
        <v>6532566</v>
      </c>
      <c r="O7">
        <f t="shared" si="1"/>
        <v>6</v>
      </c>
    </row>
    <row r="8" spans="1:15" x14ac:dyDescent="0.3">
      <c r="A8" s="11">
        <v>7</v>
      </c>
      <c r="B8" s="12">
        <v>27</v>
      </c>
      <c r="C8" s="12">
        <v>104911</v>
      </c>
      <c r="D8" s="12" t="s">
        <v>1617</v>
      </c>
      <c r="E8" s="12" t="s">
        <v>43</v>
      </c>
      <c r="F8" s="12" t="s">
        <v>20</v>
      </c>
      <c r="G8" s="12" t="s">
        <v>1618</v>
      </c>
      <c r="H8" s="12" t="s">
        <v>1619</v>
      </c>
      <c r="I8" s="12" t="s">
        <v>1620</v>
      </c>
      <c r="J8" s="12" t="s">
        <v>1621</v>
      </c>
      <c r="K8" s="13" t="s">
        <v>1622</v>
      </c>
      <c r="M8">
        <f t="shared" si="0"/>
        <v>104911</v>
      </c>
      <c r="N8">
        <f>IF(AND(A8&gt;0,A8&lt;999),IFERROR(VLOOKUP(results1501[[#This Row],[Card]],FISM[],1,FALSE),0),0)</f>
        <v>104911</v>
      </c>
      <c r="O8">
        <f t="shared" si="1"/>
        <v>7</v>
      </c>
    </row>
    <row r="9" spans="1:15" x14ac:dyDescent="0.3">
      <c r="A9" s="14">
        <v>8</v>
      </c>
      <c r="B9" s="15">
        <v>30</v>
      </c>
      <c r="C9" s="15">
        <v>6532458</v>
      </c>
      <c r="D9" s="15" t="s">
        <v>1623</v>
      </c>
      <c r="E9" s="15" t="s">
        <v>19</v>
      </c>
      <c r="F9" s="15" t="s">
        <v>73</v>
      </c>
      <c r="G9" s="15" t="s">
        <v>1624</v>
      </c>
      <c r="H9" s="15" t="s">
        <v>1625</v>
      </c>
      <c r="I9" s="15" t="s">
        <v>1626</v>
      </c>
      <c r="J9" s="15" t="s">
        <v>1627</v>
      </c>
      <c r="K9" s="16" t="s">
        <v>1628</v>
      </c>
      <c r="M9">
        <f t="shared" si="0"/>
        <v>6532458</v>
      </c>
      <c r="N9">
        <f>IF(AND(A9&gt;0,A9&lt;999),IFERROR(VLOOKUP(results1501[[#This Row],[Card]],FISM[],1,FALSE),0),0)</f>
        <v>6532458</v>
      </c>
      <c r="O9">
        <f t="shared" si="1"/>
        <v>8</v>
      </c>
    </row>
    <row r="10" spans="1:15" x14ac:dyDescent="0.3">
      <c r="A10" s="11">
        <v>9</v>
      </c>
      <c r="B10" s="12">
        <v>37</v>
      </c>
      <c r="C10" s="12">
        <v>6532821</v>
      </c>
      <c r="D10" s="12" t="s">
        <v>1629</v>
      </c>
      <c r="E10" s="12" t="s">
        <v>143</v>
      </c>
      <c r="F10" s="12" t="s">
        <v>73</v>
      </c>
      <c r="G10" s="12" t="s">
        <v>1613</v>
      </c>
      <c r="H10" s="12" t="s">
        <v>1630</v>
      </c>
      <c r="I10" s="12" t="s">
        <v>1631</v>
      </c>
      <c r="J10" s="12" t="s">
        <v>1632</v>
      </c>
      <c r="K10" s="13" t="s">
        <v>1633</v>
      </c>
      <c r="M10">
        <f t="shared" si="0"/>
        <v>6532821</v>
      </c>
      <c r="N10">
        <f>IF(AND(A10&gt;0,A10&lt;999),IFERROR(VLOOKUP(results1501[[#This Row],[Card]],FISM[],1,FALSE),0),0)</f>
        <v>6532821</v>
      </c>
      <c r="O10">
        <f t="shared" si="1"/>
        <v>9</v>
      </c>
    </row>
    <row r="11" spans="1:15" x14ac:dyDescent="0.3">
      <c r="A11" s="14">
        <v>10</v>
      </c>
      <c r="B11" s="15">
        <v>35</v>
      </c>
      <c r="C11" s="15">
        <v>104815</v>
      </c>
      <c r="D11" s="15" t="s">
        <v>634</v>
      </c>
      <c r="E11" s="15" t="s">
        <v>19</v>
      </c>
      <c r="F11" s="15" t="s">
        <v>20</v>
      </c>
      <c r="G11" s="15" t="s">
        <v>1634</v>
      </c>
      <c r="H11" s="15" t="s">
        <v>1635</v>
      </c>
      <c r="I11" s="15" t="s">
        <v>1636</v>
      </c>
      <c r="J11" s="15" t="s">
        <v>1637</v>
      </c>
      <c r="K11" s="16" t="s">
        <v>1638</v>
      </c>
      <c r="M11">
        <f t="shared" si="0"/>
        <v>104815</v>
      </c>
      <c r="N11">
        <f>IF(AND(A11&gt;0,A11&lt;999),IFERROR(VLOOKUP(results1501[[#This Row],[Card]],FISM[],1,FALSE),0),0)</f>
        <v>104815</v>
      </c>
      <c r="O11">
        <f t="shared" si="1"/>
        <v>10</v>
      </c>
    </row>
    <row r="12" spans="1:15" x14ac:dyDescent="0.3">
      <c r="A12" s="11">
        <v>11</v>
      </c>
      <c r="B12" s="12">
        <v>31</v>
      </c>
      <c r="C12" s="12">
        <v>6532480</v>
      </c>
      <c r="D12" s="12" t="s">
        <v>1639</v>
      </c>
      <c r="E12" s="12" t="s">
        <v>19</v>
      </c>
      <c r="F12" s="12" t="s">
        <v>73</v>
      </c>
      <c r="G12" s="12" t="s">
        <v>1640</v>
      </c>
      <c r="H12" s="12" t="s">
        <v>1641</v>
      </c>
      <c r="I12" s="12" t="s">
        <v>1642</v>
      </c>
      <c r="J12" s="12" t="s">
        <v>1643</v>
      </c>
      <c r="K12" s="13" t="s">
        <v>1644</v>
      </c>
      <c r="M12">
        <f t="shared" si="0"/>
        <v>6532480</v>
      </c>
      <c r="N12">
        <f>IF(AND(A12&gt;0,A12&lt;999),IFERROR(VLOOKUP(results1501[[#This Row],[Card]],FISM[],1,FALSE),0),0)</f>
        <v>6532480</v>
      </c>
      <c r="O12">
        <f t="shared" si="1"/>
        <v>11</v>
      </c>
    </row>
    <row r="13" spans="1:15" x14ac:dyDescent="0.3">
      <c r="A13" s="14">
        <v>12</v>
      </c>
      <c r="B13" s="15">
        <v>29</v>
      </c>
      <c r="C13" s="15">
        <v>6532673</v>
      </c>
      <c r="D13" s="15" t="s">
        <v>1645</v>
      </c>
      <c r="E13" s="15" t="s">
        <v>43</v>
      </c>
      <c r="F13" s="15" t="s">
        <v>73</v>
      </c>
      <c r="G13" s="15" t="s">
        <v>1646</v>
      </c>
      <c r="H13" s="15" t="s">
        <v>1647</v>
      </c>
      <c r="I13" s="15" t="s">
        <v>1648</v>
      </c>
      <c r="J13" s="15" t="s">
        <v>1649</v>
      </c>
      <c r="K13" s="16" t="s">
        <v>1650</v>
      </c>
      <c r="M13">
        <f t="shared" si="0"/>
        <v>6532673</v>
      </c>
      <c r="N13">
        <f>IF(AND(A13&gt;0,A13&lt;999),IFERROR(VLOOKUP(results1501[[#This Row],[Card]],FISM[],1,FALSE),0),0)</f>
        <v>6532673</v>
      </c>
      <c r="O13">
        <f t="shared" si="1"/>
        <v>12</v>
      </c>
    </row>
    <row r="14" spans="1:15" x14ac:dyDescent="0.3">
      <c r="A14" s="11">
        <v>13</v>
      </c>
      <c r="B14" s="12">
        <v>32</v>
      </c>
      <c r="C14" s="12">
        <v>6532675</v>
      </c>
      <c r="D14" s="12" t="s">
        <v>1651</v>
      </c>
      <c r="E14" s="12" t="s">
        <v>43</v>
      </c>
      <c r="F14" s="12" t="s">
        <v>73</v>
      </c>
      <c r="G14" s="12" t="s">
        <v>1652</v>
      </c>
      <c r="H14" s="12" t="s">
        <v>1653</v>
      </c>
      <c r="I14" s="12" t="s">
        <v>1654</v>
      </c>
      <c r="J14" s="12" t="s">
        <v>1655</v>
      </c>
      <c r="K14" s="13" t="s">
        <v>1656</v>
      </c>
      <c r="M14">
        <f t="shared" si="0"/>
        <v>6532675</v>
      </c>
      <c r="N14">
        <f>IF(AND(A14&gt;0,A14&lt;999),IFERROR(VLOOKUP(results1501[[#This Row],[Card]],FISM[],1,FALSE),0),0)</f>
        <v>6532675</v>
      </c>
      <c r="O14">
        <f t="shared" si="1"/>
        <v>13</v>
      </c>
    </row>
    <row r="15" spans="1:15" x14ac:dyDescent="0.3">
      <c r="A15" s="14">
        <v>14</v>
      </c>
      <c r="B15" s="15">
        <v>38</v>
      </c>
      <c r="C15" s="15">
        <v>6532692</v>
      </c>
      <c r="D15" s="15" t="s">
        <v>1657</v>
      </c>
      <c r="E15" s="15" t="s">
        <v>43</v>
      </c>
      <c r="F15" s="15" t="s">
        <v>73</v>
      </c>
      <c r="G15" s="15" t="s">
        <v>1658</v>
      </c>
      <c r="H15" s="15" t="s">
        <v>1659</v>
      </c>
      <c r="I15" s="15" t="s">
        <v>1660</v>
      </c>
      <c r="J15" s="15" t="s">
        <v>1661</v>
      </c>
      <c r="K15" s="16" t="s">
        <v>1662</v>
      </c>
      <c r="M15">
        <f t="shared" si="0"/>
        <v>6532692</v>
      </c>
      <c r="N15">
        <f>IF(AND(A15&gt;0,A15&lt;999),IFERROR(VLOOKUP(results1501[[#This Row],[Card]],FISM[],1,FALSE),0),0)</f>
        <v>6532692</v>
      </c>
      <c r="O15">
        <f t="shared" si="1"/>
        <v>14</v>
      </c>
    </row>
    <row r="16" spans="1:15" x14ac:dyDescent="0.3">
      <c r="A16" s="11">
        <v>15</v>
      </c>
      <c r="B16" s="12">
        <v>36</v>
      </c>
      <c r="C16" s="12">
        <v>6532967</v>
      </c>
      <c r="D16" s="12" t="s">
        <v>1663</v>
      </c>
      <c r="E16" s="12" t="s">
        <v>143</v>
      </c>
      <c r="F16" s="12" t="s">
        <v>73</v>
      </c>
      <c r="G16" s="12" t="s">
        <v>1664</v>
      </c>
      <c r="H16" s="12" t="s">
        <v>1665</v>
      </c>
      <c r="I16" s="12" t="s">
        <v>1666</v>
      </c>
      <c r="J16" s="12" t="s">
        <v>1667</v>
      </c>
      <c r="K16" s="13" t="s">
        <v>1668</v>
      </c>
      <c r="M16">
        <f t="shared" si="0"/>
        <v>6532967</v>
      </c>
      <c r="N16">
        <f>IF(AND(A16&gt;0,A16&lt;999),IFERROR(VLOOKUP(results1501[[#This Row],[Card]],FISM[],1,FALSE),0),0)</f>
        <v>6532967</v>
      </c>
      <c r="O16">
        <f t="shared" si="1"/>
        <v>15</v>
      </c>
    </row>
    <row r="17" spans="1:15" x14ac:dyDescent="0.3">
      <c r="A17" s="14">
        <v>16</v>
      </c>
      <c r="B17" s="15">
        <v>39</v>
      </c>
      <c r="C17" s="15">
        <v>6532674</v>
      </c>
      <c r="D17" s="15" t="s">
        <v>1669</v>
      </c>
      <c r="E17" s="15" t="s">
        <v>43</v>
      </c>
      <c r="F17" s="15" t="s">
        <v>73</v>
      </c>
      <c r="G17" s="15" t="s">
        <v>1670</v>
      </c>
      <c r="H17" s="15" t="s">
        <v>1671</v>
      </c>
      <c r="I17" s="15" t="s">
        <v>1672</v>
      </c>
      <c r="J17" s="15" t="s">
        <v>1673</v>
      </c>
      <c r="K17" s="16" t="s">
        <v>1674</v>
      </c>
      <c r="M17">
        <f t="shared" si="0"/>
        <v>6532674</v>
      </c>
      <c r="N17">
        <f>IF(AND(A17&gt;0,A17&lt;999),IFERROR(VLOOKUP(results1501[[#This Row],[Card]],FISM[],1,FALSE),0),0)</f>
        <v>6532674</v>
      </c>
      <c r="O17">
        <f t="shared" si="1"/>
        <v>16</v>
      </c>
    </row>
    <row r="18" spans="1:15" x14ac:dyDescent="0.3">
      <c r="A18" s="11">
        <v>17</v>
      </c>
      <c r="B18" s="12">
        <v>40</v>
      </c>
      <c r="C18" s="12">
        <v>610003</v>
      </c>
      <c r="D18" s="12" t="s">
        <v>1675</v>
      </c>
      <c r="E18" s="12" t="s">
        <v>43</v>
      </c>
      <c r="F18" s="12" t="s">
        <v>1676</v>
      </c>
      <c r="G18" s="12" t="s">
        <v>1677</v>
      </c>
      <c r="H18" s="12" t="s">
        <v>1678</v>
      </c>
      <c r="I18" s="12" t="s">
        <v>1679</v>
      </c>
      <c r="J18" s="12" t="s">
        <v>1680</v>
      </c>
      <c r="K18" s="13" t="s">
        <v>1681</v>
      </c>
      <c r="M18">
        <f t="shared" si="0"/>
        <v>610003</v>
      </c>
      <c r="N18">
        <f>IF(AND(A18&gt;0,A18&lt;999),IFERROR(VLOOKUP(results1501[[#This Row],[Card]],FISM[],1,FALSE),0),0)</f>
        <v>610003</v>
      </c>
      <c r="O18">
        <f t="shared" si="1"/>
        <v>17</v>
      </c>
    </row>
    <row r="19" spans="1:15" x14ac:dyDescent="0.3">
      <c r="A19" s="14">
        <v>18</v>
      </c>
      <c r="B19" s="15">
        <v>44</v>
      </c>
      <c r="C19" s="15">
        <v>6532884</v>
      </c>
      <c r="D19" s="15" t="s">
        <v>1682</v>
      </c>
      <c r="E19" s="15" t="s">
        <v>143</v>
      </c>
      <c r="F19" s="15" t="s">
        <v>73</v>
      </c>
      <c r="G19" s="15" t="s">
        <v>1683</v>
      </c>
      <c r="H19" s="15" t="s">
        <v>1684</v>
      </c>
      <c r="I19" s="15" t="s">
        <v>1685</v>
      </c>
      <c r="J19" s="15" t="s">
        <v>1686</v>
      </c>
      <c r="K19" s="16" t="s">
        <v>1687</v>
      </c>
      <c r="M19">
        <f t="shared" si="0"/>
        <v>6532884</v>
      </c>
      <c r="N19">
        <f>IF(AND(A19&gt;0,A19&lt;999),IFERROR(VLOOKUP(results1501[[#This Row],[Card]],FISM[],1,FALSE),0),0)</f>
        <v>6532884</v>
      </c>
      <c r="O19">
        <f t="shared" si="1"/>
        <v>18</v>
      </c>
    </row>
    <row r="20" spans="1:15" x14ac:dyDescent="0.3">
      <c r="A20" s="11">
        <v>19</v>
      </c>
      <c r="B20" s="12">
        <v>43</v>
      </c>
      <c r="C20" s="12">
        <v>6532892</v>
      </c>
      <c r="D20" s="12" t="s">
        <v>1688</v>
      </c>
      <c r="E20" s="12" t="s">
        <v>143</v>
      </c>
      <c r="F20" s="12" t="s">
        <v>73</v>
      </c>
      <c r="G20" s="12" t="s">
        <v>1689</v>
      </c>
      <c r="H20" s="12" t="s">
        <v>1690</v>
      </c>
      <c r="I20" s="12" t="s">
        <v>1691</v>
      </c>
      <c r="J20" s="12" t="s">
        <v>1692</v>
      </c>
      <c r="K20" s="13" t="s">
        <v>1693</v>
      </c>
      <c r="M20">
        <f t="shared" si="0"/>
        <v>6532892</v>
      </c>
      <c r="N20">
        <f>IF(AND(A20&gt;0,A20&lt;999),IFERROR(VLOOKUP(results1501[[#This Row],[Card]],FISM[],1,FALSE),0),0)</f>
        <v>6532892</v>
      </c>
      <c r="O20">
        <f t="shared" si="1"/>
        <v>19</v>
      </c>
    </row>
    <row r="21" spans="1:15" x14ac:dyDescent="0.3">
      <c r="A21" s="14">
        <v>20</v>
      </c>
      <c r="B21" s="15">
        <v>41</v>
      </c>
      <c r="C21" s="15">
        <v>6100107</v>
      </c>
      <c r="D21" s="15" t="s">
        <v>525</v>
      </c>
      <c r="E21" s="15" t="s">
        <v>143</v>
      </c>
      <c r="F21" s="15" t="s">
        <v>20</v>
      </c>
      <c r="G21" s="15" t="s">
        <v>1694</v>
      </c>
      <c r="H21" s="15" t="s">
        <v>1695</v>
      </c>
      <c r="I21" s="15" t="s">
        <v>1696</v>
      </c>
      <c r="J21" s="15" t="s">
        <v>1697</v>
      </c>
      <c r="K21" s="16" t="s">
        <v>1698</v>
      </c>
      <c r="M21">
        <f t="shared" si="0"/>
        <v>6100107</v>
      </c>
      <c r="N21">
        <f>IF(AND(A21&gt;0,A21&lt;999),IFERROR(VLOOKUP(results1501[[#This Row],[Card]],FISM[],1,FALSE),0),0)</f>
        <v>6100107</v>
      </c>
      <c r="O21">
        <f t="shared" si="1"/>
        <v>20</v>
      </c>
    </row>
    <row r="22" spans="1:15" x14ac:dyDescent="0.3">
      <c r="A22" s="14">
        <v>999</v>
      </c>
      <c r="B22" s="15">
        <v>42</v>
      </c>
      <c r="C22" s="15">
        <v>6191106</v>
      </c>
      <c r="D22" s="15" t="s">
        <v>1699</v>
      </c>
      <c r="E22" s="15" t="s">
        <v>143</v>
      </c>
      <c r="F22" s="15" t="s">
        <v>1285</v>
      </c>
      <c r="G22" s="15" t="s">
        <v>1700</v>
      </c>
      <c r="H22" s="15" t="s">
        <v>24</v>
      </c>
      <c r="I22" s="15" t="s">
        <v>24</v>
      </c>
      <c r="J22" s="15" t="s">
        <v>24</v>
      </c>
      <c r="K22" s="16" t="s">
        <v>24</v>
      </c>
      <c r="M22">
        <f t="shared" si="0"/>
        <v>6191106</v>
      </c>
      <c r="N22">
        <f>IF(AND(A22&gt;0,A22&lt;999),IFERROR(VLOOKUP(results1501[[#This Row],[Card]],FISM[],1,FALSE),0),0)</f>
        <v>0</v>
      </c>
      <c r="O22">
        <f t="shared" si="1"/>
        <v>999</v>
      </c>
    </row>
    <row r="23" spans="1:15" x14ac:dyDescent="0.3">
      <c r="A23" s="11">
        <v>999</v>
      </c>
      <c r="B23" s="12">
        <v>26</v>
      </c>
      <c r="C23" s="12">
        <v>6532853</v>
      </c>
      <c r="D23" s="12" t="s">
        <v>1701</v>
      </c>
      <c r="E23" s="12" t="s">
        <v>143</v>
      </c>
      <c r="F23" s="12" t="s">
        <v>73</v>
      </c>
      <c r="G23" s="12" t="s">
        <v>1702</v>
      </c>
      <c r="H23" s="12" t="s">
        <v>24</v>
      </c>
      <c r="I23" s="12" t="s">
        <v>24</v>
      </c>
      <c r="J23" s="12" t="s">
        <v>24</v>
      </c>
      <c r="K23" s="13" t="s">
        <v>24</v>
      </c>
      <c r="M23">
        <f t="shared" si="0"/>
        <v>6532853</v>
      </c>
      <c r="N23">
        <f>IF(AND(A23&gt;0,A23&lt;999),IFERROR(VLOOKUP(results1501[[#This Row],[Card]],FISM[],1,FALSE),0),0)</f>
        <v>0</v>
      </c>
      <c r="O23">
        <f t="shared" si="1"/>
        <v>999</v>
      </c>
    </row>
    <row r="24" spans="1:15" x14ac:dyDescent="0.3">
      <c r="A24" s="11">
        <v>999</v>
      </c>
      <c r="B24" s="12">
        <v>22</v>
      </c>
      <c r="C24" s="12">
        <v>104804</v>
      </c>
      <c r="D24" s="12" t="s">
        <v>1703</v>
      </c>
      <c r="E24" s="12" t="s">
        <v>19</v>
      </c>
      <c r="F24" s="12" t="s">
        <v>20</v>
      </c>
      <c r="G24" s="12" t="s">
        <v>24</v>
      </c>
      <c r="H24" s="12" t="s">
        <v>24</v>
      </c>
      <c r="I24" s="12" t="s">
        <v>24</v>
      </c>
      <c r="J24" s="12" t="s">
        <v>24</v>
      </c>
      <c r="K24" s="13" t="s">
        <v>24</v>
      </c>
      <c r="M24">
        <f t="shared" si="0"/>
        <v>104804</v>
      </c>
      <c r="N24">
        <f>IF(AND(A24&gt;0,A24&lt;999),IFERROR(VLOOKUP(results1501[[#This Row],[Card]],FISM[],1,FALSE),0),0)</f>
        <v>0</v>
      </c>
      <c r="O24">
        <f t="shared" si="1"/>
        <v>999</v>
      </c>
    </row>
    <row r="25" spans="1:15" x14ac:dyDescent="0.3">
      <c r="A25" s="18">
        <v>999</v>
      </c>
      <c r="B25" s="4">
        <v>24</v>
      </c>
      <c r="C25" s="4">
        <v>104126</v>
      </c>
      <c r="D25" s="4" t="s">
        <v>1704</v>
      </c>
      <c r="E25" s="4" t="s">
        <v>65</v>
      </c>
      <c r="F25" s="4" t="s">
        <v>20</v>
      </c>
      <c r="G25" s="4" t="s">
        <v>24</v>
      </c>
      <c r="H25" s="4" t="s">
        <v>24</v>
      </c>
      <c r="I25" s="4" t="s">
        <v>24</v>
      </c>
      <c r="J25" s="4" t="s">
        <v>24</v>
      </c>
      <c r="K25" s="5" t="s">
        <v>24</v>
      </c>
      <c r="M25">
        <f t="shared" si="0"/>
        <v>104126</v>
      </c>
      <c r="N25">
        <f>IF(AND(A25&gt;0,A25&lt;999),IFERROR(VLOOKUP(results1501[[#This Row],[Card]],FISM[],1,FALSE),0),0)</f>
        <v>0</v>
      </c>
      <c r="O25">
        <f t="shared" si="1"/>
        <v>999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374C51-B48E-43E2-8E6B-0B02DE090D9A}">
  <dimension ref="A1:O25"/>
  <sheetViews>
    <sheetView workbookViewId="0">
      <selection activeCell="C4" sqref="C4:F4"/>
    </sheetView>
  </sheetViews>
  <sheetFormatPr defaultRowHeight="14.4" x14ac:dyDescent="0.3"/>
  <cols>
    <col min="1" max="1" width="7.44140625" bestFit="1" customWidth="1"/>
    <col min="2" max="2" width="5.88671875" bestFit="1" customWidth="1"/>
    <col min="3" max="3" width="10.44140625" bestFit="1" customWidth="1"/>
    <col min="4" max="4" width="20.5546875" bestFit="1" customWidth="1"/>
    <col min="5" max="5" width="5" bestFit="1" customWidth="1"/>
    <col min="6" max="6" width="6.6640625" bestFit="1" customWidth="1"/>
    <col min="7" max="8" width="7.109375" bestFit="1" customWidth="1"/>
    <col min="9" max="9" width="9.77734375" bestFit="1" customWidth="1"/>
    <col min="10" max="10" width="8.109375" bestFit="1" customWidth="1"/>
    <col min="11" max="11" width="9.109375" bestFit="1" customWidth="1"/>
  </cols>
  <sheetData>
    <row r="1" spans="1:15" x14ac:dyDescent="0.3">
      <c r="A1" s="8" t="s">
        <v>0</v>
      </c>
      <c r="B1" s="9" t="s">
        <v>1</v>
      </c>
      <c r="C1" s="9" t="s">
        <v>11</v>
      </c>
      <c r="D1" s="9" t="s">
        <v>3</v>
      </c>
      <c r="E1" s="9" t="s">
        <v>12</v>
      </c>
      <c r="F1" s="9" t="s">
        <v>4</v>
      </c>
      <c r="G1" s="9" t="s">
        <v>13</v>
      </c>
      <c r="H1" s="9" t="s">
        <v>14</v>
      </c>
      <c r="I1" s="9" t="s">
        <v>15</v>
      </c>
      <c r="J1" s="9" t="s">
        <v>16</v>
      </c>
      <c r="K1" s="10" t="s">
        <v>6</v>
      </c>
      <c r="M1" s="17" t="s">
        <v>2</v>
      </c>
      <c r="N1" s="17" t="s">
        <v>7</v>
      </c>
      <c r="O1" s="17" t="s">
        <v>0</v>
      </c>
    </row>
    <row r="2" spans="1:15" x14ac:dyDescent="0.3">
      <c r="A2" s="11">
        <v>1</v>
      </c>
      <c r="B2" s="12">
        <v>32</v>
      </c>
      <c r="C2" s="12">
        <v>104282</v>
      </c>
      <c r="D2" s="12" t="s">
        <v>1585</v>
      </c>
      <c r="E2" s="12" t="s">
        <v>640</v>
      </c>
      <c r="F2" s="12" t="s">
        <v>20</v>
      </c>
      <c r="G2" s="12" t="s">
        <v>1711</v>
      </c>
      <c r="H2" s="12" t="s">
        <v>1712</v>
      </c>
      <c r="I2" s="12" t="s">
        <v>1713</v>
      </c>
      <c r="J2" s="12" t="s">
        <v>24</v>
      </c>
      <c r="K2" s="13" t="s">
        <v>1714</v>
      </c>
      <c r="M2">
        <f t="shared" ref="M2:M25" si="0">C2</f>
        <v>104282</v>
      </c>
      <c r="N2">
        <f>IF(AND(A2&gt;0,A2&lt;999),IFERROR(VLOOKUP(results15012[[#This Row],[Card]],FISM[],1,FALSE),0),0)</f>
        <v>104282</v>
      </c>
      <c r="O2">
        <f t="shared" ref="O2:O25" si="1">A2</f>
        <v>1</v>
      </c>
    </row>
    <row r="3" spans="1:15" x14ac:dyDescent="0.3">
      <c r="A3" s="14">
        <v>2</v>
      </c>
      <c r="B3" s="15">
        <v>29</v>
      </c>
      <c r="C3" s="15">
        <v>6532363</v>
      </c>
      <c r="D3" s="15" t="s">
        <v>1589</v>
      </c>
      <c r="E3" s="15" t="s">
        <v>19</v>
      </c>
      <c r="F3" s="15" t="s">
        <v>73</v>
      </c>
      <c r="G3" s="15" t="s">
        <v>1715</v>
      </c>
      <c r="H3" s="15" t="s">
        <v>1716</v>
      </c>
      <c r="I3" s="15" t="s">
        <v>1717</v>
      </c>
      <c r="J3" s="15" t="s">
        <v>1718</v>
      </c>
      <c r="K3" s="16" t="s">
        <v>1719</v>
      </c>
      <c r="M3">
        <f t="shared" si="0"/>
        <v>6532363</v>
      </c>
      <c r="N3">
        <f>IF(AND(A3&gt;0,A3&lt;999),IFERROR(VLOOKUP(results15012[[#This Row],[Card]],FISM[],1,FALSE),0),0)</f>
        <v>6532363</v>
      </c>
      <c r="O3">
        <f t="shared" si="1"/>
        <v>2</v>
      </c>
    </row>
    <row r="4" spans="1:15" x14ac:dyDescent="0.3">
      <c r="A4" s="11">
        <v>3</v>
      </c>
      <c r="B4" s="12">
        <v>26</v>
      </c>
      <c r="C4" s="12">
        <v>104804</v>
      </c>
      <c r="D4" s="12" t="s">
        <v>1703</v>
      </c>
      <c r="E4" s="12" t="s">
        <v>19</v>
      </c>
      <c r="F4" s="12" t="s">
        <v>20</v>
      </c>
      <c r="G4" s="12" t="s">
        <v>1720</v>
      </c>
      <c r="H4" s="12" t="s">
        <v>1112</v>
      </c>
      <c r="I4" s="12" t="s">
        <v>1721</v>
      </c>
      <c r="J4" s="12" t="s">
        <v>1722</v>
      </c>
      <c r="K4" s="13" t="s">
        <v>1723</v>
      </c>
      <c r="M4">
        <f t="shared" si="0"/>
        <v>104804</v>
      </c>
      <c r="N4">
        <f>IF(AND(A4&gt;0,A4&lt;999),IFERROR(VLOOKUP(results15012[[#This Row],[Card]],FISM[],1,FALSE),0),0)</f>
        <v>104804</v>
      </c>
      <c r="O4">
        <f t="shared" si="1"/>
        <v>3</v>
      </c>
    </row>
    <row r="5" spans="1:15" x14ac:dyDescent="0.3">
      <c r="A5" s="14">
        <v>4</v>
      </c>
      <c r="B5" s="15">
        <v>30</v>
      </c>
      <c r="C5" s="15">
        <v>6100055</v>
      </c>
      <c r="D5" s="15" t="s">
        <v>324</v>
      </c>
      <c r="E5" s="15" t="s">
        <v>143</v>
      </c>
      <c r="F5" s="15" t="s">
        <v>20</v>
      </c>
      <c r="G5" s="15" t="s">
        <v>1724</v>
      </c>
      <c r="H5" s="15" t="s">
        <v>1725</v>
      </c>
      <c r="I5" s="15" t="s">
        <v>1090</v>
      </c>
      <c r="J5" s="15" t="s">
        <v>1726</v>
      </c>
      <c r="K5" s="16" t="s">
        <v>1727</v>
      </c>
      <c r="M5">
        <f t="shared" si="0"/>
        <v>6100055</v>
      </c>
      <c r="N5">
        <f>IF(AND(A5&gt;0,A5&lt;999),IFERROR(VLOOKUP(results15012[[#This Row],[Card]],FISM[],1,FALSE),0),0)</f>
        <v>6100055</v>
      </c>
      <c r="O5">
        <f t="shared" si="1"/>
        <v>4</v>
      </c>
    </row>
    <row r="6" spans="1:15" x14ac:dyDescent="0.3">
      <c r="A6" s="11">
        <v>5</v>
      </c>
      <c r="B6" s="12">
        <v>33</v>
      </c>
      <c r="C6" s="12">
        <v>6532566</v>
      </c>
      <c r="D6" s="12" t="s">
        <v>1611</v>
      </c>
      <c r="E6" s="12" t="s">
        <v>43</v>
      </c>
      <c r="F6" s="12" t="s">
        <v>73</v>
      </c>
      <c r="G6" s="12" t="s">
        <v>1073</v>
      </c>
      <c r="H6" s="12" t="s">
        <v>989</v>
      </c>
      <c r="I6" s="12" t="s">
        <v>1728</v>
      </c>
      <c r="J6" s="12" t="s">
        <v>1729</v>
      </c>
      <c r="K6" s="13" t="s">
        <v>1730</v>
      </c>
      <c r="M6">
        <f t="shared" si="0"/>
        <v>6532566</v>
      </c>
      <c r="N6">
        <f>IF(AND(A6&gt;0,A6&lt;999),IFERROR(VLOOKUP(results15012[[#This Row],[Card]],FISM[],1,FALSE),0),0)</f>
        <v>6532566</v>
      </c>
      <c r="O6">
        <f t="shared" si="1"/>
        <v>5</v>
      </c>
    </row>
    <row r="7" spans="1:15" x14ac:dyDescent="0.3">
      <c r="A7" s="14">
        <v>6</v>
      </c>
      <c r="B7" s="15">
        <v>37</v>
      </c>
      <c r="C7" s="15">
        <v>6532821</v>
      </c>
      <c r="D7" s="15" t="s">
        <v>1629</v>
      </c>
      <c r="E7" s="15" t="s">
        <v>143</v>
      </c>
      <c r="F7" s="15" t="s">
        <v>73</v>
      </c>
      <c r="G7" s="15" t="s">
        <v>1731</v>
      </c>
      <c r="H7" s="15" t="s">
        <v>1212</v>
      </c>
      <c r="I7" s="15" t="s">
        <v>1732</v>
      </c>
      <c r="J7" s="15" t="s">
        <v>788</v>
      </c>
      <c r="K7" s="16" t="s">
        <v>1733</v>
      </c>
      <c r="M7">
        <f t="shared" si="0"/>
        <v>6532821</v>
      </c>
      <c r="N7">
        <f>IF(AND(A7&gt;0,A7&lt;999),IFERROR(VLOOKUP(results15012[[#This Row],[Card]],FISM[],1,FALSE),0),0)</f>
        <v>6532821</v>
      </c>
      <c r="O7">
        <f t="shared" si="1"/>
        <v>6</v>
      </c>
    </row>
    <row r="8" spans="1:15" x14ac:dyDescent="0.3">
      <c r="A8" s="11">
        <v>7</v>
      </c>
      <c r="B8" s="12">
        <v>25</v>
      </c>
      <c r="C8" s="12">
        <v>104815</v>
      </c>
      <c r="D8" s="12" t="s">
        <v>634</v>
      </c>
      <c r="E8" s="12" t="s">
        <v>19</v>
      </c>
      <c r="F8" s="12" t="s">
        <v>20</v>
      </c>
      <c r="G8" s="12" t="s">
        <v>1237</v>
      </c>
      <c r="H8" s="12" t="s">
        <v>1734</v>
      </c>
      <c r="I8" s="12" t="s">
        <v>1735</v>
      </c>
      <c r="J8" s="12" t="s">
        <v>417</v>
      </c>
      <c r="K8" s="13" t="s">
        <v>1736</v>
      </c>
      <c r="M8">
        <f t="shared" si="0"/>
        <v>104815</v>
      </c>
      <c r="N8">
        <f>IF(AND(A8&gt;0,A8&lt;999),IFERROR(VLOOKUP(results15012[[#This Row],[Card]],FISM[],1,FALSE),0),0)</f>
        <v>104815</v>
      </c>
      <c r="O8">
        <f t="shared" si="1"/>
        <v>7</v>
      </c>
    </row>
    <row r="9" spans="1:15" x14ac:dyDescent="0.3">
      <c r="A9" s="14">
        <v>8</v>
      </c>
      <c r="B9" s="15">
        <v>36</v>
      </c>
      <c r="C9" s="15">
        <v>6532967</v>
      </c>
      <c r="D9" s="15" t="s">
        <v>1663</v>
      </c>
      <c r="E9" s="15" t="s">
        <v>143</v>
      </c>
      <c r="F9" s="15" t="s">
        <v>73</v>
      </c>
      <c r="G9" s="15" t="s">
        <v>148</v>
      </c>
      <c r="H9" s="15" t="s">
        <v>1303</v>
      </c>
      <c r="I9" s="15" t="s">
        <v>1737</v>
      </c>
      <c r="J9" s="15" t="s">
        <v>1738</v>
      </c>
      <c r="K9" s="16" t="s">
        <v>1739</v>
      </c>
      <c r="M9">
        <f t="shared" si="0"/>
        <v>6532967</v>
      </c>
      <c r="N9">
        <f>IF(AND(A9&gt;0,A9&lt;999),IFERROR(VLOOKUP(results15012[[#This Row],[Card]],FISM[],1,FALSE),0),0)</f>
        <v>6532967</v>
      </c>
      <c r="O9">
        <f t="shared" si="1"/>
        <v>8</v>
      </c>
    </row>
    <row r="10" spans="1:15" x14ac:dyDescent="0.3">
      <c r="A10" s="11">
        <v>9</v>
      </c>
      <c r="B10" s="12">
        <v>31</v>
      </c>
      <c r="C10" s="12">
        <v>6532480</v>
      </c>
      <c r="D10" s="12" t="s">
        <v>1639</v>
      </c>
      <c r="E10" s="12" t="s">
        <v>19</v>
      </c>
      <c r="F10" s="12" t="s">
        <v>73</v>
      </c>
      <c r="G10" s="12" t="s">
        <v>1740</v>
      </c>
      <c r="H10" s="12" t="s">
        <v>1741</v>
      </c>
      <c r="I10" s="12" t="s">
        <v>1742</v>
      </c>
      <c r="J10" s="12" t="s">
        <v>1743</v>
      </c>
      <c r="K10" s="13" t="s">
        <v>1744</v>
      </c>
      <c r="M10">
        <f t="shared" si="0"/>
        <v>6532480</v>
      </c>
      <c r="N10">
        <f>IF(AND(A10&gt;0,A10&lt;999),IFERROR(VLOOKUP(results15012[[#This Row],[Card]],FISM[],1,FALSE),0),0)</f>
        <v>6532480</v>
      </c>
      <c r="O10">
        <f t="shared" si="1"/>
        <v>9</v>
      </c>
    </row>
    <row r="11" spans="1:15" x14ac:dyDescent="0.3">
      <c r="A11" s="14">
        <v>10</v>
      </c>
      <c r="B11" s="15">
        <v>22</v>
      </c>
      <c r="C11" s="15">
        <v>6532675</v>
      </c>
      <c r="D11" s="15" t="s">
        <v>1651</v>
      </c>
      <c r="E11" s="15" t="s">
        <v>43</v>
      </c>
      <c r="F11" s="15" t="s">
        <v>73</v>
      </c>
      <c r="G11" s="15" t="s">
        <v>1231</v>
      </c>
      <c r="H11" s="15" t="s">
        <v>1745</v>
      </c>
      <c r="I11" s="15" t="s">
        <v>1746</v>
      </c>
      <c r="J11" s="15" t="s">
        <v>835</v>
      </c>
      <c r="K11" s="16" t="s">
        <v>1747</v>
      </c>
      <c r="M11">
        <f t="shared" si="0"/>
        <v>6532675</v>
      </c>
      <c r="N11">
        <f>IF(AND(A11&gt;0,A11&lt;999),IFERROR(VLOOKUP(results15012[[#This Row],[Card]],FISM[],1,FALSE),0),0)</f>
        <v>6532675</v>
      </c>
      <c r="O11">
        <f t="shared" si="1"/>
        <v>10</v>
      </c>
    </row>
    <row r="12" spans="1:15" x14ac:dyDescent="0.3">
      <c r="A12" s="11">
        <v>11</v>
      </c>
      <c r="B12" s="12">
        <v>24</v>
      </c>
      <c r="C12" s="12">
        <v>6532673</v>
      </c>
      <c r="D12" s="12" t="s">
        <v>1645</v>
      </c>
      <c r="E12" s="12" t="s">
        <v>43</v>
      </c>
      <c r="F12" s="12" t="s">
        <v>73</v>
      </c>
      <c r="G12" s="12" t="s">
        <v>1748</v>
      </c>
      <c r="H12" s="12" t="s">
        <v>1749</v>
      </c>
      <c r="I12" s="12" t="s">
        <v>1750</v>
      </c>
      <c r="J12" s="12" t="s">
        <v>1751</v>
      </c>
      <c r="K12" s="13" t="s">
        <v>1752</v>
      </c>
      <c r="M12">
        <f t="shared" si="0"/>
        <v>6532673</v>
      </c>
      <c r="N12">
        <f>IF(AND(A12&gt;0,A12&lt;999),IFERROR(VLOOKUP(results15012[[#This Row],[Card]],FISM[],1,FALSE),0),0)</f>
        <v>6532673</v>
      </c>
      <c r="O12">
        <f t="shared" si="1"/>
        <v>11</v>
      </c>
    </row>
    <row r="13" spans="1:15" x14ac:dyDescent="0.3">
      <c r="A13" s="14">
        <v>12</v>
      </c>
      <c r="B13" s="15">
        <v>39</v>
      </c>
      <c r="C13" s="15">
        <v>6532674</v>
      </c>
      <c r="D13" s="15" t="s">
        <v>1669</v>
      </c>
      <c r="E13" s="15" t="s">
        <v>43</v>
      </c>
      <c r="F13" s="15" t="s">
        <v>73</v>
      </c>
      <c r="G13" s="15" t="s">
        <v>1753</v>
      </c>
      <c r="H13" s="15" t="s">
        <v>1754</v>
      </c>
      <c r="I13" s="15" t="s">
        <v>1755</v>
      </c>
      <c r="J13" s="15" t="s">
        <v>1756</v>
      </c>
      <c r="K13" s="16" t="s">
        <v>1757</v>
      </c>
      <c r="M13">
        <f t="shared" si="0"/>
        <v>6532674</v>
      </c>
      <c r="N13">
        <f>IF(AND(A13&gt;0,A13&lt;999),IFERROR(VLOOKUP(results15012[[#This Row],[Card]],FISM[],1,FALSE),0),0)</f>
        <v>6532674</v>
      </c>
      <c r="O13">
        <f t="shared" si="1"/>
        <v>12</v>
      </c>
    </row>
    <row r="14" spans="1:15" x14ac:dyDescent="0.3">
      <c r="A14" s="11">
        <v>13</v>
      </c>
      <c r="B14" s="12">
        <v>34</v>
      </c>
      <c r="C14" s="12">
        <v>6532458</v>
      </c>
      <c r="D14" s="12" t="s">
        <v>1623</v>
      </c>
      <c r="E14" s="12" t="s">
        <v>19</v>
      </c>
      <c r="F14" s="12" t="s">
        <v>73</v>
      </c>
      <c r="G14" s="12" t="s">
        <v>1758</v>
      </c>
      <c r="H14" s="12" t="s">
        <v>1759</v>
      </c>
      <c r="I14" s="12" t="s">
        <v>1760</v>
      </c>
      <c r="J14" s="12" t="s">
        <v>1761</v>
      </c>
      <c r="K14" s="13" t="s">
        <v>1762</v>
      </c>
      <c r="M14">
        <f t="shared" si="0"/>
        <v>6532458</v>
      </c>
      <c r="N14">
        <f>IF(AND(A14&gt;0,A14&lt;999),IFERROR(VLOOKUP(results15012[[#This Row],[Card]],FISM[],1,FALSE),0),0)</f>
        <v>6532458</v>
      </c>
      <c r="O14">
        <f t="shared" si="1"/>
        <v>13</v>
      </c>
    </row>
    <row r="15" spans="1:15" x14ac:dyDescent="0.3">
      <c r="A15" s="14">
        <v>14</v>
      </c>
      <c r="B15" s="15">
        <v>38</v>
      </c>
      <c r="C15" s="15">
        <v>6532692</v>
      </c>
      <c r="D15" s="15" t="s">
        <v>1657</v>
      </c>
      <c r="E15" s="15" t="s">
        <v>43</v>
      </c>
      <c r="F15" s="15" t="s">
        <v>73</v>
      </c>
      <c r="G15" s="15" t="s">
        <v>1763</v>
      </c>
      <c r="H15" s="15" t="s">
        <v>1764</v>
      </c>
      <c r="I15" s="15" t="s">
        <v>1765</v>
      </c>
      <c r="J15" s="15" t="s">
        <v>1766</v>
      </c>
      <c r="K15" s="16" t="s">
        <v>1767</v>
      </c>
      <c r="M15">
        <f t="shared" si="0"/>
        <v>6532692</v>
      </c>
      <c r="N15">
        <f>IF(AND(A15&gt;0,A15&lt;999),IFERROR(VLOOKUP(results15012[[#This Row],[Card]],FISM[],1,FALSE),0),0)</f>
        <v>6532692</v>
      </c>
      <c r="O15">
        <f t="shared" si="1"/>
        <v>14</v>
      </c>
    </row>
    <row r="16" spans="1:15" x14ac:dyDescent="0.3">
      <c r="A16" s="11">
        <v>15</v>
      </c>
      <c r="B16" s="12">
        <v>41</v>
      </c>
      <c r="C16" s="12">
        <v>6100107</v>
      </c>
      <c r="D16" s="12" t="s">
        <v>525</v>
      </c>
      <c r="E16" s="12" t="s">
        <v>143</v>
      </c>
      <c r="F16" s="12" t="s">
        <v>20</v>
      </c>
      <c r="G16" s="12" t="s">
        <v>1768</v>
      </c>
      <c r="H16" s="12" t="s">
        <v>1769</v>
      </c>
      <c r="I16" s="12" t="s">
        <v>1770</v>
      </c>
      <c r="J16" s="12" t="s">
        <v>1771</v>
      </c>
      <c r="K16" s="13" t="s">
        <v>1772</v>
      </c>
      <c r="M16">
        <f t="shared" si="0"/>
        <v>6100107</v>
      </c>
      <c r="N16">
        <f>IF(AND(A16&gt;0,A16&lt;999),IFERROR(VLOOKUP(results15012[[#This Row],[Card]],FISM[],1,FALSE),0),0)</f>
        <v>6100107</v>
      </c>
      <c r="O16">
        <f t="shared" si="1"/>
        <v>15</v>
      </c>
    </row>
    <row r="17" spans="1:15" x14ac:dyDescent="0.3">
      <c r="A17" s="14">
        <v>16</v>
      </c>
      <c r="B17" s="15">
        <v>42</v>
      </c>
      <c r="C17" s="15">
        <v>6532892</v>
      </c>
      <c r="D17" s="15" t="s">
        <v>1688</v>
      </c>
      <c r="E17" s="15" t="s">
        <v>143</v>
      </c>
      <c r="F17" s="15" t="s">
        <v>73</v>
      </c>
      <c r="G17" s="15" t="s">
        <v>1773</v>
      </c>
      <c r="H17" s="15" t="s">
        <v>1774</v>
      </c>
      <c r="I17" s="15" t="s">
        <v>1775</v>
      </c>
      <c r="J17" s="15" t="s">
        <v>1776</v>
      </c>
      <c r="K17" s="16" t="s">
        <v>1777</v>
      </c>
      <c r="M17">
        <f t="shared" si="0"/>
        <v>6532892</v>
      </c>
      <c r="N17">
        <f>IF(AND(A17&gt;0,A17&lt;999),IFERROR(VLOOKUP(results15012[[#This Row],[Card]],FISM[],1,FALSE),0),0)</f>
        <v>6532892</v>
      </c>
      <c r="O17">
        <f t="shared" si="1"/>
        <v>16</v>
      </c>
    </row>
    <row r="18" spans="1:15" x14ac:dyDescent="0.3">
      <c r="A18" s="11">
        <v>17</v>
      </c>
      <c r="B18" s="12">
        <v>43</v>
      </c>
      <c r="C18" s="12">
        <v>6532884</v>
      </c>
      <c r="D18" s="12" t="s">
        <v>1682</v>
      </c>
      <c r="E18" s="12" t="s">
        <v>143</v>
      </c>
      <c r="F18" s="12" t="s">
        <v>73</v>
      </c>
      <c r="G18" s="12" t="s">
        <v>1778</v>
      </c>
      <c r="H18" s="12" t="s">
        <v>1779</v>
      </c>
      <c r="I18" s="12" t="s">
        <v>1780</v>
      </c>
      <c r="J18" s="12" t="s">
        <v>1781</v>
      </c>
      <c r="K18" s="13" t="s">
        <v>1782</v>
      </c>
      <c r="M18">
        <f t="shared" si="0"/>
        <v>6532884</v>
      </c>
      <c r="N18">
        <f>IF(AND(A18&gt;0,A18&lt;999),IFERROR(VLOOKUP(results15012[[#This Row],[Card]],FISM[],1,FALSE),0),0)</f>
        <v>6532884</v>
      </c>
      <c r="O18">
        <f t="shared" si="1"/>
        <v>17</v>
      </c>
    </row>
    <row r="19" spans="1:15" x14ac:dyDescent="0.3">
      <c r="A19" s="14">
        <v>999</v>
      </c>
      <c r="B19" s="15">
        <v>44</v>
      </c>
      <c r="C19" s="15">
        <v>6191106</v>
      </c>
      <c r="D19" s="15" t="s">
        <v>1699</v>
      </c>
      <c r="E19" s="15" t="s">
        <v>143</v>
      </c>
      <c r="F19" s="15" t="s">
        <v>1285</v>
      </c>
      <c r="G19" s="15" t="s">
        <v>1783</v>
      </c>
      <c r="H19" s="15" t="s">
        <v>24</v>
      </c>
      <c r="I19" s="15" t="s">
        <v>24</v>
      </c>
      <c r="J19" s="15" t="s">
        <v>24</v>
      </c>
      <c r="K19" s="16" t="s">
        <v>24</v>
      </c>
      <c r="M19">
        <f t="shared" si="0"/>
        <v>6191106</v>
      </c>
      <c r="N19">
        <f>IF(AND(A19&gt;0,A19&lt;999),IFERROR(VLOOKUP(results15012[[#This Row],[Card]],FISM[],1,FALSE),0),0)</f>
        <v>0</v>
      </c>
      <c r="O19">
        <f t="shared" si="1"/>
        <v>999</v>
      </c>
    </row>
    <row r="20" spans="1:15" x14ac:dyDescent="0.3">
      <c r="A20" s="11">
        <v>999</v>
      </c>
      <c r="B20" s="12">
        <v>35</v>
      </c>
      <c r="C20" s="12">
        <v>6532853</v>
      </c>
      <c r="D20" s="12" t="s">
        <v>1701</v>
      </c>
      <c r="E20" s="12" t="s">
        <v>143</v>
      </c>
      <c r="F20" s="12" t="s">
        <v>73</v>
      </c>
      <c r="G20" s="12" t="s">
        <v>1784</v>
      </c>
      <c r="H20" s="12" t="s">
        <v>24</v>
      </c>
      <c r="I20" s="12" t="s">
        <v>24</v>
      </c>
      <c r="J20" s="12" t="s">
        <v>24</v>
      </c>
      <c r="K20" s="13" t="s">
        <v>24</v>
      </c>
      <c r="M20">
        <f t="shared" si="0"/>
        <v>6532853</v>
      </c>
      <c r="N20">
        <f>IF(AND(A20&gt;0,A20&lt;999),IFERROR(VLOOKUP(results15012[[#This Row],[Card]],FISM[],1,FALSE),0),0)</f>
        <v>0</v>
      </c>
      <c r="O20">
        <f t="shared" si="1"/>
        <v>999</v>
      </c>
    </row>
    <row r="21" spans="1:15" x14ac:dyDescent="0.3">
      <c r="A21" s="14">
        <v>999</v>
      </c>
      <c r="B21" s="15">
        <v>27</v>
      </c>
      <c r="C21" s="15">
        <v>6532369</v>
      </c>
      <c r="D21" s="15" t="s">
        <v>1605</v>
      </c>
      <c r="E21" s="15" t="s">
        <v>19</v>
      </c>
      <c r="F21" s="15" t="s">
        <v>73</v>
      </c>
      <c r="G21" s="15" t="s">
        <v>1785</v>
      </c>
      <c r="H21" s="15" t="s">
        <v>24</v>
      </c>
      <c r="I21" s="15" t="s">
        <v>24</v>
      </c>
      <c r="J21" s="15" t="s">
        <v>24</v>
      </c>
      <c r="K21" s="16" t="s">
        <v>24</v>
      </c>
      <c r="M21">
        <f t="shared" si="0"/>
        <v>6532369</v>
      </c>
      <c r="N21">
        <f>IF(AND(A21&gt;0,A21&lt;999),IFERROR(VLOOKUP(results15012[[#This Row],[Card]],FISM[],1,FALSE),0),0)</f>
        <v>0</v>
      </c>
      <c r="O21">
        <f t="shared" si="1"/>
        <v>999</v>
      </c>
    </row>
    <row r="22" spans="1:15" x14ac:dyDescent="0.3">
      <c r="A22" s="11">
        <v>999</v>
      </c>
      <c r="B22" s="12">
        <v>28</v>
      </c>
      <c r="C22" s="12">
        <v>6532699</v>
      </c>
      <c r="D22" s="12" t="s">
        <v>1599</v>
      </c>
      <c r="E22" s="12" t="s">
        <v>43</v>
      </c>
      <c r="F22" s="12" t="s">
        <v>73</v>
      </c>
      <c r="G22" s="12" t="s">
        <v>24</v>
      </c>
      <c r="H22" s="12" t="s">
        <v>24</v>
      </c>
      <c r="I22" s="12" t="s">
        <v>24</v>
      </c>
      <c r="J22" s="12" t="s">
        <v>24</v>
      </c>
      <c r="K22" s="13" t="s">
        <v>24</v>
      </c>
      <c r="M22">
        <f t="shared" si="0"/>
        <v>6532699</v>
      </c>
      <c r="N22">
        <f>IF(AND(A22&gt;0,A22&lt;999),IFERROR(VLOOKUP(results15012[[#This Row],[Card]],FISM[],1,FALSE),0),0)</f>
        <v>0</v>
      </c>
      <c r="O22">
        <f t="shared" si="1"/>
        <v>999</v>
      </c>
    </row>
    <row r="23" spans="1:15" x14ac:dyDescent="0.3">
      <c r="A23" s="14">
        <v>999</v>
      </c>
      <c r="B23" s="15">
        <v>23</v>
      </c>
      <c r="C23" s="15">
        <v>104911</v>
      </c>
      <c r="D23" s="15" t="s">
        <v>1617</v>
      </c>
      <c r="E23" s="15" t="s">
        <v>43</v>
      </c>
      <c r="F23" s="15" t="s">
        <v>20</v>
      </c>
      <c r="G23" s="15" t="s">
        <v>24</v>
      </c>
      <c r="H23" s="15" t="s">
        <v>24</v>
      </c>
      <c r="I23" s="15" t="s">
        <v>24</v>
      </c>
      <c r="J23" s="15" t="s">
        <v>24</v>
      </c>
      <c r="K23" s="16" t="s">
        <v>24</v>
      </c>
      <c r="M23">
        <f t="shared" si="0"/>
        <v>104911</v>
      </c>
      <c r="N23">
        <f>IF(AND(A23&gt;0,A23&lt;999),IFERROR(VLOOKUP(results15012[[#This Row],[Card]],FISM[],1,FALSE),0),0)</f>
        <v>0</v>
      </c>
      <c r="O23">
        <f t="shared" si="1"/>
        <v>999</v>
      </c>
    </row>
    <row r="24" spans="1:15" x14ac:dyDescent="0.3">
      <c r="A24" s="11">
        <v>999</v>
      </c>
      <c r="B24" s="12">
        <v>40</v>
      </c>
      <c r="C24" s="12">
        <v>610003</v>
      </c>
      <c r="D24" s="12" t="s">
        <v>1675</v>
      </c>
      <c r="E24" s="12" t="s">
        <v>43</v>
      </c>
      <c r="F24" s="12" t="s">
        <v>1676</v>
      </c>
      <c r="G24" s="12" t="s">
        <v>24</v>
      </c>
      <c r="H24" s="12" t="s">
        <v>24</v>
      </c>
      <c r="I24" s="12" t="s">
        <v>24</v>
      </c>
      <c r="J24" s="12" t="s">
        <v>24</v>
      </c>
      <c r="K24" s="13" t="s">
        <v>24</v>
      </c>
      <c r="M24">
        <f t="shared" si="0"/>
        <v>610003</v>
      </c>
      <c r="N24">
        <f>IF(AND(A24&gt;0,A24&lt;999),IFERROR(VLOOKUP(results15012[[#This Row],[Card]],FISM[],1,FALSE),0),0)</f>
        <v>0</v>
      </c>
      <c r="O24">
        <f t="shared" si="1"/>
        <v>999</v>
      </c>
    </row>
    <row r="25" spans="1:15" x14ac:dyDescent="0.3">
      <c r="A25" s="19">
        <v>999</v>
      </c>
      <c r="B25" s="6">
        <v>21</v>
      </c>
      <c r="C25" s="6">
        <v>104126</v>
      </c>
      <c r="D25" s="6" t="s">
        <v>1704</v>
      </c>
      <c r="E25" s="6" t="s">
        <v>65</v>
      </c>
      <c r="F25" s="6" t="s">
        <v>20</v>
      </c>
      <c r="G25" s="6" t="s">
        <v>24</v>
      </c>
      <c r="H25" s="6" t="s">
        <v>24</v>
      </c>
      <c r="I25" s="6" t="s">
        <v>24</v>
      </c>
      <c r="J25" s="6" t="s">
        <v>24</v>
      </c>
      <c r="K25" s="7" t="s">
        <v>24</v>
      </c>
      <c r="M25">
        <f t="shared" si="0"/>
        <v>104126</v>
      </c>
      <c r="N25">
        <f>IF(AND(A25&gt;0,A25&lt;999),IFERROR(VLOOKUP(results15012[[#This Row],[Card]],FISM[],1,FALSE),0),0)</f>
        <v>0</v>
      </c>
      <c r="O25">
        <f t="shared" si="1"/>
        <v>999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63C74-A6C5-47ED-8271-A46141179883}">
  <dimension ref="A1:P93"/>
  <sheetViews>
    <sheetView workbookViewId="0">
      <selection activeCell="N10" sqref="N10:O10"/>
    </sheetView>
  </sheetViews>
  <sheetFormatPr defaultRowHeight="14.4" x14ac:dyDescent="0.3"/>
  <cols>
    <col min="1" max="1" width="6.77734375" customWidth="1"/>
    <col min="2" max="2" width="6.6640625" customWidth="1"/>
    <col min="3" max="3" width="10.88671875" customWidth="1"/>
    <col min="4" max="4" width="17.44140625" customWidth="1"/>
    <col min="5" max="5" width="6.77734375" customWidth="1"/>
    <col min="6" max="6" width="7.5546875" customWidth="1"/>
    <col min="7" max="7" width="9.33203125" customWidth="1"/>
    <col min="8" max="8" width="8.21875" customWidth="1"/>
    <col min="9" max="9" width="8.109375" customWidth="1"/>
    <col min="10" max="10" width="7.5546875" customWidth="1"/>
    <col min="11" max="11" width="10.77734375" customWidth="1"/>
  </cols>
  <sheetData>
    <row r="1" spans="1:16" x14ac:dyDescent="0.3">
      <c r="A1" s="8" t="s">
        <v>0</v>
      </c>
      <c r="B1" s="9" t="s">
        <v>1</v>
      </c>
      <c r="C1" s="9" t="s">
        <v>11</v>
      </c>
      <c r="D1" s="9" t="s">
        <v>3</v>
      </c>
      <c r="E1" s="9" t="s">
        <v>12</v>
      </c>
      <c r="F1" s="9" t="s">
        <v>4</v>
      </c>
      <c r="G1" s="9" t="s">
        <v>13</v>
      </c>
      <c r="H1" s="9" t="s">
        <v>14</v>
      </c>
      <c r="I1" s="9" t="s">
        <v>15</v>
      </c>
      <c r="J1" s="9" t="s">
        <v>16</v>
      </c>
      <c r="K1" s="10" t="s">
        <v>6</v>
      </c>
      <c r="N1" s="17" t="s">
        <v>2</v>
      </c>
      <c r="O1" s="17" t="s">
        <v>7</v>
      </c>
      <c r="P1" s="17" t="s">
        <v>0</v>
      </c>
    </row>
    <row r="2" spans="1:16" x14ac:dyDescent="0.3">
      <c r="A2" s="11">
        <v>1</v>
      </c>
      <c r="B2" s="12">
        <v>5</v>
      </c>
      <c r="C2" s="12">
        <v>104786</v>
      </c>
      <c r="D2" s="12" t="s">
        <v>955</v>
      </c>
      <c r="E2" s="12" t="s">
        <v>19</v>
      </c>
      <c r="F2" s="12" t="s">
        <v>20</v>
      </c>
      <c r="G2" s="12" t="s">
        <v>956</v>
      </c>
      <c r="H2" s="12" t="s">
        <v>957</v>
      </c>
      <c r="I2" s="12" t="s">
        <v>958</v>
      </c>
      <c r="J2" s="12" t="s">
        <v>24</v>
      </c>
      <c r="K2" s="13" t="s">
        <v>959</v>
      </c>
      <c r="N2">
        <f t="shared" ref="N2:N33" si="0">C2</f>
        <v>104786</v>
      </c>
      <c r="O2">
        <f>IF(AND(A2&gt;0,A2&lt;999),IFERROR(VLOOKUP(results0502[[#This Row],[Card]],FISM[],1,FALSE),0),0)</f>
        <v>104786</v>
      </c>
      <c r="P2">
        <f t="shared" ref="P2:P33" si="1">A2</f>
        <v>1</v>
      </c>
    </row>
    <row r="3" spans="1:16" x14ac:dyDescent="0.3">
      <c r="A3" s="14">
        <v>2</v>
      </c>
      <c r="B3" s="15">
        <v>18</v>
      </c>
      <c r="C3" s="15">
        <v>104869</v>
      </c>
      <c r="D3" s="15" t="s">
        <v>960</v>
      </c>
      <c r="E3" s="15" t="s">
        <v>43</v>
      </c>
      <c r="F3" s="15" t="s">
        <v>20</v>
      </c>
      <c r="G3" s="15" t="s">
        <v>961</v>
      </c>
      <c r="H3" s="15" t="s">
        <v>962</v>
      </c>
      <c r="I3" s="15" t="s">
        <v>963</v>
      </c>
      <c r="J3" s="15" t="s">
        <v>964</v>
      </c>
      <c r="K3" s="16" t="s">
        <v>965</v>
      </c>
      <c r="N3">
        <f t="shared" si="0"/>
        <v>104869</v>
      </c>
      <c r="O3">
        <f>IF(AND(A3&gt;0,A3&lt;999),IFERROR(VLOOKUP(results0502[[#This Row],[Card]],FISM[],1,FALSE),0),0)</f>
        <v>104869</v>
      </c>
      <c r="P3">
        <f t="shared" si="1"/>
        <v>2</v>
      </c>
    </row>
    <row r="4" spans="1:16" x14ac:dyDescent="0.3">
      <c r="A4" s="11">
        <v>3</v>
      </c>
      <c r="B4" s="12">
        <v>14</v>
      </c>
      <c r="C4" s="12">
        <v>104646</v>
      </c>
      <c r="D4" s="12" t="s">
        <v>608</v>
      </c>
      <c r="E4" s="12" t="s">
        <v>28</v>
      </c>
      <c r="F4" s="12" t="s">
        <v>20</v>
      </c>
      <c r="G4" s="12" t="s">
        <v>966</v>
      </c>
      <c r="H4" s="12" t="s">
        <v>967</v>
      </c>
      <c r="I4" s="12" t="s">
        <v>968</v>
      </c>
      <c r="J4" s="12" t="s">
        <v>969</v>
      </c>
      <c r="K4" s="13" t="s">
        <v>874</v>
      </c>
      <c r="N4">
        <f t="shared" si="0"/>
        <v>104646</v>
      </c>
      <c r="O4">
        <f>IF(AND(A4&gt;0,A4&lt;999),IFERROR(VLOOKUP(results0502[[#This Row],[Card]],FISM[],1,FALSE),0),0)</f>
        <v>104646</v>
      </c>
      <c r="P4">
        <f t="shared" si="1"/>
        <v>3</v>
      </c>
    </row>
    <row r="5" spans="1:16" x14ac:dyDescent="0.3">
      <c r="A5" s="14">
        <v>4</v>
      </c>
      <c r="B5" s="15">
        <v>13</v>
      </c>
      <c r="C5" s="15">
        <v>6532584</v>
      </c>
      <c r="D5" s="15" t="s">
        <v>970</v>
      </c>
      <c r="E5" s="15" t="s">
        <v>43</v>
      </c>
      <c r="F5" s="15" t="s">
        <v>73</v>
      </c>
      <c r="G5" s="15" t="s">
        <v>933</v>
      </c>
      <c r="H5" s="15" t="s">
        <v>971</v>
      </c>
      <c r="I5" s="15" t="s">
        <v>972</v>
      </c>
      <c r="J5" s="15" t="s">
        <v>973</v>
      </c>
      <c r="K5" s="16" t="s">
        <v>974</v>
      </c>
      <c r="N5">
        <f t="shared" si="0"/>
        <v>6532584</v>
      </c>
      <c r="O5">
        <f>IF(AND(A5&gt;0,A5&lt;999),IFERROR(VLOOKUP(results0502[[#This Row],[Card]],FISM[],1,FALSE),0),0)</f>
        <v>6532584</v>
      </c>
      <c r="P5">
        <f t="shared" si="1"/>
        <v>4</v>
      </c>
    </row>
    <row r="6" spans="1:16" x14ac:dyDescent="0.3">
      <c r="A6" s="11">
        <v>5</v>
      </c>
      <c r="B6" s="12">
        <v>36</v>
      </c>
      <c r="C6" s="12">
        <v>6100061</v>
      </c>
      <c r="D6" s="12" t="s">
        <v>975</v>
      </c>
      <c r="E6" s="12" t="s">
        <v>143</v>
      </c>
      <c r="F6" s="12" t="s">
        <v>20</v>
      </c>
      <c r="G6" s="12" t="s">
        <v>976</v>
      </c>
      <c r="H6" s="12" t="s">
        <v>977</v>
      </c>
      <c r="I6" s="12" t="s">
        <v>978</v>
      </c>
      <c r="J6" s="12" t="s">
        <v>979</v>
      </c>
      <c r="K6" s="13" t="s">
        <v>980</v>
      </c>
      <c r="N6">
        <f t="shared" si="0"/>
        <v>6100061</v>
      </c>
      <c r="O6">
        <f>IF(AND(A6&gt;0,A6&lt;999),IFERROR(VLOOKUP(results0502[[#This Row],[Card]],FISM[],1,FALSE),0),0)</f>
        <v>6100061</v>
      </c>
      <c r="P6">
        <f t="shared" si="1"/>
        <v>5</v>
      </c>
    </row>
    <row r="7" spans="1:16" x14ac:dyDescent="0.3">
      <c r="A7" s="14">
        <v>5</v>
      </c>
      <c r="B7" s="15">
        <v>21</v>
      </c>
      <c r="C7" s="15">
        <v>221323</v>
      </c>
      <c r="D7" s="15" t="s">
        <v>981</v>
      </c>
      <c r="E7" s="15" t="s">
        <v>28</v>
      </c>
      <c r="F7" s="15" t="s">
        <v>982</v>
      </c>
      <c r="G7" s="15" t="s">
        <v>983</v>
      </c>
      <c r="H7" s="15" t="s">
        <v>984</v>
      </c>
      <c r="I7" s="15" t="s">
        <v>978</v>
      </c>
      <c r="J7" s="15" t="s">
        <v>979</v>
      </c>
      <c r="K7" s="16" t="s">
        <v>980</v>
      </c>
      <c r="N7">
        <f t="shared" si="0"/>
        <v>221323</v>
      </c>
      <c r="O7">
        <f>IF(AND(A7&gt;0,A7&lt;999),IFERROR(VLOOKUP(results0502[[#This Row],[Card]],FISM[],1,FALSE),0),0)</f>
        <v>221323</v>
      </c>
      <c r="P7">
        <f t="shared" si="1"/>
        <v>5</v>
      </c>
    </row>
    <row r="8" spans="1:16" x14ac:dyDescent="0.3">
      <c r="A8" s="11">
        <v>7</v>
      </c>
      <c r="B8" s="12">
        <v>35</v>
      </c>
      <c r="C8" s="12">
        <v>6100036</v>
      </c>
      <c r="D8" s="12" t="s">
        <v>260</v>
      </c>
      <c r="E8" s="12" t="s">
        <v>143</v>
      </c>
      <c r="F8" s="12" t="s">
        <v>20</v>
      </c>
      <c r="G8" s="12" t="s">
        <v>985</v>
      </c>
      <c r="H8" s="12" t="s">
        <v>986</v>
      </c>
      <c r="I8" s="12" t="s">
        <v>987</v>
      </c>
      <c r="J8" s="12" t="s">
        <v>988</v>
      </c>
      <c r="K8" s="13" t="s">
        <v>989</v>
      </c>
      <c r="N8">
        <f t="shared" si="0"/>
        <v>6100036</v>
      </c>
      <c r="O8">
        <f>IF(AND(A8&gt;0,A8&lt;999),IFERROR(VLOOKUP(results0502[[#This Row],[Card]],FISM[],1,FALSE),0),0)</f>
        <v>6100036</v>
      </c>
      <c r="P8">
        <f t="shared" si="1"/>
        <v>7</v>
      </c>
    </row>
    <row r="9" spans="1:16" x14ac:dyDescent="0.3">
      <c r="A9" s="14">
        <v>8</v>
      </c>
      <c r="B9" s="15">
        <v>19</v>
      </c>
      <c r="C9" s="15">
        <v>6532109</v>
      </c>
      <c r="D9" s="15" t="s">
        <v>990</v>
      </c>
      <c r="E9" s="15" t="s">
        <v>28</v>
      </c>
      <c r="F9" s="15" t="s">
        <v>73</v>
      </c>
      <c r="G9" s="15" t="s">
        <v>991</v>
      </c>
      <c r="H9" s="15" t="s">
        <v>992</v>
      </c>
      <c r="I9" s="15" t="s">
        <v>993</v>
      </c>
      <c r="J9" s="15" t="s">
        <v>994</v>
      </c>
      <c r="K9" s="16" t="s">
        <v>995</v>
      </c>
      <c r="N9">
        <f t="shared" si="0"/>
        <v>6532109</v>
      </c>
      <c r="O9">
        <f>IF(AND(A9&gt;0,A9&lt;999),IFERROR(VLOOKUP(results0502[[#This Row],[Card]],FISM[],1,FALSE),0),0)</f>
        <v>6532109</v>
      </c>
      <c r="P9">
        <f t="shared" si="1"/>
        <v>8</v>
      </c>
    </row>
    <row r="10" spans="1:16" x14ac:dyDescent="0.3">
      <c r="A10" s="11">
        <v>9</v>
      </c>
      <c r="B10" s="12">
        <v>7</v>
      </c>
      <c r="C10" s="12">
        <v>104378</v>
      </c>
      <c r="D10" s="12" t="s">
        <v>996</v>
      </c>
      <c r="E10" s="12" t="s">
        <v>997</v>
      </c>
      <c r="F10" s="12" t="s">
        <v>20</v>
      </c>
      <c r="G10" s="12" t="s">
        <v>977</v>
      </c>
      <c r="H10" s="12" t="s">
        <v>998</v>
      </c>
      <c r="I10" s="12" t="s">
        <v>999</v>
      </c>
      <c r="J10" s="12" t="s">
        <v>1000</v>
      </c>
      <c r="K10" s="13" t="s">
        <v>1001</v>
      </c>
      <c r="N10">
        <f t="shared" si="0"/>
        <v>104378</v>
      </c>
      <c r="O10">
        <f>IF(AND(A10&gt;0,A10&lt;999),IFERROR(VLOOKUP(results0502[[#This Row],[Card]],FISM[],1,FALSE),0),0)</f>
        <v>104378</v>
      </c>
      <c r="P10">
        <f t="shared" si="1"/>
        <v>9</v>
      </c>
    </row>
    <row r="11" spans="1:16" x14ac:dyDescent="0.3">
      <c r="A11" s="14">
        <v>9</v>
      </c>
      <c r="B11" s="15">
        <v>2</v>
      </c>
      <c r="C11" s="15">
        <v>104551</v>
      </c>
      <c r="D11" s="15" t="s">
        <v>80</v>
      </c>
      <c r="E11" s="15" t="s">
        <v>81</v>
      </c>
      <c r="F11" s="15" t="s">
        <v>20</v>
      </c>
      <c r="G11" s="15" t="s">
        <v>1002</v>
      </c>
      <c r="H11" s="15" t="s">
        <v>1003</v>
      </c>
      <c r="I11" s="15" t="s">
        <v>999</v>
      </c>
      <c r="J11" s="15" t="s">
        <v>1000</v>
      </c>
      <c r="K11" s="16" t="s">
        <v>1001</v>
      </c>
      <c r="N11">
        <f t="shared" si="0"/>
        <v>104551</v>
      </c>
      <c r="O11">
        <f>IF(AND(A11&gt;0,A11&lt;999),IFERROR(VLOOKUP(results0502[[#This Row],[Card]],FISM[],1,FALSE),0),0)</f>
        <v>104551</v>
      </c>
      <c r="P11">
        <f t="shared" si="1"/>
        <v>9</v>
      </c>
    </row>
    <row r="12" spans="1:16" x14ac:dyDescent="0.3">
      <c r="A12" s="11">
        <v>11</v>
      </c>
      <c r="B12" s="12">
        <v>10</v>
      </c>
      <c r="C12" s="12">
        <v>104801</v>
      </c>
      <c r="D12" s="12" t="s">
        <v>157</v>
      </c>
      <c r="E12" s="12" t="s">
        <v>19</v>
      </c>
      <c r="F12" s="12" t="s">
        <v>20</v>
      </c>
      <c r="G12" s="12" t="s">
        <v>1004</v>
      </c>
      <c r="H12" s="12" t="s">
        <v>1005</v>
      </c>
      <c r="I12" s="12" t="s">
        <v>1006</v>
      </c>
      <c r="J12" s="12" t="s">
        <v>1007</v>
      </c>
      <c r="K12" s="13" t="s">
        <v>1008</v>
      </c>
      <c r="N12">
        <f t="shared" si="0"/>
        <v>104801</v>
      </c>
      <c r="O12">
        <f>IF(AND(A12&gt;0,A12&lt;999),IFERROR(VLOOKUP(results0502[[#This Row],[Card]],FISM[],1,FALSE),0),0)</f>
        <v>104801</v>
      </c>
      <c r="P12">
        <f t="shared" si="1"/>
        <v>11</v>
      </c>
    </row>
    <row r="13" spans="1:16" x14ac:dyDescent="0.3">
      <c r="A13" s="14">
        <v>12</v>
      </c>
      <c r="B13" s="15">
        <v>15</v>
      </c>
      <c r="C13" s="15">
        <v>104905</v>
      </c>
      <c r="D13" s="15" t="s">
        <v>213</v>
      </c>
      <c r="E13" s="15" t="s">
        <v>43</v>
      </c>
      <c r="F13" s="15" t="s">
        <v>20</v>
      </c>
      <c r="G13" s="15" t="s">
        <v>1009</v>
      </c>
      <c r="H13" s="15" t="s">
        <v>1010</v>
      </c>
      <c r="I13" s="15" t="s">
        <v>1011</v>
      </c>
      <c r="J13" s="15" t="s">
        <v>113</v>
      </c>
      <c r="K13" s="16" t="s">
        <v>1012</v>
      </c>
      <c r="N13">
        <f t="shared" si="0"/>
        <v>104905</v>
      </c>
      <c r="O13">
        <f>IF(AND(A13&gt;0,A13&lt;999),IFERROR(VLOOKUP(results0502[[#This Row],[Card]],FISM[],1,FALSE),0),0)</f>
        <v>104905</v>
      </c>
      <c r="P13">
        <f t="shared" si="1"/>
        <v>12</v>
      </c>
    </row>
    <row r="14" spans="1:16" x14ac:dyDescent="0.3">
      <c r="A14" s="11">
        <v>13</v>
      </c>
      <c r="B14" s="12">
        <v>8</v>
      </c>
      <c r="C14" s="12">
        <v>6532313</v>
      </c>
      <c r="D14" s="12" t="s">
        <v>1013</v>
      </c>
      <c r="E14" s="12" t="s">
        <v>19</v>
      </c>
      <c r="F14" s="12" t="s">
        <v>73</v>
      </c>
      <c r="G14" s="12" t="s">
        <v>1014</v>
      </c>
      <c r="H14" s="12" t="s">
        <v>1015</v>
      </c>
      <c r="I14" s="12" t="s">
        <v>1016</v>
      </c>
      <c r="J14" s="12" t="s">
        <v>1017</v>
      </c>
      <c r="K14" s="13" t="s">
        <v>1018</v>
      </c>
      <c r="N14">
        <f t="shared" si="0"/>
        <v>6532313</v>
      </c>
      <c r="O14">
        <f>IF(AND(A14&gt;0,A14&lt;999),IFERROR(VLOOKUP(results0502[[#This Row],[Card]],FISM[],1,FALSE),0),0)</f>
        <v>6532313</v>
      </c>
      <c r="P14">
        <f t="shared" si="1"/>
        <v>13</v>
      </c>
    </row>
    <row r="15" spans="1:16" x14ac:dyDescent="0.3">
      <c r="A15" s="14">
        <v>14</v>
      </c>
      <c r="B15" s="15">
        <v>23</v>
      </c>
      <c r="C15" s="15">
        <v>104909</v>
      </c>
      <c r="D15" s="15" t="s">
        <v>42</v>
      </c>
      <c r="E15" s="15" t="s">
        <v>43</v>
      </c>
      <c r="F15" s="15" t="s">
        <v>20</v>
      </c>
      <c r="G15" s="15" t="s">
        <v>1019</v>
      </c>
      <c r="H15" s="15" t="s">
        <v>1020</v>
      </c>
      <c r="I15" s="15" t="s">
        <v>1021</v>
      </c>
      <c r="J15" s="15" t="s">
        <v>1022</v>
      </c>
      <c r="K15" s="16" t="s">
        <v>1023</v>
      </c>
      <c r="N15">
        <f t="shared" si="0"/>
        <v>104909</v>
      </c>
      <c r="O15">
        <f>IF(AND(A15&gt;0,A15&lt;999),IFERROR(VLOOKUP(results0502[[#This Row],[Card]],FISM[],1,FALSE),0),0)</f>
        <v>104909</v>
      </c>
      <c r="P15">
        <f t="shared" si="1"/>
        <v>14</v>
      </c>
    </row>
    <row r="16" spans="1:16" x14ac:dyDescent="0.3">
      <c r="A16" s="11">
        <v>15</v>
      </c>
      <c r="B16" s="12">
        <v>24</v>
      </c>
      <c r="C16" s="12">
        <v>104826</v>
      </c>
      <c r="D16" s="12" t="s">
        <v>635</v>
      </c>
      <c r="E16" s="12" t="s">
        <v>19</v>
      </c>
      <c r="F16" s="12" t="s">
        <v>20</v>
      </c>
      <c r="G16" s="12" t="s">
        <v>1024</v>
      </c>
      <c r="H16" s="12" t="s">
        <v>1025</v>
      </c>
      <c r="I16" s="12" t="s">
        <v>1026</v>
      </c>
      <c r="J16" s="12" t="s">
        <v>1027</v>
      </c>
      <c r="K16" s="13" t="s">
        <v>1028</v>
      </c>
      <c r="N16">
        <f t="shared" si="0"/>
        <v>104826</v>
      </c>
      <c r="O16">
        <f>IF(AND(A16&gt;0,A16&lt;999),IFERROR(VLOOKUP(results0502[[#This Row],[Card]],FISM[],1,FALSE),0),0)</f>
        <v>104826</v>
      </c>
      <c r="P16">
        <f t="shared" si="1"/>
        <v>15</v>
      </c>
    </row>
    <row r="17" spans="1:16" x14ac:dyDescent="0.3">
      <c r="A17" s="14">
        <v>16</v>
      </c>
      <c r="B17" s="15">
        <v>31</v>
      </c>
      <c r="C17" s="15">
        <v>104871</v>
      </c>
      <c r="D17" s="15" t="s">
        <v>1029</v>
      </c>
      <c r="E17" s="15" t="s">
        <v>43</v>
      </c>
      <c r="F17" s="15" t="s">
        <v>20</v>
      </c>
      <c r="G17" s="15" t="s">
        <v>1030</v>
      </c>
      <c r="H17" s="15" t="s">
        <v>1031</v>
      </c>
      <c r="I17" s="15" t="s">
        <v>1032</v>
      </c>
      <c r="J17" s="15" t="s">
        <v>1033</v>
      </c>
      <c r="K17" s="16" t="s">
        <v>1034</v>
      </c>
      <c r="N17">
        <f t="shared" si="0"/>
        <v>104871</v>
      </c>
      <c r="O17">
        <f>IF(AND(A17&gt;0,A17&lt;999),IFERROR(VLOOKUP(results0502[[#This Row],[Card]],FISM[],1,FALSE),0),0)</f>
        <v>104871</v>
      </c>
      <c r="P17">
        <f t="shared" si="1"/>
        <v>16</v>
      </c>
    </row>
    <row r="18" spans="1:16" x14ac:dyDescent="0.3">
      <c r="A18" s="11">
        <v>17</v>
      </c>
      <c r="B18" s="12">
        <v>4</v>
      </c>
      <c r="C18" s="12">
        <v>6532407</v>
      </c>
      <c r="D18" s="12" t="s">
        <v>1035</v>
      </c>
      <c r="E18" s="12" t="s">
        <v>19</v>
      </c>
      <c r="F18" s="12" t="s">
        <v>73</v>
      </c>
      <c r="G18" s="12" t="s">
        <v>1036</v>
      </c>
      <c r="H18" s="12" t="s">
        <v>1037</v>
      </c>
      <c r="I18" s="12" t="s">
        <v>1038</v>
      </c>
      <c r="J18" s="12" t="s">
        <v>175</v>
      </c>
      <c r="K18" s="13" t="s">
        <v>1039</v>
      </c>
      <c r="N18">
        <f t="shared" si="0"/>
        <v>6532407</v>
      </c>
      <c r="O18">
        <f>IF(AND(A18&gt;0,A18&lt;999),IFERROR(VLOOKUP(results0502[[#This Row],[Card]],FISM[],1,FALSE),0),0)</f>
        <v>6532407</v>
      </c>
      <c r="P18">
        <f t="shared" si="1"/>
        <v>17</v>
      </c>
    </row>
    <row r="19" spans="1:16" x14ac:dyDescent="0.3">
      <c r="A19" s="14">
        <v>18</v>
      </c>
      <c r="B19" s="15">
        <v>20</v>
      </c>
      <c r="C19" s="15">
        <v>104976</v>
      </c>
      <c r="D19" s="15" t="s">
        <v>1040</v>
      </c>
      <c r="E19" s="15" t="s">
        <v>43</v>
      </c>
      <c r="F19" s="15" t="s">
        <v>20</v>
      </c>
      <c r="G19" s="15" t="s">
        <v>1041</v>
      </c>
      <c r="H19" s="15" t="s">
        <v>933</v>
      </c>
      <c r="I19" s="15" t="s">
        <v>1042</v>
      </c>
      <c r="J19" s="15" t="s">
        <v>1043</v>
      </c>
      <c r="K19" s="16" t="s">
        <v>1044</v>
      </c>
      <c r="N19">
        <f t="shared" si="0"/>
        <v>104976</v>
      </c>
      <c r="O19">
        <f>IF(AND(A19&gt;0,A19&lt;999),IFERROR(VLOOKUP(results0502[[#This Row],[Card]],FISM[],1,FALSE),0),0)</f>
        <v>104976</v>
      </c>
      <c r="P19">
        <f t="shared" si="1"/>
        <v>18</v>
      </c>
    </row>
    <row r="20" spans="1:16" x14ac:dyDescent="0.3">
      <c r="A20" s="11">
        <v>19</v>
      </c>
      <c r="B20" s="12">
        <v>6</v>
      </c>
      <c r="C20" s="12">
        <v>104578</v>
      </c>
      <c r="D20" s="12" t="s">
        <v>199</v>
      </c>
      <c r="E20" s="12" t="s">
        <v>28</v>
      </c>
      <c r="F20" s="12" t="s">
        <v>20</v>
      </c>
      <c r="G20" s="12" t="s">
        <v>1045</v>
      </c>
      <c r="H20" s="12" t="s">
        <v>1045</v>
      </c>
      <c r="I20" s="12" t="s">
        <v>1046</v>
      </c>
      <c r="J20" s="12" t="s">
        <v>1047</v>
      </c>
      <c r="K20" s="13" t="s">
        <v>1048</v>
      </c>
      <c r="N20">
        <f t="shared" si="0"/>
        <v>104578</v>
      </c>
      <c r="O20">
        <f>IF(AND(A20&gt;0,A20&lt;999),IFERROR(VLOOKUP(results0502[[#This Row],[Card]],FISM[],1,FALSE),0),0)</f>
        <v>104578</v>
      </c>
      <c r="P20">
        <f t="shared" si="1"/>
        <v>19</v>
      </c>
    </row>
    <row r="21" spans="1:16" x14ac:dyDescent="0.3">
      <c r="A21" s="14">
        <v>20</v>
      </c>
      <c r="B21" s="15">
        <v>1</v>
      </c>
      <c r="C21" s="15">
        <v>104908</v>
      </c>
      <c r="D21" s="15" t="s">
        <v>95</v>
      </c>
      <c r="E21" s="15" t="s">
        <v>43</v>
      </c>
      <c r="F21" s="15" t="s">
        <v>20</v>
      </c>
      <c r="G21" s="15" t="s">
        <v>1049</v>
      </c>
      <c r="H21" s="15" t="s">
        <v>1050</v>
      </c>
      <c r="I21" s="15" t="s">
        <v>1051</v>
      </c>
      <c r="J21" s="15" t="s">
        <v>1052</v>
      </c>
      <c r="K21" s="16" t="s">
        <v>1053</v>
      </c>
      <c r="N21">
        <f t="shared" si="0"/>
        <v>104908</v>
      </c>
      <c r="O21">
        <f>IF(AND(A21&gt;0,A21&lt;999),IFERROR(VLOOKUP(results0502[[#This Row],[Card]],FISM[],1,FALSE),0),0)</f>
        <v>104908</v>
      </c>
      <c r="P21">
        <f t="shared" si="1"/>
        <v>20</v>
      </c>
    </row>
    <row r="22" spans="1:16" x14ac:dyDescent="0.3">
      <c r="A22" s="11">
        <v>21</v>
      </c>
      <c r="B22" s="12">
        <v>39</v>
      </c>
      <c r="C22" s="12">
        <v>6100058</v>
      </c>
      <c r="D22" s="12" t="s">
        <v>1054</v>
      </c>
      <c r="E22" s="12" t="s">
        <v>143</v>
      </c>
      <c r="F22" s="12" t="s">
        <v>20</v>
      </c>
      <c r="G22" s="12" t="s">
        <v>1055</v>
      </c>
      <c r="H22" s="12" t="s">
        <v>1056</v>
      </c>
      <c r="I22" s="12" t="s">
        <v>1057</v>
      </c>
      <c r="J22" s="12" t="s">
        <v>1058</v>
      </c>
      <c r="K22" s="13" t="s">
        <v>1059</v>
      </c>
      <c r="N22">
        <f t="shared" si="0"/>
        <v>6100058</v>
      </c>
      <c r="O22">
        <f>IF(AND(A22&gt;0,A22&lt;999),IFERROR(VLOOKUP(results0502[[#This Row],[Card]],FISM[],1,FALSE),0),0)</f>
        <v>6100058</v>
      </c>
      <c r="P22">
        <f t="shared" si="1"/>
        <v>21</v>
      </c>
    </row>
    <row r="23" spans="1:16" x14ac:dyDescent="0.3">
      <c r="A23" s="14">
        <v>21</v>
      </c>
      <c r="B23" s="15">
        <v>25</v>
      </c>
      <c r="C23" s="15">
        <v>6532382</v>
      </c>
      <c r="D23" s="15" t="s">
        <v>171</v>
      </c>
      <c r="E23" s="15" t="s">
        <v>19</v>
      </c>
      <c r="F23" s="15" t="s">
        <v>73</v>
      </c>
      <c r="G23" s="15" t="s">
        <v>1060</v>
      </c>
      <c r="H23" s="15" t="s">
        <v>1061</v>
      </c>
      <c r="I23" s="15" t="s">
        <v>1057</v>
      </c>
      <c r="J23" s="15" t="s">
        <v>1058</v>
      </c>
      <c r="K23" s="16" t="s">
        <v>1059</v>
      </c>
      <c r="N23">
        <f t="shared" si="0"/>
        <v>6532382</v>
      </c>
      <c r="O23">
        <f>IF(AND(A23&gt;0,A23&lt;999),IFERROR(VLOOKUP(results0502[[#This Row],[Card]],FISM[],1,FALSE),0),0)</f>
        <v>6532382</v>
      </c>
      <c r="P23">
        <f t="shared" si="1"/>
        <v>21</v>
      </c>
    </row>
    <row r="24" spans="1:16" x14ac:dyDescent="0.3">
      <c r="A24" s="11">
        <v>23</v>
      </c>
      <c r="B24" s="12">
        <v>68</v>
      </c>
      <c r="C24" s="12">
        <v>6100063</v>
      </c>
      <c r="D24" s="12" t="s">
        <v>1062</v>
      </c>
      <c r="E24" s="12" t="s">
        <v>143</v>
      </c>
      <c r="F24" s="12" t="s">
        <v>20</v>
      </c>
      <c r="G24" s="12" t="s">
        <v>1009</v>
      </c>
      <c r="H24" s="12" t="s">
        <v>1063</v>
      </c>
      <c r="I24" s="12" t="s">
        <v>1064</v>
      </c>
      <c r="J24" s="12" t="s">
        <v>1065</v>
      </c>
      <c r="K24" s="13" t="s">
        <v>1066</v>
      </c>
      <c r="N24">
        <f t="shared" si="0"/>
        <v>6100063</v>
      </c>
      <c r="O24">
        <f>IF(AND(A24&gt;0,A24&lt;999),IFERROR(VLOOKUP(results0502[[#This Row],[Card]],FISM[],1,FALSE),0),0)</f>
        <v>6100063</v>
      </c>
      <c r="P24">
        <f t="shared" si="1"/>
        <v>23</v>
      </c>
    </row>
    <row r="25" spans="1:16" x14ac:dyDescent="0.3">
      <c r="A25" s="14">
        <v>24</v>
      </c>
      <c r="B25" s="15">
        <v>16</v>
      </c>
      <c r="C25" s="15">
        <v>104624</v>
      </c>
      <c r="D25" s="15" t="s">
        <v>267</v>
      </c>
      <c r="E25" s="15" t="s">
        <v>28</v>
      </c>
      <c r="F25" s="15" t="s">
        <v>20</v>
      </c>
      <c r="G25" s="15" t="s">
        <v>1067</v>
      </c>
      <c r="H25" s="15" t="s">
        <v>1068</v>
      </c>
      <c r="I25" s="15" t="s">
        <v>1069</v>
      </c>
      <c r="J25" s="15" t="s">
        <v>1070</v>
      </c>
      <c r="K25" s="16" t="s">
        <v>1071</v>
      </c>
      <c r="N25">
        <f t="shared" si="0"/>
        <v>104624</v>
      </c>
      <c r="O25">
        <f>IF(AND(A25&gt;0,A25&lt;999),IFERROR(VLOOKUP(results0502[[#This Row],[Card]],FISM[],1,FALSE),0),0)</f>
        <v>104624</v>
      </c>
      <c r="P25">
        <f t="shared" si="1"/>
        <v>24</v>
      </c>
    </row>
    <row r="26" spans="1:16" x14ac:dyDescent="0.3">
      <c r="A26" s="11">
        <v>25</v>
      </c>
      <c r="B26" s="12">
        <v>3</v>
      </c>
      <c r="C26" s="12">
        <v>6532564</v>
      </c>
      <c r="D26" s="12" t="s">
        <v>1072</v>
      </c>
      <c r="E26" s="12" t="s">
        <v>43</v>
      </c>
      <c r="F26" s="12" t="s">
        <v>73</v>
      </c>
      <c r="G26" s="12" t="s">
        <v>1073</v>
      </c>
      <c r="H26" s="12" t="s">
        <v>1063</v>
      </c>
      <c r="I26" s="12" t="s">
        <v>1074</v>
      </c>
      <c r="J26" s="12" t="s">
        <v>1075</v>
      </c>
      <c r="K26" s="13" t="s">
        <v>1076</v>
      </c>
      <c r="N26">
        <f t="shared" si="0"/>
        <v>6532564</v>
      </c>
      <c r="O26">
        <f>IF(AND(A26&gt;0,A26&lt;999),IFERROR(VLOOKUP(results0502[[#This Row],[Card]],FISM[],1,FALSE),0),0)</f>
        <v>6532564</v>
      </c>
      <c r="P26">
        <f t="shared" si="1"/>
        <v>25</v>
      </c>
    </row>
    <row r="27" spans="1:16" x14ac:dyDescent="0.3">
      <c r="A27" s="14">
        <v>26</v>
      </c>
      <c r="B27" s="15">
        <v>56</v>
      </c>
      <c r="C27" s="15">
        <v>6100081</v>
      </c>
      <c r="D27" s="15" t="s">
        <v>606</v>
      </c>
      <c r="E27" s="15" t="s">
        <v>143</v>
      </c>
      <c r="F27" s="15" t="s">
        <v>20</v>
      </c>
      <c r="G27" s="15" t="s">
        <v>887</v>
      </c>
      <c r="H27" s="15" t="s">
        <v>1014</v>
      </c>
      <c r="I27" s="15" t="s">
        <v>1077</v>
      </c>
      <c r="J27" s="15" t="s">
        <v>1078</v>
      </c>
      <c r="K27" s="16" t="s">
        <v>1079</v>
      </c>
      <c r="N27">
        <f t="shared" si="0"/>
        <v>6100081</v>
      </c>
      <c r="O27">
        <f>IF(AND(A27&gt;0,A27&lt;999),IFERROR(VLOOKUP(results0502[[#This Row],[Card]],FISM[],1,FALSE),0),0)</f>
        <v>6100081</v>
      </c>
      <c r="P27">
        <f t="shared" si="1"/>
        <v>26</v>
      </c>
    </row>
    <row r="28" spans="1:16" x14ac:dyDescent="0.3">
      <c r="A28" s="11">
        <v>27</v>
      </c>
      <c r="B28" s="12">
        <v>29</v>
      </c>
      <c r="C28" s="12">
        <v>104609</v>
      </c>
      <c r="D28" s="12" t="s">
        <v>206</v>
      </c>
      <c r="E28" s="12" t="s">
        <v>28</v>
      </c>
      <c r="F28" s="12" t="s">
        <v>20</v>
      </c>
      <c r="G28" s="12" t="s">
        <v>1073</v>
      </c>
      <c r="H28" s="12" t="s">
        <v>1073</v>
      </c>
      <c r="I28" s="12" t="s">
        <v>1080</v>
      </c>
      <c r="J28" s="12" t="s">
        <v>1081</v>
      </c>
      <c r="K28" s="13" t="s">
        <v>1082</v>
      </c>
      <c r="N28">
        <f t="shared" si="0"/>
        <v>104609</v>
      </c>
      <c r="O28">
        <f>IF(AND(A28&gt;0,A28&lt;999),IFERROR(VLOOKUP(results0502[[#This Row],[Card]],FISM[],1,FALSE),0),0)</f>
        <v>104609</v>
      </c>
      <c r="P28">
        <f t="shared" si="1"/>
        <v>27</v>
      </c>
    </row>
    <row r="29" spans="1:16" x14ac:dyDescent="0.3">
      <c r="A29" s="14">
        <v>28</v>
      </c>
      <c r="B29" s="15">
        <v>43</v>
      </c>
      <c r="C29" s="15">
        <v>6532590</v>
      </c>
      <c r="D29" s="15" t="s">
        <v>232</v>
      </c>
      <c r="E29" s="15" t="s">
        <v>43</v>
      </c>
      <c r="F29" s="15" t="s">
        <v>73</v>
      </c>
      <c r="G29" s="15" t="s">
        <v>1083</v>
      </c>
      <c r="H29" s="15" t="s">
        <v>1014</v>
      </c>
      <c r="I29" s="15" t="s">
        <v>1084</v>
      </c>
      <c r="J29" s="15" t="s">
        <v>1085</v>
      </c>
      <c r="K29" s="16" t="s">
        <v>1086</v>
      </c>
      <c r="N29">
        <f t="shared" si="0"/>
        <v>6532590</v>
      </c>
      <c r="O29">
        <f>IF(AND(A29&gt;0,A29&lt;999),IFERROR(VLOOKUP(results0502[[#This Row],[Card]],FISM[],1,FALSE),0),0)</f>
        <v>6532590</v>
      </c>
      <c r="P29">
        <f t="shared" si="1"/>
        <v>28</v>
      </c>
    </row>
    <row r="30" spans="1:16" x14ac:dyDescent="0.3">
      <c r="A30" s="11">
        <v>29</v>
      </c>
      <c r="B30" s="12">
        <v>33</v>
      </c>
      <c r="C30" s="12">
        <v>6100062</v>
      </c>
      <c r="D30" s="12" t="s">
        <v>1087</v>
      </c>
      <c r="E30" s="12" t="s">
        <v>143</v>
      </c>
      <c r="F30" s="12" t="s">
        <v>20</v>
      </c>
      <c r="G30" s="12" t="s">
        <v>1088</v>
      </c>
      <c r="H30" s="12" t="s">
        <v>1089</v>
      </c>
      <c r="I30" s="12" t="s">
        <v>1090</v>
      </c>
      <c r="J30" s="12" t="s">
        <v>1091</v>
      </c>
      <c r="K30" s="13" t="s">
        <v>1092</v>
      </c>
      <c r="N30">
        <f t="shared" si="0"/>
        <v>6100062</v>
      </c>
      <c r="O30">
        <f>IF(AND(A30&gt;0,A30&lt;999),IFERROR(VLOOKUP(results0502[[#This Row],[Card]],FISM[],1,FALSE),0),0)</f>
        <v>6100062</v>
      </c>
      <c r="P30">
        <f t="shared" si="1"/>
        <v>29</v>
      </c>
    </row>
    <row r="31" spans="1:16" x14ac:dyDescent="0.3">
      <c r="A31" s="14">
        <v>29</v>
      </c>
      <c r="B31" s="15">
        <v>12</v>
      </c>
      <c r="C31" s="15">
        <v>6100057</v>
      </c>
      <c r="D31" s="15" t="s">
        <v>1093</v>
      </c>
      <c r="E31" s="15" t="s">
        <v>143</v>
      </c>
      <c r="F31" s="15" t="s">
        <v>20</v>
      </c>
      <c r="G31" s="15" t="s">
        <v>1094</v>
      </c>
      <c r="H31" s="15" t="s">
        <v>1095</v>
      </c>
      <c r="I31" s="15" t="s">
        <v>1090</v>
      </c>
      <c r="J31" s="15" t="s">
        <v>1091</v>
      </c>
      <c r="K31" s="16" t="s">
        <v>1092</v>
      </c>
      <c r="N31">
        <f t="shared" si="0"/>
        <v>6100057</v>
      </c>
      <c r="O31">
        <f>IF(AND(A31&gt;0,A31&lt;999),IFERROR(VLOOKUP(results0502[[#This Row],[Card]],FISM[],1,FALSE),0),0)</f>
        <v>6100057</v>
      </c>
      <c r="P31">
        <f t="shared" si="1"/>
        <v>29</v>
      </c>
    </row>
    <row r="32" spans="1:16" x14ac:dyDescent="0.3">
      <c r="A32" s="11">
        <v>31</v>
      </c>
      <c r="B32" s="12">
        <v>48</v>
      </c>
      <c r="C32" s="12">
        <v>6100076</v>
      </c>
      <c r="D32" s="12" t="s">
        <v>219</v>
      </c>
      <c r="E32" s="12" t="s">
        <v>143</v>
      </c>
      <c r="F32" s="12" t="s">
        <v>20</v>
      </c>
      <c r="G32" s="12" t="s">
        <v>1096</v>
      </c>
      <c r="H32" s="12" t="s">
        <v>1097</v>
      </c>
      <c r="I32" s="12" t="s">
        <v>1098</v>
      </c>
      <c r="J32" s="12" t="s">
        <v>1099</v>
      </c>
      <c r="K32" s="13" t="s">
        <v>1100</v>
      </c>
      <c r="N32">
        <f t="shared" si="0"/>
        <v>6100076</v>
      </c>
      <c r="O32">
        <f>IF(AND(A32&gt;0,A32&lt;999),IFERROR(VLOOKUP(results0502[[#This Row],[Card]],FISM[],1,FALSE),0),0)</f>
        <v>6100076</v>
      </c>
      <c r="P32">
        <f t="shared" si="1"/>
        <v>31</v>
      </c>
    </row>
    <row r="33" spans="1:16" x14ac:dyDescent="0.3">
      <c r="A33" s="14">
        <v>32</v>
      </c>
      <c r="B33" s="15">
        <v>57</v>
      </c>
      <c r="C33" s="15">
        <v>6100088</v>
      </c>
      <c r="D33" s="15" t="s">
        <v>253</v>
      </c>
      <c r="E33" s="15" t="s">
        <v>143</v>
      </c>
      <c r="F33" s="15" t="s">
        <v>20</v>
      </c>
      <c r="G33" s="15" t="s">
        <v>1101</v>
      </c>
      <c r="H33" s="15" t="s">
        <v>1102</v>
      </c>
      <c r="I33" s="15" t="s">
        <v>1103</v>
      </c>
      <c r="J33" s="15" t="s">
        <v>1104</v>
      </c>
      <c r="K33" s="16" t="s">
        <v>1105</v>
      </c>
      <c r="N33">
        <f t="shared" si="0"/>
        <v>6100088</v>
      </c>
      <c r="O33">
        <f>IF(AND(A33&gt;0,A33&lt;999),IFERROR(VLOOKUP(results0502[[#This Row],[Card]],FISM[],1,FALSE),0),0)</f>
        <v>6100088</v>
      </c>
      <c r="P33">
        <f t="shared" si="1"/>
        <v>32</v>
      </c>
    </row>
    <row r="34" spans="1:16" x14ac:dyDescent="0.3">
      <c r="A34" s="11">
        <v>33</v>
      </c>
      <c r="B34" s="12">
        <v>50</v>
      </c>
      <c r="C34" s="12">
        <v>6100060</v>
      </c>
      <c r="D34" s="12" t="s">
        <v>1106</v>
      </c>
      <c r="E34" s="12" t="s">
        <v>143</v>
      </c>
      <c r="F34" s="12" t="s">
        <v>20</v>
      </c>
      <c r="G34" s="12" t="s">
        <v>1083</v>
      </c>
      <c r="H34" s="12" t="s">
        <v>1107</v>
      </c>
      <c r="I34" s="12" t="s">
        <v>1108</v>
      </c>
      <c r="J34" s="12" t="s">
        <v>1109</v>
      </c>
      <c r="K34" s="13" t="s">
        <v>1110</v>
      </c>
      <c r="N34">
        <f t="shared" ref="N34:N65" si="2">C34</f>
        <v>6100060</v>
      </c>
      <c r="O34">
        <f>IF(AND(A34&gt;0,A34&lt;999),IFERROR(VLOOKUP(results0502[[#This Row],[Card]],FISM[],1,FALSE),0),0)</f>
        <v>6100060</v>
      </c>
      <c r="P34">
        <f t="shared" ref="P34:P65" si="3">A34</f>
        <v>33</v>
      </c>
    </row>
    <row r="35" spans="1:16" x14ac:dyDescent="0.3">
      <c r="A35" s="14">
        <v>34</v>
      </c>
      <c r="B35" s="15">
        <v>47</v>
      </c>
      <c r="C35" s="15">
        <v>104897</v>
      </c>
      <c r="D35" s="15" t="s">
        <v>286</v>
      </c>
      <c r="E35" s="15" t="s">
        <v>43</v>
      </c>
      <c r="F35" s="15" t="s">
        <v>20</v>
      </c>
      <c r="G35" s="15" t="s">
        <v>1111</v>
      </c>
      <c r="H35" s="15" t="s">
        <v>1112</v>
      </c>
      <c r="I35" s="15" t="s">
        <v>1113</v>
      </c>
      <c r="J35" s="15" t="s">
        <v>1114</v>
      </c>
      <c r="K35" s="16" t="s">
        <v>1115</v>
      </c>
      <c r="N35">
        <f t="shared" si="2"/>
        <v>104897</v>
      </c>
      <c r="O35">
        <f>IF(AND(A35&gt;0,A35&lt;999),IFERROR(VLOOKUP(results0502[[#This Row],[Card]],FISM[],1,FALSE),0),0)</f>
        <v>104897</v>
      </c>
      <c r="P35">
        <f t="shared" si="3"/>
        <v>34</v>
      </c>
    </row>
    <row r="36" spans="1:16" x14ac:dyDescent="0.3">
      <c r="A36" s="11">
        <v>34</v>
      </c>
      <c r="B36" s="12">
        <v>26</v>
      </c>
      <c r="C36" s="12">
        <v>6100032</v>
      </c>
      <c r="D36" s="12" t="s">
        <v>603</v>
      </c>
      <c r="E36" s="12" t="s">
        <v>143</v>
      </c>
      <c r="F36" s="12" t="s">
        <v>20</v>
      </c>
      <c r="G36" s="12" t="s">
        <v>1116</v>
      </c>
      <c r="H36" s="12" t="s">
        <v>1117</v>
      </c>
      <c r="I36" s="12" t="s">
        <v>1113</v>
      </c>
      <c r="J36" s="12" t="s">
        <v>1114</v>
      </c>
      <c r="K36" s="13" t="s">
        <v>1115</v>
      </c>
      <c r="N36">
        <f t="shared" si="2"/>
        <v>6100032</v>
      </c>
      <c r="O36">
        <f>IF(AND(A36&gt;0,A36&lt;999),IFERROR(VLOOKUP(results0502[[#This Row],[Card]],FISM[],1,FALSE),0),0)</f>
        <v>6100032</v>
      </c>
      <c r="P36">
        <f t="shared" si="3"/>
        <v>34</v>
      </c>
    </row>
    <row r="37" spans="1:16" x14ac:dyDescent="0.3">
      <c r="A37" s="14">
        <v>36</v>
      </c>
      <c r="B37" s="15">
        <v>37</v>
      </c>
      <c r="C37" s="15">
        <v>6100035</v>
      </c>
      <c r="D37" s="15" t="s">
        <v>393</v>
      </c>
      <c r="E37" s="15" t="s">
        <v>143</v>
      </c>
      <c r="F37" s="15" t="s">
        <v>20</v>
      </c>
      <c r="G37" s="15" t="s">
        <v>1024</v>
      </c>
      <c r="H37" s="15" t="s">
        <v>1118</v>
      </c>
      <c r="I37" s="15" t="s">
        <v>1119</v>
      </c>
      <c r="J37" s="15" t="s">
        <v>1120</v>
      </c>
      <c r="K37" s="16" t="s">
        <v>1121</v>
      </c>
      <c r="N37">
        <f t="shared" si="2"/>
        <v>6100035</v>
      </c>
      <c r="O37">
        <f>IF(AND(A37&gt;0,A37&lt;999),IFERROR(VLOOKUP(results0502[[#This Row],[Card]],FISM[],1,FALSE),0),0)</f>
        <v>6100035</v>
      </c>
      <c r="P37">
        <f t="shared" si="3"/>
        <v>36</v>
      </c>
    </row>
    <row r="38" spans="1:16" x14ac:dyDescent="0.3">
      <c r="A38" s="11">
        <v>37</v>
      </c>
      <c r="B38" s="12">
        <v>62</v>
      </c>
      <c r="C38" s="12">
        <v>6100089</v>
      </c>
      <c r="D38" s="12" t="s">
        <v>358</v>
      </c>
      <c r="E38" s="12" t="s">
        <v>143</v>
      </c>
      <c r="F38" s="12" t="s">
        <v>20</v>
      </c>
      <c r="G38" s="12" t="s">
        <v>1122</v>
      </c>
      <c r="H38" s="12" t="s">
        <v>1123</v>
      </c>
      <c r="I38" s="12" t="s">
        <v>1124</v>
      </c>
      <c r="J38" s="12" t="s">
        <v>1125</v>
      </c>
      <c r="K38" s="13" t="s">
        <v>1126</v>
      </c>
      <c r="N38">
        <f t="shared" si="2"/>
        <v>6100089</v>
      </c>
      <c r="O38">
        <f>IF(AND(A38&gt;0,A38&lt;999),IFERROR(VLOOKUP(results0502[[#This Row],[Card]],FISM[],1,FALSE),0),0)</f>
        <v>6100089</v>
      </c>
      <c r="P38">
        <f t="shared" si="3"/>
        <v>37</v>
      </c>
    </row>
    <row r="39" spans="1:16" x14ac:dyDescent="0.3">
      <c r="A39" s="14">
        <v>38</v>
      </c>
      <c r="B39" s="15">
        <v>54</v>
      </c>
      <c r="C39" s="15">
        <v>6532615</v>
      </c>
      <c r="D39" s="15" t="s">
        <v>338</v>
      </c>
      <c r="E39" s="15" t="s">
        <v>43</v>
      </c>
      <c r="F39" s="15" t="s">
        <v>73</v>
      </c>
      <c r="G39" s="15" t="s">
        <v>1127</v>
      </c>
      <c r="H39" s="15" t="s">
        <v>1128</v>
      </c>
      <c r="I39" s="15" t="s">
        <v>1129</v>
      </c>
      <c r="J39" s="15" t="s">
        <v>1130</v>
      </c>
      <c r="K39" s="16" t="s">
        <v>1131</v>
      </c>
      <c r="N39">
        <f t="shared" si="2"/>
        <v>6532615</v>
      </c>
      <c r="O39">
        <f>IF(AND(A39&gt;0,A39&lt;999),IFERROR(VLOOKUP(results0502[[#This Row],[Card]],FISM[],1,FALSE),0),0)</f>
        <v>6532615</v>
      </c>
      <c r="P39">
        <f t="shared" si="3"/>
        <v>38</v>
      </c>
    </row>
    <row r="40" spans="1:16" x14ac:dyDescent="0.3">
      <c r="A40" s="11">
        <v>39</v>
      </c>
      <c r="B40" s="12">
        <v>59</v>
      </c>
      <c r="C40" s="12">
        <v>6100086</v>
      </c>
      <c r="D40" s="12" t="s">
        <v>600</v>
      </c>
      <c r="E40" s="12" t="s">
        <v>143</v>
      </c>
      <c r="F40" s="12" t="s">
        <v>20</v>
      </c>
      <c r="G40" s="12" t="s">
        <v>1132</v>
      </c>
      <c r="H40" s="12" t="s">
        <v>1133</v>
      </c>
      <c r="I40" s="12" t="s">
        <v>1134</v>
      </c>
      <c r="J40" s="12" t="s">
        <v>1135</v>
      </c>
      <c r="K40" s="13" t="s">
        <v>1136</v>
      </c>
      <c r="N40">
        <f t="shared" si="2"/>
        <v>6100086</v>
      </c>
      <c r="O40">
        <f>IF(AND(A40&gt;0,A40&lt;999),IFERROR(VLOOKUP(results0502[[#This Row],[Card]],FISM[],1,FALSE),0),0)</f>
        <v>6100086</v>
      </c>
      <c r="P40">
        <f t="shared" si="3"/>
        <v>39</v>
      </c>
    </row>
    <row r="41" spans="1:16" x14ac:dyDescent="0.3">
      <c r="A41" s="14">
        <v>40</v>
      </c>
      <c r="B41" s="15">
        <v>88</v>
      </c>
      <c r="C41" s="15">
        <v>6100084</v>
      </c>
      <c r="D41" s="15" t="s">
        <v>386</v>
      </c>
      <c r="E41" s="15" t="s">
        <v>143</v>
      </c>
      <c r="F41" s="15" t="s">
        <v>20</v>
      </c>
      <c r="G41" s="15" t="s">
        <v>1137</v>
      </c>
      <c r="H41" s="15" t="s">
        <v>1138</v>
      </c>
      <c r="I41" s="15" t="s">
        <v>1139</v>
      </c>
      <c r="J41" s="15" t="s">
        <v>1140</v>
      </c>
      <c r="K41" s="16" t="s">
        <v>1141</v>
      </c>
      <c r="N41">
        <f t="shared" si="2"/>
        <v>6100084</v>
      </c>
      <c r="O41">
        <f>IF(AND(A41&gt;0,A41&lt;999),IFERROR(VLOOKUP(results0502[[#This Row],[Card]],FISM[],1,FALSE),0),0)</f>
        <v>6100084</v>
      </c>
      <c r="P41">
        <f t="shared" si="3"/>
        <v>40</v>
      </c>
    </row>
    <row r="42" spans="1:16" x14ac:dyDescent="0.3">
      <c r="A42" s="11">
        <v>41</v>
      </c>
      <c r="B42" s="12">
        <v>40</v>
      </c>
      <c r="C42" s="12">
        <v>6100085</v>
      </c>
      <c r="D42" s="12" t="s">
        <v>226</v>
      </c>
      <c r="E42" s="12" t="s">
        <v>143</v>
      </c>
      <c r="F42" s="12" t="s">
        <v>20</v>
      </c>
      <c r="G42" s="12" t="s">
        <v>1142</v>
      </c>
      <c r="H42" s="12" t="s">
        <v>1041</v>
      </c>
      <c r="I42" s="12" t="s">
        <v>1143</v>
      </c>
      <c r="J42" s="12" t="s">
        <v>1144</v>
      </c>
      <c r="K42" s="13" t="s">
        <v>1145</v>
      </c>
      <c r="N42">
        <f t="shared" si="2"/>
        <v>6100085</v>
      </c>
      <c r="O42">
        <f>IF(AND(A42&gt;0,A42&lt;999),IFERROR(VLOOKUP(results0502[[#This Row],[Card]],FISM[],1,FALSE),0),0)</f>
        <v>6100085</v>
      </c>
      <c r="P42">
        <f t="shared" si="3"/>
        <v>41</v>
      </c>
    </row>
    <row r="43" spans="1:16" x14ac:dyDescent="0.3">
      <c r="A43" s="14">
        <v>42</v>
      </c>
      <c r="B43" s="15">
        <v>87</v>
      </c>
      <c r="C43" s="15">
        <v>6100122</v>
      </c>
      <c r="D43" s="15" t="s">
        <v>594</v>
      </c>
      <c r="E43" s="15" t="s">
        <v>143</v>
      </c>
      <c r="F43" s="15" t="s">
        <v>20</v>
      </c>
      <c r="G43" s="15" t="s">
        <v>1146</v>
      </c>
      <c r="H43" s="15" t="s">
        <v>1147</v>
      </c>
      <c r="I43" s="15" t="s">
        <v>1148</v>
      </c>
      <c r="J43" s="15" t="s">
        <v>1149</v>
      </c>
      <c r="K43" s="16" t="s">
        <v>1150</v>
      </c>
      <c r="N43">
        <f t="shared" si="2"/>
        <v>6100122</v>
      </c>
      <c r="O43">
        <f>IF(AND(A43&gt;0,A43&lt;999),IFERROR(VLOOKUP(results0502[[#This Row],[Card]],FISM[],1,FALSE),0),0)</f>
        <v>6100122</v>
      </c>
      <c r="P43">
        <f t="shared" si="3"/>
        <v>42</v>
      </c>
    </row>
    <row r="44" spans="1:16" x14ac:dyDescent="0.3">
      <c r="A44" s="11">
        <v>43</v>
      </c>
      <c r="B44" s="12">
        <v>83</v>
      </c>
      <c r="C44" s="12">
        <v>6100056</v>
      </c>
      <c r="D44" s="12" t="s">
        <v>311</v>
      </c>
      <c r="E44" s="12" t="s">
        <v>143</v>
      </c>
      <c r="F44" s="12" t="s">
        <v>20</v>
      </c>
      <c r="G44" s="12" t="s">
        <v>1151</v>
      </c>
      <c r="H44" s="12" t="s">
        <v>1152</v>
      </c>
      <c r="I44" s="12" t="s">
        <v>1153</v>
      </c>
      <c r="J44" s="12" t="s">
        <v>1154</v>
      </c>
      <c r="K44" s="13" t="s">
        <v>1155</v>
      </c>
      <c r="N44">
        <f t="shared" si="2"/>
        <v>6100056</v>
      </c>
      <c r="O44">
        <f>IF(AND(A44&gt;0,A44&lt;999),IFERROR(VLOOKUP(results0502[[#This Row],[Card]],FISM[],1,FALSE),0),0)</f>
        <v>6100056</v>
      </c>
      <c r="P44">
        <f t="shared" si="3"/>
        <v>43</v>
      </c>
    </row>
    <row r="45" spans="1:16" x14ac:dyDescent="0.3">
      <c r="A45" s="14">
        <v>44</v>
      </c>
      <c r="B45" s="15">
        <v>77</v>
      </c>
      <c r="C45" s="15">
        <v>6100069</v>
      </c>
      <c r="D45" s="15" t="s">
        <v>632</v>
      </c>
      <c r="E45" s="15" t="s">
        <v>143</v>
      </c>
      <c r="F45" s="15" t="s">
        <v>20</v>
      </c>
      <c r="G45" s="15" t="s">
        <v>1156</v>
      </c>
      <c r="H45" s="15" t="s">
        <v>1157</v>
      </c>
      <c r="I45" s="15" t="s">
        <v>1158</v>
      </c>
      <c r="J45" s="15" t="s">
        <v>1159</v>
      </c>
      <c r="K45" s="16" t="s">
        <v>1160</v>
      </c>
      <c r="N45">
        <f t="shared" si="2"/>
        <v>6100069</v>
      </c>
      <c r="O45">
        <f>IF(AND(A45&gt;0,A45&lt;999),IFERROR(VLOOKUP(results0502[[#This Row],[Card]],FISM[],1,FALSE),0),0)</f>
        <v>6100069</v>
      </c>
      <c r="P45">
        <f t="shared" si="3"/>
        <v>44</v>
      </c>
    </row>
    <row r="46" spans="1:16" x14ac:dyDescent="0.3">
      <c r="A46" s="11">
        <v>45</v>
      </c>
      <c r="B46" s="12">
        <v>51</v>
      </c>
      <c r="C46" s="12">
        <v>40638</v>
      </c>
      <c r="D46" s="12" t="s">
        <v>1161</v>
      </c>
      <c r="E46" s="12" t="s">
        <v>19</v>
      </c>
      <c r="F46" s="12" t="s">
        <v>1162</v>
      </c>
      <c r="G46" s="12" t="s">
        <v>1163</v>
      </c>
      <c r="H46" s="12" t="s">
        <v>1164</v>
      </c>
      <c r="I46" s="12" t="s">
        <v>1165</v>
      </c>
      <c r="J46" s="12" t="s">
        <v>1166</v>
      </c>
      <c r="K46" s="13" t="s">
        <v>1167</v>
      </c>
      <c r="N46">
        <f t="shared" si="2"/>
        <v>40638</v>
      </c>
      <c r="O46">
        <f>IF(AND(A46&gt;0,A46&lt;999),IFERROR(VLOOKUP(results0502[[#This Row],[Card]],FISM[],1,FALSE),0),0)</f>
        <v>40638</v>
      </c>
      <c r="P46">
        <f t="shared" si="3"/>
        <v>45</v>
      </c>
    </row>
    <row r="47" spans="1:16" x14ac:dyDescent="0.3">
      <c r="A47" s="14">
        <v>46</v>
      </c>
      <c r="B47" s="15">
        <v>41</v>
      </c>
      <c r="C47" s="15">
        <v>6532733</v>
      </c>
      <c r="D47" s="15" t="s">
        <v>426</v>
      </c>
      <c r="E47" s="15" t="s">
        <v>43</v>
      </c>
      <c r="F47" s="15" t="s">
        <v>73</v>
      </c>
      <c r="G47" s="15" t="s">
        <v>1168</v>
      </c>
      <c r="H47" s="15" t="s">
        <v>1169</v>
      </c>
      <c r="I47" s="15" t="s">
        <v>1170</v>
      </c>
      <c r="J47" s="15" t="s">
        <v>1171</v>
      </c>
      <c r="K47" s="16" t="s">
        <v>1172</v>
      </c>
      <c r="N47">
        <f t="shared" si="2"/>
        <v>6532733</v>
      </c>
      <c r="O47">
        <f>IF(AND(A47&gt;0,A47&lt;999),IFERROR(VLOOKUP(results0502[[#This Row],[Card]],FISM[],1,FALSE),0),0)</f>
        <v>6532733</v>
      </c>
      <c r="P47">
        <f t="shared" si="3"/>
        <v>46</v>
      </c>
    </row>
    <row r="48" spans="1:16" x14ac:dyDescent="0.3">
      <c r="A48" s="11">
        <v>47</v>
      </c>
      <c r="B48" s="12">
        <v>61</v>
      </c>
      <c r="C48" s="12">
        <v>6100160</v>
      </c>
      <c r="D48" s="12" t="s">
        <v>1173</v>
      </c>
      <c r="E48" s="12" t="s">
        <v>143</v>
      </c>
      <c r="F48" s="12" t="s">
        <v>20</v>
      </c>
      <c r="G48" s="12" t="s">
        <v>1174</v>
      </c>
      <c r="H48" s="12" t="s">
        <v>1175</v>
      </c>
      <c r="I48" s="12" t="s">
        <v>1176</v>
      </c>
      <c r="J48" s="12" t="s">
        <v>1177</v>
      </c>
      <c r="K48" s="13" t="s">
        <v>1178</v>
      </c>
      <c r="N48">
        <f t="shared" si="2"/>
        <v>6100160</v>
      </c>
      <c r="O48">
        <f>IF(AND(A48&gt;0,A48&lt;999),IFERROR(VLOOKUP(results0502[[#This Row],[Card]],FISM[],1,FALSE),0),0)</f>
        <v>6100160</v>
      </c>
      <c r="P48">
        <f t="shared" si="3"/>
        <v>47</v>
      </c>
    </row>
    <row r="49" spans="1:16" x14ac:dyDescent="0.3">
      <c r="A49" s="14">
        <v>48</v>
      </c>
      <c r="B49" s="15">
        <v>67</v>
      </c>
      <c r="C49" s="15">
        <v>6100163</v>
      </c>
      <c r="D49" s="15" t="s">
        <v>440</v>
      </c>
      <c r="E49" s="15" t="s">
        <v>143</v>
      </c>
      <c r="F49" s="15" t="s">
        <v>20</v>
      </c>
      <c r="G49" s="15" t="s">
        <v>1179</v>
      </c>
      <c r="H49" s="15" t="s">
        <v>1180</v>
      </c>
      <c r="I49" s="15" t="s">
        <v>1181</v>
      </c>
      <c r="J49" s="15" t="s">
        <v>1182</v>
      </c>
      <c r="K49" s="16" t="s">
        <v>1183</v>
      </c>
      <c r="N49">
        <f t="shared" si="2"/>
        <v>6100163</v>
      </c>
      <c r="O49">
        <f>IF(AND(A49&gt;0,A49&lt;999),IFERROR(VLOOKUP(results0502[[#This Row],[Card]],FISM[],1,FALSE),0),0)</f>
        <v>6100163</v>
      </c>
      <c r="P49">
        <f t="shared" si="3"/>
        <v>48</v>
      </c>
    </row>
    <row r="50" spans="1:16" x14ac:dyDescent="0.3">
      <c r="A50" s="11">
        <v>49</v>
      </c>
      <c r="B50" s="12">
        <v>27</v>
      </c>
      <c r="C50" s="12">
        <v>6532356</v>
      </c>
      <c r="D50" s="12" t="s">
        <v>1184</v>
      </c>
      <c r="E50" s="12" t="s">
        <v>19</v>
      </c>
      <c r="F50" s="12" t="s">
        <v>73</v>
      </c>
      <c r="G50" s="12" t="s">
        <v>1185</v>
      </c>
      <c r="H50" s="12" t="s">
        <v>1186</v>
      </c>
      <c r="I50" s="12" t="s">
        <v>1187</v>
      </c>
      <c r="J50" s="12" t="s">
        <v>1188</v>
      </c>
      <c r="K50" s="13" t="s">
        <v>1189</v>
      </c>
      <c r="N50">
        <f t="shared" si="2"/>
        <v>6532356</v>
      </c>
      <c r="O50">
        <f>IF(AND(A50&gt;0,A50&lt;999),IFERROR(VLOOKUP(results0502[[#This Row],[Card]],FISM[],1,FALSE),0),0)</f>
        <v>6532356</v>
      </c>
      <c r="P50">
        <f t="shared" si="3"/>
        <v>49</v>
      </c>
    </row>
    <row r="51" spans="1:16" x14ac:dyDescent="0.3">
      <c r="A51" s="14">
        <v>50</v>
      </c>
      <c r="B51" s="15">
        <v>69</v>
      </c>
      <c r="C51" s="15">
        <v>6100082</v>
      </c>
      <c r="D51" s="15" t="s">
        <v>475</v>
      </c>
      <c r="E51" s="15" t="s">
        <v>143</v>
      </c>
      <c r="F51" s="15" t="s">
        <v>20</v>
      </c>
      <c r="G51" s="15" t="s">
        <v>1190</v>
      </c>
      <c r="H51" s="15" t="s">
        <v>1191</v>
      </c>
      <c r="I51" s="15" t="s">
        <v>1192</v>
      </c>
      <c r="J51" s="15" t="s">
        <v>1193</v>
      </c>
      <c r="K51" s="16" t="s">
        <v>1194</v>
      </c>
      <c r="N51">
        <f t="shared" si="2"/>
        <v>6100082</v>
      </c>
      <c r="O51">
        <f>IF(AND(A51&gt;0,A51&lt;999),IFERROR(VLOOKUP(results0502[[#This Row],[Card]],FISM[],1,FALSE),0),0)</f>
        <v>6100082</v>
      </c>
      <c r="P51">
        <f t="shared" si="3"/>
        <v>50</v>
      </c>
    </row>
    <row r="52" spans="1:16" x14ac:dyDescent="0.3">
      <c r="A52" s="11">
        <v>51</v>
      </c>
      <c r="B52" s="12">
        <v>58</v>
      </c>
      <c r="C52" s="12">
        <v>6100126</v>
      </c>
      <c r="D52" s="12" t="s">
        <v>1195</v>
      </c>
      <c r="E52" s="12" t="s">
        <v>143</v>
      </c>
      <c r="F52" s="12" t="s">
        <v>20</v>
      </c>
      <c r="G52" s="12" t="s">
        <v>1163</v>
      </c>
      <c r="H52" s="12" t="s">
        <v>1163</v>
      </c>
      <c r="I52" s="12" t="s">
        <v>1196</v>
      </c>
      <c r="J52" s="12" t="s">
        <v>1197</v>
      </c>
      <c r="K52" s="13" t="s">
        <v>1198</v>
      </c>
      <c r="N52">
        <f t="shared" si="2"/>
        <v>6100126</v>
      </c>
      <c r="O52">
        <f>IF(AND(A52&gt;0,A52&lt;999),IFERROR(VLOOKUP(results0502[[#This Row],[Card]],FISM[],1,FALSE),0),0)</f>
        <v>6100126</v>
      </c>
      <c r="P52">
        <f t="shared" si="3"/>
        <v>51</v>
      </c>
    </row>
    <row r="53" spans="1:16" x14ac:dyDescent="0.3">
      <c r="A53" s="14">
        <v>52</v>
      </c>
      <c r="B53" s="15">
        <v>64</v>
      </c>
      <c r="C53" s="15">
        <v>104991</v>
      </c>
      <c r="D53" s="15" t="s">
        <v>1199</v>
      </c>
      <c r="E53" s="15" t="s">
        <v>43</v>
      </c>
      <c r="F53" s="15" t="s">
        <v>20</v>
      </c>
      <c r="G53" s="15" t="s">
        <v>1200</v>
      </c>
      <c r="H53" s="15" t="s">
        <v>1201</v>
      </c>
      <c r="I53" s="15" t="s">
        <v>1202</v>
      </c>
      <c r="J53" s="15" t="s">
        <v>1203</v>
      </c>
      <c r="K53" s="16" t="s">
        <v>1204</v>
      </c>
      <c r="N53">
        <f t="shared" si="2"/>
        <v>104991</v>
      </c>
      <c r="O53">
        <f>IF(AND(A53&gt;0,A53&lt;999),IFERROR(VLOOKUP(results0502[[#This Row],[Card]],FISM[],1,FALSE),0),0)</f>
        <v>104991</v>
      </c>
      <c r="P53">
        <f t="shared" si="3"/>
        <v>52</v>
      </c>
    </row>
    <row r="54" spans="1:16" x14ac:dyDescent="0.3">
      <c r="A54" s="11">
        <v>53</v>
      </c>
      <c r="B54" s="12">
        <v>72</v>
      </c>
      <c r="C54" s="12">
        <v>6100158</v>
      </c>
      <c r="D54" s="12" t="s">
        <v>1205</v>
      </c>
      <c r="E54" s="12" t="s">
        <v>28</v>
      </c>
      <c r="F54" s="12" t="s">
        <v>20</v>
      </c>
      <c r="G54" s="12" t="s">
        <v>1206</v>
      </c>
      <c r="H54" s="12" t="s">
        <v>1207</v>
      </c>
      <c r="I54" s="12" t="s">
        <v>1208</v>
      </c>
      <c r="J54" s="12" t="s">
        <v>1209</v>
      </c>
      <c r="K54" s="13" t="s">
        <v>1210</v>
      </c>
      <c r="N54">
        <f t="shared" si="2"/>
        <v>6100158</v>
      </c>
      <c r="O54">
        <f>IF(AND(A54&gt;0,A54&lt;999),IFERROR(VLOOKUP(results0502[[#This Row],[Card]],FISM[],1,FALSE),0),0)</f>
        <v>6100158</v>
      </c>
      <c r="P54">
        <f t="shared" si="3"/>
        <v>53</v>
      </c>
    </row>
    <row r="55" spans="1:16" x14ac:dyDescent="0.3">
      <c r="A55" s="14">
        <v>54</v>
      </c>
      <c r="B55" s="15">
        <v>70</v>
      </c>
      <c r="C55" s="15">
        <v>6100075</v>
      </c>
      <c r="D55" s="15" t="s">
        <v>628</v>
      </c>
      <c r="E55" s="15" t="s">
        <v>143</v>
      </c>
      <c r="F55" s="15" t="s">
        <v>20</v>
      </c>
      <c r="G55" s="15" t="s">
        <v>1211</v>
      </c>
      <c r="H55" s="15" t="s">
        <v>1212</v>
      </c>
      <c r="I55" s="15" t="s">
        <v>1213</v>
      </c>
      <c r="J55" s="15" t="s">
        <v>1214</v>
      </c>
      <c r="K55" s="16" t="s">
        <v>1215</v>
      </c>
      <c r="N55">
        <f t="shared" si="2"/>
        <v>6100075</v>
      </c>
      <c r="O55">
        <f>IF(AND(A55&gt;0,A55&lt;999),IFERROR(VLOOKUP(results0502[[#This Row],[Card]],FISM[],1,FALSE),0),0)</f>
        <v>6100075</v>
      </c>
      <c r="P55">
        <f t="shared" si="3"/>
        <v>54</v>
      </c>
    </row>
    <row r="56" spans="1:16" x14ac:dyDescent="0.3">
      <c r="A56" s="11">
        <v>55</v>
      </c>
      <c r="B56" s="12">
        <v>80</v>
      </c>
      <c r="C56" s="12">
        <v>6100125</v>
      </c>
      <c r="D56" s="12" t="s">
        <v>626</v>
      </c>
      <c r="E56" s="12" t="s">
        <v>143</v>
      </c>
      <c r="F56" s="12" t="s">
        <v>20</v>
      </c>
      <c r="G56" s="12" t="s">
        <v>1216</v>
      </c>
      <c r="H56" s="12" t="s">
        <v>1217</v>
      </c>
      <c r="I56" s="12" t="s">
        <v>1218</v>
      </c>
      <c r="J56" s="12" t="s">
        <v>812</v>
      </c>
      <c r="K56" s="13" t="s">
        <v>1219</v>
      </c>
      <c r="N56">
        <f t="shared" si="2"/>
        <v>6100125</v>
      </c>
      <c r="O56">
        <f>IF(AND(A56&gt;0,A56&lt;999),IFERROR(VLOOKUP(results0502[[#This Row],[Card]],FISM[],1,FALSE),0),0)</f>
        <v>6100125</v>
      </c>
      <c r="P56">
        <f t="shared" si="3"/>
        <v>55</v>
      </c>
    </row>
    <row r="57" spans="1:16" x14ac:dyDescent="0.3">
      <c r="A57" s="14">
        <v>56</v>
      </c>
      <c r="B57" s="15">
        <v>75</v>
      </c>
      <c r="C57" s="15">
        <v>6100073</v>
      </c>
      <c r="D57" s="15" t="s">
        <v>433</v>
      </c>
      <c r="E57" s="15" t="s">
        <v>143</v>
      </c>
      <c r="F57" s="15" t="s">
        <v>20</v>
      </c>
      <c r="G57" s="15" t="s">
        <v>1220</v>
      </c>
      <c r="H57" s="15" t="s">
        <v>128</v>
      </c>
      <c r="I57" s="15" t="s">
        <v>1221</v>
      </c>
      <c r="J57" s="15" t="s">
        <v>1222</v>
      </c>
      <c r="K57" s="16" t="s">
        <v>1223</v>
      </c>
      <c r="N57">
        <f t="shared" si="2"/>
        <v>6100073</v>
      </c>
      <c r="O57">
        <f>IF(AND(A57&gt;0,A57&lt;999),IFERROR(VLOOKUP(results0502[[#This Row],[Card]],FISM[],1,FALSE),0),0)</f>
        <v>6100073</v>
      </c>
      <c r="P57">
        <f t="shared" si="3"/>
        <v>56</v>
      </c>
    </row>
    <row r="58" spans="1:16" x14ac:dyDescent="0.3">
      <c r="A58" s="11">
        <v>57</v>
      </c>
      <c r="B58" s="12">
        <v>65</v>
      </c>
      <c r="C58" s="12">
        <v>6100077</v>
      </c>
      <c r="D58" s="12" t="s">
        <v>420</v>
      </c>
      <c r="E58" s="12" t="s">
        <v>143</v>
      </c>
      <c r="F58" s="12" t="s">
        <v>20</v>
      </c>
      <c r="G58" s="12" t="s">
        <v>1224</v>
      </c>
      <c r="H58" s="12" t="s">
        <v>1225</v>
      </c>
      <c r="I58" s="12" t="s">
        <v>1226</v>
      </c>
      <c r="J58" s="12" t="s">
        <v>1227</v>
      </c>
      <c r="K58" s="13" t="s">
        <v>1228</v>
      </c>
      <c r="N58">
        <f t="shared" si="2"/>
        <v>6100077</v>
      </c>
      <c r="O58">
        <f>IF(AND(A58&gt;0,A58&lt;999),IFERROR(VLOOKUP(results0502[[#This Row],[Card]],FISM[],1,FALSE),0),0)</f>
        <v>6100077</v>
      </c>
      <c r="P58">
        <f t="shared" si="3"/>
        <v>57</v>
      </c>
    </row>
    <row r="59" spans="1:16" x14ac:dyDescent="0.3">
      <c r="A59" s="14">
        <v>58</v>
      </c>
      <c r="B59" s="15">
        <v>66</v>
      </c>
      <c r="C59" s="15">
        <v>6100131</v>
      </c>
      <c r="D59" s="15" t="s">
        <v>1229</v>
      </c>
      <c r="E59" s="15" t="s">
        <v>143</v>
      </c>
      <c r="F59" s="15" t="s">
        <v>20</v>
      </c>
      <c r="G59" s="15" t="s">
        <v>1230</v>
      </c>
      <c r="H59" s="15" t="s">
        <v>1231</v>
      </c>
      <c r="I59" s="15" t="s">
        <v>1232</v>
      </c>
      <c r="J59" s="15" t="s">
        <v>1233</v>
      </c>
      <c r="K59" s="16" t="s">
        <v>1234</v>
      </c>
      <c r="N59">
        <f t="shared" si="2"/>
        <v>6100131</v>
      </c>
      <c r="O59">
        <f>IF(AND(A59&gt;0,A59&lt;999),IFERROR(VLOOKUP(results0502[[#This Row],[Card]],FISM[],1,FALSE),0),0)</f>
        <v>6100131</v>
      </c>
      <c r="P59">
        <f t="shared" si="3"/>
        <v>58</v>
      </c>
    </row>
    <row r="60" spans="1:16" x14ac:dyDescent="0.3">
      <c r="A60" s="11">
        <v>59</v>
      </c>
      <c r="B60" s="12">
        <v>63</v>
      </c>
      <c r="C60" s="12">
        <v>492309</v>
      </c>
      <c r="D60" s="12" t="s">
        <v>1235</v>
      </c>
      <c r="E60" s="12" t="s">
        <v>43</v>
      </c>
      <c r="F60" s="12" t="s">
        <v>638</v>
      </c>
      <c r="G60" s="12" t="s">
        <v>1236</v>
      </c>
      <c r="H60" s="12" t="s">
        <v>1237</v>
      </c>
      <c r="I60" s="12" t="s">
        <v>1238</v>
      </c>
      <c r="J60" s="12" t="s">
        <v>1239</v>
      </c>
      <c r="K60" s="13" t="s">
        <v>1240</v>
      </c>
      <c r="N60">
        <f t="shared" si="2"/>
        <v>492309</v>
      </c>
      <c r="O60">
        <f>IF(AND(A60&gt;0,A60&lt;999),IFERROR(VLOOKUP(results0502[[#This Row],[Card]],FISM[],1,FALSE),0),0)</f>
        <v>492309</v>
      </c>
      <c r="P60">
        <f t="shared" si="3"/>
        <v>59</v>
      </c>
    </row>
    <row r="61" spans="1:16" x14ac:dyDescent="0.3">
      <c r="A61" s="14">
        <v>60</v>
      </c>
      <c r="B61" s="15">
        <v>89</v>
      </c>
      <c r="C61" s="15">
        <v>6100165</v>
      </c>
      <c r="D61" s="15" t="s">
        <v>585</v>
      </c>
      <c r="E61" s="15" t="s">
        <v>143</v>
      </c>
      <c r="F61" s="15" t="s">
        <v>20</v>
      </c>
      <c r="G61" s="15" t="s">
        <v>1241</v>
      </c>
      <c r="H61" s="15" t="s">
        <v>1242</v>
      </c>
      <c r="I61" s="15" t="s">
        <v>1243</v>
      </c>
      <c r="J61" s="15" t="s">
        <v>1244</v>
      </c>
      <c r="K61" s="16" t="s">
        <v>1245</v>
      </c>
      <c r="N61">
        <f t="shared" si="2"/>
        <v>6100165</v>
      </c>
      <c r="O61">
        <f>IF(AND(A61&gt;0,A61&lt;999),IFERROR(VLOOKUP(results0502[[#This Row],[Card]],FISM[],1,FALSE),0),0)</f>
        <v>6100165</v>
      </c>
      <c r="P61">
        <f t="shared" si="3"/>
        <v>60</v>
      </c>
    </row>
    <row r="62" spans="1:16" x14ac:dyDescent="0.3">
      <c r="A62" s="11">
        <v>61</v>
      </c>
      <c r="B62" s="12">
        <v>81</v>
      </c>
      <c r="C62" s="12">
        <v>6100154</v>
      </c>
      <c r="D62" s="12" t="s">
        <v>512</v>
      </c>
      <c r="E62" s="12" t="s">
        <v>143</v>
      </c>
      <c r="F62" s="12" t="s">
        <v>20</v>
      </c>
      <c r="G62" s="12" t="s">
        <v>1246</v>
      </c>
      <c r="H62" s="12" t="s">
        <v>1247</v>
      </c>
      <c r="I62" s="12" t="s">
        <v>1248</v>
      </c>
      <c r="J62" s="12" t="s">
        <v>1249</v>
      </c>
      <c r="K62" s="13" t="s">
        <v>1250</v>
      </c>
      <c r="N62">
        <f t="shared" si="2"/>
        <v>6100154</v>
      </c>
      <c r="O62">
        <f>IF(AND(A62&gt;0,A62&lt;999),IFERROR(VLOOKUP(results0502[[#This Row],[Card]],FISM[],1,FALSE),0),0)</f>
        <v>6100154</v>
      </c>
      <c r="P62">
        <f t="shared" si="3"/>
        <v>61</v>
      </c>
    </row>
    <row r="63" spans="1:16" x14ac:dyDescent="0.3">
      <c r="A63" s="14">
        <v>62</v>
      </c>
      <c r="B63" s="15">
        <v>92</v>
      </c>
      <c r="C63" s="15">
        <v>6100090</v>
      </c>
      <c r="D63" s="15" t="s">
        <v>482</v>
      </c>
      <c r="E63" s="15" t="s">
        <v>143</v>
      </c>
      <c r="F63" s="15" t="s">
        <v>20</v>
      </c>
      <c r="G63" s="15" t="s">
        <v>1251</v>
      </c>
      <c r="H63" s="15" t="s">
        <v>1252</v>
      </c>
      <c r="I63" s="15" t="s">
        <v>1253</v>
      </c>
      <c r="J63" s="15" t="s">
        <v>1254</v>
      </c>
      <c r="K63" s="16" t="s">
        <v>1255</v>
      </c>
      <c r="N63">
        <f t="shared" si="2"/>
        <v>6100090</v>
      </c>
      <c r="O63">
        <f>IF(AND(A63&gt;0,A63&lt;999),IFERROR(VLOOKUP(results0502[[#This Row],[Card]],FISM[],1,FALSE),0),0)</f>
        <v>6100090</v>
      </c>
      <c r="P63">
        <f t="shared" si="3"/>
        <v>62</v>
      </c>
    </row>
    <row r="64" spans="1:16" x14ac:dyDescent="0.3">
      <c r="A64" s="11">
        <v>63</v>
      </c>
      <c r="B64" s="12">
        <v>82</v>
      </c>
      <c r="C64" s="12">
        <v>6100092</v>
      </c>
      <c r="D64" s="12" t="s">
        <v>1256</v>
      </c>
      <c r="E64" s="12" t="s">
        <v>143</v>
      </c>
      <c r="F64" s="12" t="s">
        <v>20</v>
      </c>
      <c r="G64" s="12" t="s">
        <v>1257</v>
      </c>
      <c r="H64" s="12" t="s">
        <v>1258</v>
      </c>
      <c r="I64" s="12" t="s">
        <v>1259</v>
      </c>
      <c r="J64" s="12" t="s">
        <v>1260</v>
      </c>
      <c r="K64" s="13" t="s">
        <v>1261</v>
      </c>
      <c r="N64">
        <f t="shared" si="2"/>
        <v>6100092</v>
      </c>
      <c r="O64">
        <f>IF(AND(A64&gt;0,A64&lt;999),IFERROR(VLOOKUP(results0502[[#This Row],[Card]],FISM[],1,FALSE),0),0)</f>
        <v>6100092</v>
      </c>
      <c r="P64">
        <f t="shared" si="3"/>
        <v>63</v>
      </c>
    </row>
    <row r="65" spans="1:16" x14ac:dyDescent="0.3">
      <c r="A65" s="14">
        <v>64</v>
      </c>
      <c r="B65" s="15">
        <v>71</v>
      </c>
      <c r="C65" s="15">
        <v>492282</v>
      </c>
      <c r="D65" s="15" t="s">
        <v>637</v>
      </c>
      <c r="E65" s="15" t="s">
        <v>43</v>
      </c>
      <c r="F65" s="15" t="s">
        <v>638</v>
      </c>
      <c r="G65" s="15" t="s">
        <v>1262</v>
      </c>
      <c r="H65" s="15" t="s">
        <v>1012</v>
      </c>
      <c r="I65" s="15" t="s">
        <v>1263</v>
      </c>
      <c r="J65" s="15" t="s">
        <v>1264</v>
      </c>
      <c r="K65" s="16" t="s">
        <v>1265</v>
      </c>
      <c r="N65">
        <f t="shared" si="2"/>
        <v>492282</v>
      </c>
      <c r="O65">
        <f>IF(AND(A65&gt;0,A65&lt;999),IFERROR(VLOOKUP(results0502[[#This Row],[Card]],FISM[],1,FALSE),0),0)</f>
        <v>492282</v>
      </c>
      <c r="P65">
        <f t="shared" si="3"/>
        <v>64</v>
      </c>
    </row>
    <row r="66" spans="1:16" x14ac:dyDescent="0.3">
      <c r="A66" s="11">
        <v>65</v>
      </c>
      <c r="B66" s="12">
        <v>91</v>
      </c>
      <c r="C66" s="12">
        <v>104863</v>
      </c>
      <c r="D66" s="12" t="s">
        <v>1266</v>
      </c>
      <c r="E66" s="12" t="s">
        <v>19</v>
      </c>
      <c r="F66" s="12" t="s">
        <v>20</v>
      </c>
      <c r="G66" s="12" t="s">
        <v>162</v>
      </c>
      <c r="H66" s="12" t="s">
        <v>1267</v>
      </c>
      <c r="I66" s="12" t="s">
        <v>1268</v>
      </c>
      <c r="J66" s="12" t="s">
        <v>1269</v>
      </c>
      <c r="K66" s="13" t="s">
        <v>1270</v>
      </c>
      <c r="N66">
        <f t="shared" ref="N66:N93" si="4">C66</f>
        <v>104863</v>
      </c>
      <c r="O66">
        <f>IF(AND(A66&gt;0,A66&lt;999),IFERROR(VLOOKUP(results0502[[#This Row],[Card]],FISM[],1,FALSE),0),0)</f>
        <v>104863</v>
      </c>
      <c r="P66">
        <f t="shared" ref="P66:P93" si="5">A66</f>
        <v>65</v>
      </c>
    </row>
    <row r="67" spans="1:16" x14ac:dyDescent="0.3">
      <c r="A67" s="14">
        <v>66</v>
      </c>
      <c r="B67" s="15">
        <v>90</v>
      </c>
      <c r="C67" s="15">
        <v>6100186</v>
      </c>
      <c r="D67" s="15" t="s">
        <v>546</v>
      </c>
      <c r="E67" s="15" t="s">
        <v>143</v>
      </c>
      <c r="F67" s="15" t="s">
        <v>20</v>
      </c>
      <c r="G67" s="15" t="s">
        <v>1271</v>
      </c>
      <c r="H67" s="15" t="s">
        <v>169</v>
      </c>
      <c r="I67" s="15" t="s">
        <v>1272</v>
      </c>
      <c r="J67" s="15" t="s">
        <v>1273</v>
      </c>
      <c r="K67" s="16" t="s">
        <v>1274</v>
      </c>
      <c r="N67">
        <f t="shared" si="4"/>
        <v>6100186</v>
      </c>
      <c r="O67">
        <f>IF(AND(A67&gt;0,A67&lt;999),IFERROR(VLOOKUP(results0502[[#This Row],[Card]],FISM[],1,FALSE),0),0)</f>
        <v>6100186</v>
      </c>
      <c r="P67">
        <f t="shared" si="5"/>
        <v>66</v>
      </c>
    </row>
    <row r="68" spans="1:16" x14ac:dyDescent="0.3">
      <c r="A68" s="14">
        <v>999</v>
      </c>
      <c r="B68" s="15">
        <v>79</v>
      </c>
      <c r="C68" s="15">
        <v>6100157</v>
      </c>
      <c r="D68" s="15" t="s">
        <v>1275</v>
      </c>
      <c r="E68" s="15" t="s">
        <v>143</v>
      </c>
      <c r="F68" s="15" t="s">
        <v>20</v>
      </c>
      <c r="G68" s="15" t="s">
        <v>1276</v>
      </c>
      <c r="H68" s="15" t="s">
        <v>24</v>
      </c>
      <c r="I68" s="15" t="s">
        <v>24</v>
      </c>
      <c r="J68" s="15" t="s">
        <v>24</v>
      </c>
      <c r="K68" s="16" t="s">
        <v>24</v>
      </c>
      <c r="N68">
        <f t="shared" si="4"/>
        <v>6100157</v>
      </c>
      <c r="O68">
        <f>IF(AND(A68&gt;0,A68&lt;999),IFERROR(VLOOKUP(results0502[[#This Row],[Card]],FISM[],1,FALSE),0),0)</f>
        <v>0</v>
      </c>
      <c r="P68">
        <f t="shared" si="5"/>
        <v>999</v>
      </c>
    </row>
    <row r="69" spans="1:16" x14ac:dyDescent="0.3">
      <c r="A69" s="14">
        <v>999</v>
      </c>
      <c r="B69" s="12">
        <v>76</v>
      </c>
      <c r="C69" s="12">
        <v>6100151</v>
      </c>
      <c r="D69" s="12" t="s">
        <v>178</v>
      </c>
      <c r="E69" s="12" t="s">
        <v>143</v>
      </c>
      <c r="F69" s="12" t="s">
        <v>20</v>
      </c>
      <c r="G69" s="12" t="s">
        <v>1157</v>
      </c>
      <c r="H69" s="12" t="s">
        <v>24</v>
      </c>
      <c r="I69" s="12" t="s">
        <v>24</v>
      </c>
      <c r="J69" s="12" t="s">
        <v>24</v>
      </c>
      <c r="K69" s="13" t="s">
        <v>24</v>
      </c>
      <c r="N69">
        <f t="shared" si="4"/>
        <v>6100151</v>
      </c>
      <c r="O69">
        <f>IF(AND(A69&gt;0,A69&lt;999),IFERROR(VLOOKUP(results0502[[#This Row],[Card]],FISM[],1,FALSE),0),0)</f>
        <v>0</v>
      </c>
      <c r="P69">
        <f t="shared" si="5"/>
        <v>999</v>
      </c>
    </row>
    <row r="70" spans="1:16" x14ac:dyDescent="0.3">
      <c r="A70" s="14">
        <v>999</v>
      </c>
      <c r="B70" s="15">
        <v>74</v>
      </c>
      <c r="C70" s="15">
        <v>6100054</v>
      </c>
      <c r="D70" s="15" t="s">
        <v>413</v>
      </c>
      <c r="E70" s="15" t="s">
        <v>143</v>
      </c>
      <c r="F70" s="15" t="s">
        <v>20</v>
      </c>
      <c r="G70" s="15" t="s">
        <v>1277</v>
      </c>
      <c r="H70" s="15" t="s">
        <v>24</v>
      </c>
      <c r="I70" s="15" t="s">
        <v>24</v>
      </c>
      <c r="J70" s="15" t="s">
        <v>24</v>
      </c>
      <c r="K70" s="16" t="s">
        <v>24</v>
      </c>
      <c r="N70">
        <f t="shared" si="4"/>
        <v>6100054</v>
      </c>
      <c r="O70">
        <f>IF(AND(A70&gt;0,A70&lt;999),IFERROR(VLOOKUP(results0502[[#This Row],[Card]],FISM[],1,FALSE),0),0)</f>
        <v>0</v>
      </c>
      <c r="P70">
        <f t="shared" si="5"/>
        <v>999</v>
      </c>
    </row>
    <row r="71" spans="1:16" x14ac:dyDescent="0.3">
      <c r="A71" s="14">
        <v>999</v>
      </c>
      <c r="B71" s="12">
        <v>55</v>
      </c>
      <c r="C71" s="12">
        <v>104815</v>
      </c>
      <c r="D71" s="12" t="s">
        <v>634</v>
      </c>
      <c r="E71" s="12" t="s">
        <v>19</v>
      </c>
      <c r="F71" s="12" t="s">
        <v>20</v>
      </c>
      <c r="G71" s="12" t="s">
        <v>1278</v>
      </c>
      <c r="H71" s="12" t="s">
        <v>24</v>
      </c>
      <c r="I71" s="12" t="s">
        <v>24</v>
      </c>
      <c r="J71" s="12" t="s">
        <v>24</v>
      </c>
      <c r="K71" s="13" t="s">
        <v>24</v>
      </c>
      <c r="N71">
        <f t="shared" si="4"/>
        <v>104815</v>
      </c>
      <c r="O71">
        <f>IF(AND(A71&gt;0,A71&lt;999),IFERROR(VLOOKUP(results0502[[#This Row],[Card]],FISM[],1,FALSE),0),0)</f>
        <v>0</v>
      </c>
      <c r="P71">
        <f t="shared" si="5"/>
        <v>999</v>
      </c>
    </row>
    <row r="72" spans="1:16" x14ac:dyDescent="0.3">
      <c r="A72" s="14">
        <v>999</v>
      </c>
      <c r="B72" s="15">
        <v>30</v>
      </c>
      <c r="C72" s="15">
        <v>6532585</v>
      </c>
      <c r="D72" s="15" t="s">
        <v>1279</v>
      </c>
      <c r="E72" s="15" t="s">
        <v>43</v>
      </c>
      <c r="F72" s="15" t="s">
        <v>73</v>
      </c>
      <c r="G72" s="15" t="s">
        <v>1280</v>
      </c>
      <c r="H72" s="15" t="s">
        <v>24</v>
      </c>
      <c r="I72" s="15" t="s">
        <v>24</v>
      </c>
      <c r="J72" s="15" t="s">
        <v>24</v>
      </c>
      <c r="K72" s="16" t="s">
        <v>24</v>
      </c>
      <c r="N72">
        <f t="shared" si="4"/>
        <v>6532585</v>
      </c>
      <c r="O72">
        <f>IF(AND(A72&gt;0,A72&lt;999),IFERROR(VLOOKUP(results0502[[#This Row],[Card]],FISM[],1,FALSE),0),0)</f>
        <v>0</v>
      </c>
      <c r="P72">
        <f t="shared" si="5"/>
        <v>999</v>
      </c>
    </row>
    <row r="73" spans="1:16" x14ac:dyDescent="0.3">
      <c r="A73" s="14">
        <v>999</v>
      </c>
      <c r="B73" s="12">
        <v>11</v>
      </c>
      <c r="C73" s="12">
        <v>6532418</v>
      </c>
      <c r="D73" s="12" t="s">
        <v>1281</v>
      </c>
      <c r="E73" s="12" t="s">
        <v>19</v>
      </c>
      <c r="F73" s="12" t="s">
        <v>73</v>
      </c>
      <c r="G73" s="12" t="s">
        <v>1147</v>
      </c>
      <c r="H73" s="12" t="s">
        <v>24</v>
      </c>
      <c r="I73" s="12" t="s">
        <v>24</v>
      </c>
      <c r="J73" s="12" t="s">
        <v>24</v>
      </c>
      <c r="K73" s="13" t="s">
        <v>24</v>
      </c>
      <c r="N73">
        <f t="shared" si="4"/>
        <v>6532418</v>
      </c>
      <c r="O73">
        <f>IF(AND(A73&gt;0,A73&lt;999),IFERROR(VLOOKUP(results0502[[#This Row],[Card]],FISM[],1,FALSE),0),0)</f>
        <v>0</v>
      </c>
      <c r="P73">
        <f t="shared" si="5"/>
        <v>999</v>
      </c>
    </row>
    <row r="74" spans="1:16" x14ac:dyDescent="0.3">
      <c r="A74" s="14">
        <v>999</v>
      </c>
      <c r="B74" s="12">
        <v>86</v>
      </c>
      <c r="C74" s="12">
        <v>6100136</v>
      </c>
      <c r="D74" s="12" t="s">
        <v>1282</v>
      </c>
      <c r="E74" s="12" t="s">
        <v>143</v>
      </c>
      <c r="F74" s="12" t="s">
        <v>20</v>
      </c>
      <c r="G74" s="12" t="s">
        <v>24</v>
      </c>
      <c r="H74" s="12" t="s">
        <v>24</v>
      </c>
      <c r="I74" s="12" t="s">
        <v>24</v>
      </c>
      <c r="J74" s="12" t="s">
        <v>24</v>
      </c>
      <c r="K74" s="13" t="s">
        <v>24</v>
      </c>
      <c r="N74">
        <f t="shared" si="4"/>
        <v>6100136</v>
      </c>
      <c r="O74">
        <f>IF(AND(A74&gt;0,A74&lt;999),IFERROR(VLOOKUP(results0502[[#This Row],[Card]],FISM[],1,FALSE),0),0)</f>
        <v>0</v>
      </c>
      <c r="P74">
        <f t="shared" si="5"/>
        <v>999</v>
      </c>
    </row>
    <row r="75" spans="1:16" x14ac:dyDescent="0.3">
      <c r="A75" s="14">
        <v>999</v>
      </c>
      <c r="B75" s="15">
        <v>85</v>
      </c>
      <c r="C75" s="15">
        <v>6100123</v>
      </c>
      <c r="D75" s="15" t="s">
        <v>597</v>
      </c>
      <c r="E75" s="15" t="s">
        <v>143</v>
      </c>
      <c r="F75" s="15" t="s">
        <v>20</v>
      </c>
      <c r="G75" s="15" t="s">
        <v>24</v>
      </c>
      <c r="H75" s="15" t="s">
        <v>24</v>
      </c>
      <c r="I75" s="15" t="s">
        <v>24</v>
      </c>
      <c r="J75" s="15" t="s">
        <v>24</v>
      </c>
      <c r="K75" s="16" t="s">
        <v>24</v>
      </c>
      <c r="N75">
        <f t="shared" si="4"/>
        <v>6100123</v>
      </c>
      <c r="O75">
        <f>IF(AND(A75&gt;0,A75&lt;999),IFERROR(VLOOKUP(results0502[[#This Row],[Card]],FISM[],1,FALSE),0),0)</f>
        <v>0</v>
      </c>
      <c r="P75">
        <f t="shared" si="5"/>
        <v>999</v>
      </c>
    </row>
    <row r="76" spans="1:16" x14ac:dyDescent="0.3">
      <c r="A76" s="14">
        <v>999</v>
      </c>
      <c r="B76" s="12">
        <v>84</v>
      </c>
      <c r="C76" s="12">
        <v>6100087</v>
      </c>
      <c r="D76" s="12" t="s">
        <v>591</v>
      </c>
      <c r="E76" s="12" t="s">
        <v>143</v>
      </c>
      <c r="F76" s="12" t="s">
        <v>20</v>
      </c>
      <c r="G76" s="12" t="s">
        <v>24</v>
      </c>
      <c r="H76" s="12" t="s">
        <v>24</v>
      </c>
      <c r="I76" s="12" t="s">
        <v>24</v>
      </c>
      <c r="J76" s="12" t="s">
        <v>24</v>
      </c>
      <c r="K76" s="13" t="s">
        <v>24</v>
      </c>
      <c r="N76">
        <f t="shared" si="4"/>
        <v>6100087</v>
      </c>
      <c r="O76">
        <f>IF(AND(A76&gt;0,A76&lt;999),IFERROR(VLOOKUP(results0502[[#This Row],[Card]],FISM[],1,FALSE),0),0)</f>
        <v>0</v>
      </c>
      <c r="P76">
        <f t="shared" si="5"/>
        <v>999</v>
      </c>
    </row>
    <row r="77" spans="1:16" x14ac:dyDescent="0.3">
      <c r="A77" s="14">
        <v>999</v>
      </c>
      <c r="B77" s="15">
        <v>78</v>
      </c>
      <c r="C77" s="15">
        <v>6100074</v>
      </c>
      <c r="D77" s="15" t="s">
        <v>624</v>
      </c>
      <c r="E77" s="15" t="s">
        <v>143</v>
      </c>
      <c r="F77" s="15" t="s">
        <v>20</v>
      </c>
      <c r="G77" s="15" t="s">
        <v>24</v>
      </c>
      <c r="H77" s="15" t="s">
        <v>24</v>
      </c>
      <c r="I77" s="15" t="s">
        <v>24</v>
      </c>
      <c r="J77" s="15" t="s">
        <v>24</v>
      </c>
      <c r="K77" s="16" t="s">
        <v>24</v>
      </c>
      <c r="N77">
        <f t="shared" si="4"/>
        <v>6100074</v>
      </c>
      <c r="O77">
        <f>IF(AND(A77&gt;0,A77&lt;999),IFERROR(VLOOKUP(results0502[[#This Row],[Card]],FISM[],1,FALSE),0),0)</f>
        <v>0</v>
      </c>
      <c r="P77">
        <f t="shared" si="5"/>
        <v>999</v>
      </c>
    </row>
    <row r="78" spans="1:16" x14ac:dyDescent="0.3">
      <c r="A78" s="14">
        <v>999</v>
      </c>
      <c r="B78" s="12">
        <v>73</v>
      </c>
      <c r="C78" s="12">
        <v>6100164</v>
      </c>
      <c r="D78" s="12" t="s">
        <v>468</v>
      </c>
      <c r="E78" s="12" t="s">
        <v>143</v>
      </c>
      <c r="F78" s="12" t="s">
        <v>20</v>
      </c>
      <c r="G78" s="12" t="s">
        <v>24</v>
      </c>
      <c r="H78" s="12" t="s">
        <v>24</v>
      </c>
      <c r="I78" s="12" t="s">
        <v>24</v>
      </c>
      <c r="J78" s="12" t="s">
        <v>24</v>
      </c>
      <c r="K78" s="13" t="s">
        <v>24</v>
      </c>
      <c r="N78">
        <f t="shared" si="4"/>
        <v>6100164</v>
      </c>
      <c r="O78">
        <f>IF(AND(A78&gt;0,A78&lt;999),IFERROR(VLOOKUP(results0502[[#This Row],[Card]],FISM[],1,FALSE),0),0)</f>
        <v>0</v>
      </c>
      <c r="P78">
        <f t="shared" si="5"/>
        <v>999</v>
      </c>
    </row>
    <row r="79" spans="1:16" x14ac:dyDescent="0.3">
      <c r="A79" s="14">
        <v>999</v>
      </c>
      <c r="B79" s="15">
        <v>53</v>
      </c>
      <c r="C79" s="15">
        <v>104903</v>
      </c>
      <c r="D79" s="15" t="s">
        <v>461</v>
      </c>
      <c r="E79" s="15" t="s">
        <v>43</v>
      </c>
      <c r="F79" s="15" t="s">
        <v>20</v>
      </c>
      <c r="G79" s="15" t="s">
        <v>24</v>
      </c>
      <c r="H79" s="15" t="s">
        <v>24</v>
      </c>
      <c r="I79" s="15" t="s">
        <v>24</v>
      </c>
      <c r="J79" s="15" t="s">
        <v>24</v>
      </c>
      <c r="K79" s="16" t="s">
        <v>24</v>
      </c>
      <c r="N79">
        <f t="shared" si="4"/>
        <v>104903</v>
      </c>
      <c r="O79">
        <f>IF(AND(A79&gt;0,A79&lt;999),IFERROR(VLOOKUP(results0502[[#This Row],[Card]],FISM[],1,FALSE),0),0)</f>
        <v>0</v>
      </c>
      <c r="P79">
        <f t="shared" si="5"/>
        <v>999</v>
      </c>
    </row>
    <row r="80" spans="1:16" x14ac:dyDescent="0.3">
      <c r="A80" s="14">
        <v>999</v>
      </c>
      <c r="B80" s="12">
        <v>52</v>
      </c>
      <c r="C80" s="12">
        <v>104913</v>
      </c>
      <c r="D80" s="12" t="s">
        <v>611</v>
      </c>
      <c r="E80" s="12" t="s">
        <v>43</v>
      </c>
      <c r="F80" s="12" t="s">
        <v>20</v>
      </c>
      <c r="G80" s="12" t="s">
        <v>24</v>
      </c>
      <c r="H80" s="12" t="s">
        <v>24</v>
      </c>
      <c r="I80" s="12" t="s">
        <v>24</v>
      </c>
      <c r="J80" s="12" t="s">
        <v>24</v>
      </c>
      <c r="K80" s="13" t="s">
        <v>24</v>
      </c>
      <c r="N80">
        <f t="shared" si="4"/>
        <v>104913</v>
      </c>
      <c r="O80">
        <f>IF(AND(A80&gt;0,A80&lt;999),IFERROR(VLOOKUP(results0502[[#This Row],[Card]],FISM[],1,FALSE),0),0)</f>
        <v>0</v>
      </c>
      <c r="P80">
        <f t="shared" si="5"/>
        <v>999</v>
      </c>
    </row>
    <row r="81" spans="1:16" x14ac:dyDescent="0.3">
      <c r="A81" s="14">
        <v>999</v>
      </c>
      <c r="B81" s="15">
        <v>49</v>
      </c>
      <c r="C81" s="15">
        <v>6100083</v>
      </c>
      <c r="D81" s="15" t="s">
        <v>239</v>
      </c>
      <c r="E81" s="15" t="s">
        <v>143</v>
      </c>
      <c r="F81" s="15" t="s">
        <v>20</v>
      </c>
      <c r="G81" s="15" t="s">
        <v>24</v>
      </c>
      <c r="H81" s="15" t="s">
        <v>24</v>
      </c>
      <c r="I81" s="15" t="s">
        <v>24</v>
      </c>
      <c r="J81" s="15" t="s">
        <v>24</v>
      </c>
      <c r="K81" s="16" t="s">
        <v>24</v>
      </c>
      <c r="N81">
        <f t="shared" si="4"/>
        <v>6100083</v>
      </c>
      <c r="O81">
        <f>IF(AND(A81&gt;0,A81&lt;999),IFERROR(VLOOKUP(results0502[[#This Row],[Card]],FISM[],1,FALSE),0),0)</f>
        <v>0</v>
      </c>
      <c r="P81">
        <f t="shared" si="5"/>
        <v>999</v>
      </c>
    </row>
    <row r="82" spans="1:16" x14ac:dyDescent="0.3">
      <c r="A82" s="14">
        <v>999</v>
      </c>
      <c r="B82" s="12">
        <v>46</v>
      </c>
      <c r="C82" s="12">
        <v>6100068</v>
      </c>
      <c r="D82" s="12" t="s">
        <v>365</v>
      </c>
      <c r="E82" s="12" t="s">
        <v>143</v>
      </c>
      <c r="F82" s="12" t="s">
        <v>20</v>
      </c>
      <c r="G82" s="12" t="s">
        <v>24</v>
      </c>
      <c r="H82" s="12" t="s">
        <v>24</v>
      </c>
      <c r="I82" s="12" t="s">
        <v>24</v>
      </c>
      <c r="J82" s="12" t="s">
        <v>24</v>
      </c>
      <c r="K82" s="13" t="s">
        <v>24</v>
      </c>
      <c r="N82">
        <f t="shared" si="4"/>
        <v>6100068</v>
      </c>
      <c r="O82">
        <f>IF(AND(A82&gt;0,A82&lt;999),IFERROR(VLOOKUP(results0502[[#This Row],[Card]],FISM[],1,FALSE),0),0)</f>
        <v>0</v>
      </c>
      <c r="P82">
        <f t="shared" si="5"/>
        <v>999</v>
      </c>
    </row>
    <row r="83" spans="1:16" x14ac:dyDescent="0.3">
      <c r="A83" s="14">
        <v>999</v>
      </c>
      <c r="B83" s="15">
        <v>45</v>
      </c>
      <c r="C83" s="15">
        <v>104910</v>
      </c>
      <c r="D83" s="15" t="s">
        <v>630</v>
      </c>
      <c r="E83" s="15" t="s">
        <v>43</v>
      </c>
      <c r="F83" s="15" t="s">
        <v>20</v>
      </c>
      <c r="G83" s="15" t="s">
        <v>24</v>
      </c>
      <c r="H83" s="15" t="s">
        <v>24</v>
      </c>
      <c r="I83" s="15" t="s">
        <v>24</v>
      </c>
      <c r="J83" s="15" t="s">
        <v>24</v>
      </c>
      <c r="K83" s="16" t="s">
        <v>24</v>
      </c>
      <c r="N83">
        <f t="shared" si="4"/>
        <v>104910</v>
      </c>
      <c r="O83">
        <f>IF(AND(A83&gt;0,A83&lt;999),IFERROR(VLOOKUP(results0502[[#This Row],[Card]],FISM[],1,FALSE),0),0)</f>
        <v>0</v>
      </c>
      <c r="P83">
        <f t="shared" si="5"/>
        <v>999</v>
      </c>
    </row>
    <row r="84" spans="1:16" x14ac:dyDescent="0.3">
      <c r="A84" s="14">
        <v>999</v>
      </c>
      <c r="B84" s="12">
        <v>44</v>
      </c>
      <c r="C84" s="12">
        <v>6100033</v>
      </c>
      <c r="D84" s="12" t="s">
        <v>307</v>
      </c>
      <c r="E84" s="12" t="s">
        <v>143</v>
      </c>
      <c r="F84" s="12" t="s">
        <v>20</v>
      </c>
      <c r="G84" s="12" t="s">
        <v>24</v>
      </c>
      <c r="H84" s="12" t="s">
        <v>24</v>
      </c>
      <c r="I84" s="12" t="s">
        <v>24</v>
      </c>
      <c r="J84" s="12" t="s">
        <v>24</v>
      </c>
      <c r="K84" s="13" t="s">
        <v>24</v>
      </c>
      <c r="N84">
        <f t="shared" si="4"/>
        <v>6100033</v>
      </c>
      <c r="O84">
        <f>IF(AND(A84&gt;0,A84&lt;999),IFERROR(VLOOKUP(results0502[[#This Row],[Card]],FISM[],1,FALSE),0),0)</f>
        <v>0</v>
      </c>
      <c r="P84">
        <f t="shared" si="5"/>
        <v>999</v>
      </c>
    </row>
    <row r="85" spans="1:16" x14ac:dyDescent="0.3">
      <c r="A85" s="14">
        <v>999</v>
      </c>
      <c r="B85" s="15">
        <v>38</v>
      </c>
      <c r="C85" s="15">
        <v>6532399</v>
      </c>
      <c r="D85" s="15" t="s">
        <v>318</v>
      </c>
      <c r="E85" s="15" t="s">
        <v>19</v>
      </c>
      <c r="F85" s="15" t="s">
        <v>73</v>
      </c>
      <c r="G85" s="15" t="s">
        <v>24</v>
      </c>
      <c r="H85" s="15" t="s">
        <v>24</v>
      </c>
      <c r="I85" s="15" t="s">
        <v>24</v>
      </c>
      <c r="J85" s="15" t="s">
        <v>24</v>
      </c>
      <c r="K85" s="16" t="s">
        <v>24</v>
      </c>
      <c r="N85">
        <f t="shared" si="4"/>
        <v>6532399</v>
      </c>
      <c r="O85">
        <f>IF(AND(A85&gt;0,A85&lt;999),IFERROR(VLOOKUP(results0502[[#This Row],[Card]],FISM[],1,FALSE),0),0)</f>
        <v>0</v>
      </c>
      <c r="P85">
        <f t="shared" si="5"/>
        <v>999</v>
      </c>
    </row>
    <row r="86" spans="1:16" x14ac:dyDescent="0.3">
      <c r="A86" s="14">
        <v>999</v>
      </c>
      <c r="B86" s="12">
        <v>34</v>
      </c>
      <c r="C86" s="12">
        <v>6100059</v>
      </c>
      <c r="D86" s="12" t="s">
        <v>1283</v>
      </c>
      <c r="E86" s="12" t="s">
        <v>143</v>
      </c>
      <c r="F86" s="12" t="s">
        <v>20</v>
      </c>
      <c r="G86" s="12" t="s">
        <v>24</v>
      </c>
      <c r="H86" s="12" t="s">
        <v>24</v>
      </c>
      <c r="I86" s="12" t="s">
        <v>24</v>
      </c>
      <c r="J86" s="12" t="s">
        <v>24</v>
      </c>
      <c r="K86" s="13" t="s">
        <v>24</v>
      </c>
      <c r="N86">
        <f t="shared" si="4"/>
        <v>6100059</v>
      </c>
      <c r="O86">
        <f>IF(AND(A86&gt;0,A86&lt;999),IFERROR(VLOOKUP(results0502[[#This Row],[Card]],FISM[],1,FALSE),0),0)</f>
        <v>0</v>
      </c>
      <c r="P86">
        <f t="shared" si="5"/>
        <v>999</v>
      </c>
    </row>
    <row r="87" spans="1:16" x14ac:dyDescent="0.3">
      <c r="A87" s="14">
        <v>999</v>
      </c>
      <c r="B87" s="15">
        <v>28</v>
      </c>
      <c r="C87" s="15">
        <v>104872</v>
      </c>
      <c r="D87" s="15" t="s">
        <v>138</v>
      </c>
      <c r="E87" s="15" t="s">
        <v>43</v>
      </c>
      <c r="F87" s="15" t="s">
        <v>20</v>
      </c>
      <c r="G87" s="15" t="s">
        <v>24</v>
      </c>
      <c r="H87" s="15" t="s">
        <v>24</v>
      </c>
      <c r="I87" s="15" t="s">
        <v>24</v>
      </c>
      <c r="J87" s="15" t="s">
        <v>24</v>
      </c>
      <c r="K87" s="16" t="s">
        <v>24</v>
      </c>
      <c r="N87">
        <f t="shared" si="4"/>
        <v>104872</v>
      </c>
      <c r="O87">
        <f>IF(AND(A87&gt;0,A87&lt;999),IFERROR(VLOOKUP(results0502[[#This Row],[Card]],FISM[],1,FALSE),0),0)</f>
        <v>0</v>
      </c>
      <c r="P87">
        <f t="shared" si="5"/>
        <v>999</v>
      </c>
    </row>
    <row r="88" spans="1:16" x14ac:dyDescent="0.3">
      <c r="A88" s="14">
        <v>999</v>
      </c>
      <c r="B88" s="12">
        <v>22</v>
      </c>
      <c r="C88" s="12">
        <v>6100034</v>
      </c>
      <c r="D88" s="12" t="s">
        <v>192</v>
      </c>
      <c r="E88" s="12" t="s">
        <v>143</v>
      </c>
      <c r="F88" s="12" t="s">
        <v>20</v>
      </c>
      <c r="G88" s="12" t="s">
        <v>24</v>
      </c>
      <c r="H88" s="12" t="s">
        <v>24</v>
      </c>
      <c r="I88" s="12" t="s">
        <v>24</v>
      </c>
      <c r="J88" s="12" t="s">
        <v>24</v>
      </c>
      <c r="K88" s="13" t="s">
        <v>24</v>
      </c>
      <c r="N88">
        <f t="shared" si="4"/>
        <v>6100034</v>
      </c>
      <c r="O88">
        <f>IF(AND(A88&gt;0,A88&lt;999),IFERROR(VLOOKUP(results0502[[#This Row],[Card]],FISM[],1,FALSE),0),0)</f>
        <v>0</v>
      </c>
      <c r="P88">
        <f t="shared" si="5"/>
        <v>999</v>
      </c>
    </row>
    <row r="89" spans="1:16" x14ac:dyDescent="0.3">
      <c r="A89" s="14">
        <v>999</v>
      </c>
      <c r="B89" s="15">
        <v>17</v>
      </c>
      <c r="C89" s="15">
        <v>6190808</v>
      </c>
      <c r="D89" s="15" t="s">
        <v>1284</v>
      </c>
      <c r="E89" s="15" t="s">
        <v>19</v>
      </c>
      <c r="F89" s="15" t="s">
        <v>1285</v>
      </c>
      <c r="G89" s="15" t="s">
        <v>24</v>
      </c>
      <c r="H89" s="15" t="s">
        <v>24</v>
      </c>
      <c r="I89" s="15" t="s">
        <v>24</v>
      </c>
      <c r="J89" s="15" t="s">
        <v>24</v>
      </c>
      <c r="K89" s="16" t="s">
        <v>24</v>
      </c>
      <c r="N89">
        <f t="shared" si="4"/>
        <v>6190808</v>
      </c>
      <c r="O89">
        <f>IF(AND(A89&gt;0,A89&lt;999),IFERROR(VLOOKUP(results0502[[#This Row],[Card]],FISM[],1,FALSE),0),0)</f>
        <v>0</v>
      </c>
      <c r="P89">
        <f t="shared" si="5"/>
        <v>999</v>
      </c>
    </row>
    <row r="90" spans="1:16" x14ac:dyDescent="0.3">
      <c r="A90" s="14">
        <v>999</v>
      </c>
      <c r="B90" s="12">
        <v>9</v>
      </c>
      <c r="C90" s="12">
        <v>6100031</v>
      </c>
      <c r="D90" s="12" t="s">
        <v>150</v>
      </c>
      <c r="E90" s="12" t="s">
        <v>143</v>
      </c>
      <c r="F90" s="12" t="s">
        <v>20</v>
      </c>
      <c r="G90" s="12" t="s">
        <v>24</v>
      </c>
      <c r="H90" s="12" t="s">
        <v>24</v>
      </c>
      <c r="I90" s="12" t="s">
        <v>24</v>
      </c>
      <c r="J90" s="12" t="s">
        <v>24</v>
      </c>
      <c r="K90" s="13" t="s">
        <v>24</v>
      </c>
      <c r="N90">
        <f t="shared" si="4"/>
        <v>6100031</v>
      </c>
      <c r="O90">
        <f>IF(AND(A90&gt;0,A90&lt;999),IFERROR(VLOOKUP(results0502[[#This Row],[Card]],FISM[],1,FALSE),0),0)</f>
        <v>0</v>
      </c>
      <c r="P90">
        <f t="shared" si="5"/>
        <v>999</v>
      </c>
    </row>
    <row r="91" spans="1:16" x14ac:dyDescent="0.3">
      <c r="A91" s="14">
        <v>999</v>
      </c>
      <c r="B91" s="12">
        <v>60</v>
      </c>
      <c r="C91" s="12">
        <v>104874</v>
      </c>
      <c r="D91" s="12" t="s">
        <v>399</v>
      </c>
      <c r="E91" s="12" t="s">
        <v>43</v>
      </c>
      <c r="F91" s="12" t="s">
        <v>20</v>
      </c>
      <c r="G91" s="12" t="s">
        <v>24</v>
      </c>
      <c r="H91" s="12" t="s">
        <v>24</v>
      </c>
      <c r="I91" s="12" t="s">
        <v>24</v>
      </c>
      <c r="J91" s="12" t="s">
        <v>24</v>
      </c>
      <c r="K91" s="13" t="s">
        <v>24</v>
      </c>
      <c r="N91">
        <f t="shared" si="4"/>
        <v>104874</v>
      </c>
      <c r="O91">
        <f>IF(AND(A91&gt;0,A91&lt;999),IFERROR(VLOOKUP(results0502[[#This Row],[Card]],FISM[],1,FALSE),0),0)</f>
        <v>0</v>
      </c>
      <c r="P91">
        <f t="shared" si="5"/>
        <v>999</v>
      </c>
    </row>
    <row r="92" spans="1:16" x14ac:dyDescent="0.3">
      <c r="A92" s="14">
        <v>999</v>
      </c>
      <c r="B92" s="15">
        <v>42</v>
      </c>
      <c r="C92" s="15">
        <v>6532401</v>
      </c>
      <c r="D92" s="15" t="s">
        <v>246</v>
      </c>
      <c r="E92" s="15" t="s">
        <v>19</v>
      </c>
      <c r="F92" s="15" t="s">
        <v>73</v>
      </c>
      <c r="G92" s="15" t="s">
        <v>24</v>
      </c>
      <c r="H92" s="15" t="s">
        <v>24</v>
      </c>
      <c r="I92" s="15" t="s">
        <v>24</v>
      </c>
      <c r="J92" s="15" t="s">
        <v>24</v>
      </c>
      <c r="K92" s="16" t="s">
        <v>24</v>
      </c>
      <c r="N92">
        <f t="shared" si="4"/>
        <v>6532401</v>
      </c>
      <c r="O92">
        <f>IF(AND(A92&gt;0,A92&lt;999),IFERROR(VLOOKUP(results0502[[#This Row],[Card]],FISM[],1,FALSE),0),0)</f>
        <v>0</v>
      </c>
      <c r="P92">
        <f t="shared" si="5"/>
        <v>999</v>
      </c>
    </row>
    <row r="93" spans="1:16" x14ac:dyDescent="0.3">
      <c r="A93" s="14">
        <v>999</v>
      </c>
      <c r="B93" s="4">
        <v>32</v>
      </c>
      <c r="C93" s="4">
        <v>6532601</v>
      </c>
      <c r="D93" s="4" t="s">
        <v>293</v>
      </c>
      <c r="E93" s="4" t="s">
        <v>43</v>
      </c>
      <c r="F93" s="4" t="s">
        <v>73</v>
      </c>
      <c r="G93" s="4" t="s">
        <v>24</v>
      </c>
      <c r="H93" s="4" t="s">
        <v>24</v>
      </c>
      <c r="I93" s="4" t="s">
        <v>24</v>
      </c>
      <c r="J93" s="4" t="s">
        <v>24</v>
      </c>
      <c r="K93" s="5" t="s">
        <v>24</v>
      </c>
      <c r="N93">
        <f t="shared" si="4"/>
        <v>6532601</v>
      </c>
      <c r="O93">
        <f>IF(AND(A93&gt;0,A93&lt;999),IFERROR(VLOOKUP(results0502[[#This Row],[Card]],FISM[],1,FALSE),0),0)</f>
        <v>0</v>
      </c>
      <c r="P93">
        <f t="shared" si="5"/>
        <v>999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129B7-393B-418D-ACBF-E7280BD430B5}">
  <dimension ref="A1:P96"/>
  <sheetViews>
    <sheetView workbookViewId="0">
      <selection activeCell="D2" sqref="D2"/>
    </sheetView>
  </sheetViews>
  <sheetFormatPr defaultRowHeight="14.4" x14ac:dyDescent="0.3"/>
  <cols>
    <col min="1" max="1" width="5.5546875" customWidth="1"/>
    <col min="2" max="2" width="6.6640625" customWidth="1"/>
    <col min="3" max="3" width="11" customWidth="1"/>
    <col min="4" max="4" width="12.109375" customWidth="1"/>
    <col min="5" max="5" width="8" customWidth="1"/>
    <col min="6" max="6" width="8.88671875" customWidth="1"/>
    <col min="7" max="7" width="8.44140625" customWidth="1"/>
    <col min="8" max="8" width="8" customWidth="1"/>
    <col min="9" max="9" width="8.88671875" customWidth="1"/>
    <col min="10" max="10" width="7.33203125" customWidth="1"/>
    <col min="11" max="11" width="9.6640625" customWidth="1"/>
  </cols>
  <sheetData>
    <row r="1" spans="1:16" x14ac:dyDescent="0.3">
      <c r="A1" s="8" t="s">
        <v>0</v>
      </c>
      <c r="B1" s="9" t="s">
        <v>1</v>
      </c>
      <c r="C1" s="9" t="s">
        <v>11</v>
      </c>
      <c r="D1" s="9" t="s">
        <v>3</v>
      </c>
      <c r="E1" s="9" t="s">
        <v>12</v>
      </c>
      <c r="F1" s="9" t="s">
        <v>4</v>
      </c>
      <c r="G1" s="9" t="s">
        <v>13</v>
      </c>
      <c r="H1" s="9" t="s">
        <v>14</v>
      </c>
      <c r="I1" s="9" t="s">
        <v>15</v>
      </c>
      <c r="J1" s="9" t="s">
        <v>16</v>
      </c>
      <c r="K1" s="10" t="s">
        <v>6</v>
      </c>
      <c r="N1" s="17" t="s">
        <v>2</v>
      </c>
      <c r="O1" s="17" t="s">
        <v>7</v>
      </c>
      <c r="P1" s="17" t="s">
        <v>0</v>
      </c>
    </row>
    <row r="2" spans="1:16" x14ac:dyDescent="0.3">
      <c r="A2" s="11">
        <v>1</v>
      </c>
      <c r="B2" s="12">
        <v>4</v>
      </c>
      <c r="C2" s="12">
        <v>104378</v>
      </c>
      <c r="D2" s="12" t="s">
        <v>996</v>
      </c>
      <c r="E2" s="12">
        <v>1996</v>
      </c>
      <c r="F2" s="12" t="s">
        <v>20</v>
      </c>
      <c r="G2" s="12">
        <v>49.62</v>
      </c>
      <c r="H2" s="12">
        <v>52.44</v>
      </c>
      <c r="I2" s="12" t="s">
        <v>1292</v>
      </c>
      <c r="J2" s="12" t="s">
        <v>24</v>
      </c>
      <c r="K2" s="13" t="s">
        <v>1293</v>
      </c>
      <c r="N2">
        <f t="shared" ref="N2:N33" si="0">C2</f>
        <v>104378</v>
      </c>
      <c r="O2">
        <f>IF(AND(A2&gt;0,A2&lt;999),IFERROR(VLOOKUP(results0602[[#This Row],[Card]],FISM[],1,FALSE),0),0)</f>
        <v>104378</v>
      </c>
      <c r="P2">
        <f t="shared" ref="P2:P33" si="1">A2</f>
        <v>1</v>
      </c>
    </row>
    <row r="3" spans="1:16" x14ac:dyDescent="0.3">
      <c r="A3" s="14">
        <v>2</v>
      </c>
      <c r="B3" s="15">
        <v>21</v>
      </c>
      <c r="C3" s="15">
        <v>6100034</v>
      </c>
      <c r="D3" s="15" t="s">
        <v>192</v>
      </c>
      <c r="E3" s="15">
        <v>2001</v>
      </c>
      <c r="F3" s="15" t="s">
        <v>20</v>
      </c>
      <c r="G3" s="15">
        <v>50.43</v>
      </c>
      <c r="H3" s="15">
        <v>52.12</v>
      </c>
      <c r="I3" s="15" t="s">
        <v>1294</v>
      </c>
      <c r="J3" s="15">
        <v>0.49</v>
      </c>
      <c r="K3" s="16" t="s">
        <v>1295</v>
      </c>
      <c r="N3">
        <f t="shared" si="0"/>
        <v>6100034</v>
      </c>
      <c r="O3">
        <f>IF(AND(A3&gt;0,A3&lt;999),IFERROR(VLOOKUP(results0602[[#This Row],[Card]],FISM[],1,FALSE),0),0)</f>
        <v>6100034</v>
      </c>
      <c r="P3">
        <f t="shared" si="1"/>
        <v>2</v>
      </c>
    </row>
    <row r="4" spans="1:16" x14ac:dyDescent="0.3">
      <c r="A4" s="11">
        <v>3</v>
      </c>
      <c r="B4" s="12">
        <v>22</v>
      </c>
      <c r="C4" s="12">
        <v>104909</v>
      </c>
      <c r="D4" s="12" t="s">
        <v>42</v>
      </c>
      <c r="E4" s="12">
        <v>2000</v>
      </c>
      <c r="F4" s="12" t="s">
        <v>20</v>
      </c>
      <c r="G4" s="12">
        <v>50.42</v>
      </c>
      <c r="H4" s="12">
        <v>52.43</v>
      </c>
      <c r="I4" s="12" t="s">
        <v>1296</v>
      </c>
      <c r="J4" s="12">
        <v>0.79</v>
      </c>
      <c r="K4" s="13" t="s">
        <v>595</v>
      </c>
      <c r="N4">
        <f t="shared" si="0"/>
        <v>104909</v>
      </c>
      <c r="O4">
        <f>IF(AND(A4&gt;0,A4&lt;999),IFERROR(VLOOKUP(results0602[[#This Row],[Card]],FISM[],1,FALSE),0),0)</f>
        <v>104909</v>
      </c>
      <c r="P4">
        <f t="shared" si="1"/>
        <v>3</v>
      </c>
    </row>
    <row r="5" spans="1:16" x14ac:dyDescent="0.3">
      <c r="A5" s="14">
        <v>4</v>
      </c>
      <c r="B5" s="15">
        <v>13</v>
      </c>
      <c r="C5" s="15">
        <v>104646</v>
      </c>
      <c r="D5" s="15" t="s">
        <v>608</v>
      </c>
      <c r="E5" s="15">
        <v>1998</v>
      </c>
      <c r="F5" s="15" t="s">
        <v>20</v>
      </c>
      <c r="G5" s="15">
        <v>50.53</v>
      </c>
      <c r="H5" s="15">
        <v>52.81</v>
      </c>
      <c r="I5" s="15" t="s">
        <v>1297</v>
      </c>
      <c r="J5" s="15">
        <v>1.28</v>
      </c>
      <c r="K5" s="16" t="s">
        <v>1298</v>
      </c>
      <c r="N5">
        <f t="shared" si="0"/>
        <v>104646</v>
      </c>
      <c r="O5">
        <f>IF(AND(A5&gt;0,A5&lt;999),IFERROR(VLOOKUP(results0602[[#This Row],[Card]],FISM[],1,FALSE),0),0)</f>
        <v>104646</v>
      </c>
      <c r="P5">
        <f t="shared" si="1"/>
        <v>4</v>
      </c>
    </row>
    <row r="6" spans="1:16" x14ac:dyDescent="0.3">
      <c r="A6" s="11">
        <v>5</v>
      </c>
      <c r="B6" s="12">
        <v>11</v>
      </c>
      <c r="C6" s="12">
        <v>6532313</v>
      </c>
      <c r="D6" s="12" t="s">
        <v>1013</v>
      </c>
      <c r="E6" s="12">
        <v>1999</v>
      </c>
      <c r="F6" s="12" t="s">
        <v>73</v>
      </c>
      <c r="G6" s="12">
        <v>50.57</v>
      </c>
      <c r="H6" s="12">
        <v>53.06</v>
      </c>
      <c r="I6" s="12" t="s">
        <v>1299</v>
      </c>
      <c r="J6" s="12">
        <v>1.57</v>
      </c>
      <c r="K6" s="13" t="s">
        <v>971</v>
      </c>
      <c r="N6">
        <f t="shared" si="0"/>
        <v>6532313</v>
      </c>
      <c r="O6">
        <f>IF(AND(A6&gt;0,A6&lt;999),IFERROR(VLOOKUP(results0602[[#This Row],[Card]],FISM[],1,FALSE),0),0)</f>
        <v>6532313</v>
      </c>
      <c r="P6">
        <f t="shared" si="1"/>
        <v>5</v>
      </c>
    </row>
    <row r="7" spans="1:16" x14ac:dyDescent="0.3">
      <c r="A7" s="14">
        <v>6</v>
      </c>
      <c r="B7" s="15">
        <v>20</v>
      </c>
      <c r="C7" s="15">
        <v>221323</v>
      </c>
      <c r="D7" s="15" t="s">
        <v>981</v>
      </c>
      <c r="E7" s="15">
        <v>1998</v>
      </c>
      <c r="F7" s="15" t="s">
        <v>982</v>
      </c>
      <c r="G7" s="15">
        <v>50.7</v>
      </c>
      <c r="H7" s="15">
        <v>53.18</v>
      </c>
      <c r="I7" s="15" t="s">
        <v>1300</v>
      </c>
      <c r="J7" s="15">
        <v>1.82</v>
      </c>
      <c r="K7" s="16" t="s">
        <v>1301</v>
      </c>
      <c r="N7">
        <f t="shared" si="0"/>
        <v>221323</v>
      </c>
      <c r="O7">
        <f>IF(AND(A7&gt;0,A7&lt;999),IFERROR(VLOOKUP(results0602[[#This Row],[Card]],FISM[],1,FALSE),0),0)</f>
        <v>221323</v>
      </c>
      <c r="P7">
        <f t="shared" si="1"/>
        <v>6</v>
      </c>
    </row>
    <row r="8" spans="1:16" x14ac:dyDescent="0.3">
      <c r="A8" s="11">
        <v>7</v>
      </c>
      <c r="B8" s="12">
        <v>8</v>
      </c>
      <c r="C8" s="12">
        <v>6100031</v>
      </c>
      <c r="D8" s="12" t="s">
        <v>150</v>
      </c>
      <c r="E8" s="12">
        <v>2001</v>
      </c>
      <c r="F8" s="12" t="s">
        <v>20</v>
      </c>
      <c r="G8" s="12">
        <v>50.86</v>
      </c>
      <c r="H8" s="12">
        <v>53.26</v>
      </c>
      <c r="I8" s="12" t="s">
        <v>1302</v>
      </c>
      <c r="J8" s="12">
        <v>2.06</v>
      </c>
      <c r="K8" s="13" t="s">
        <v>1303</v>
      </c>
      <c r="N8">
        <f t="shared" si="0"/>
        <v>6100031</v>
      </c>
      <c r="O8">
        <f>IF(AND(A8&gt;0,A8&lt;999),IFERROR(VLOOKUP(results0602[[#This Row],[Card]],FISM[],1,FALSE),0),0)</f>
        <v>6100031</v>
      </c>
      <c r="P8">
        <f t="shared" si="1"/>
        <v>7</v>
      </c>
    </row>
    <row r="9" spans="1:16" x14ac:dyDescent="0.3">
      <c r="A9" s="14">
        <v>8</v>
      </c>
      <c r="B9" s="15">
        <v>19</v>
      </c>
      <c r="C9" s="15">
        <v>104976</v>
      </c>
      <c r="D9" s="15" t="s">
        <v>1040</v>
      </c>
      <c r="E9" s="15">
        <v>2000</v>
      </c>
      <c r="F9" s="15" t="s">
        <v>20</v>
      </c>
      <c r="G9" s="15">
        <v>51.35</v>
      </c>
      <c r="H9" s="15">
        <v>52.9</v>
      </c>
      <c r="I9" s="15" t="s">
        <v>1304</v>
      </c>
      <c r="J9" s="15">
        <v>2.19</v>
      </c>
      <c r="K9" s="16" t="s">
        <v>1305</v>
      </c>
      <c r="N9">
        <f t="shared" si="0"/>
        <v>104976</v>
      </c>
      <c r="O9">
        <f>IF(AND(A9&gt;0,A9&lt;999),IFERROR(VLOOKUP(results0602[[#This Row],[Card]],FISM[],1,FALSE),0),0)</f>
        <v>104976</v>
      </c>
      <c r="P9">
        <f t="shared" si="1"/>
        <v>8</v>
      </c>
    </row>
    <row r="10" spans="1:16" x14ac:dyDescent="0.3">
      <c r="A10" s="11">
        <v>9</v>
      </c>
      <c r="B10" s="12">
        <v>33</v>
      </c>
      <c r="C10" s="12">
        <v>6100036</v>
      </c>
      <c r="D10" s="12" t="s">
        <v>260</v>
      </c>
      <c r="E10" s="12">
        <v>2001</v>
      </c>
      <c r="F10" s="12" t="s">
        <v>20</v>
      </c>
      <c r="G10" s="12">
        <v>50.76</v>
      </c>
      <c r="H10" s="12">
        <v>53.5</v>
      </c>
      <c r="I10" s="12" t="s">
        <v>1306</v>
      </c>
      <c r="J10" s="12">
        <v>2.2000000000000002</v>
      </c>
      <c r="K10" s="13" t="s">
        <v>1307</v>
      </c>
      <c r="N10">
        <f t="shared" si="0"/>
        <v>6100036</v>
      </c>
      <c r="O10">
        <f>IF(AND(A10&gt;0,A10&lt;999),IFERROR(VLOOKUP(results0602[[#This Row],[Card]],FISM[],1,FALSE),0),0)</f>
        <v>6100036</v>
      </c>
      <c r="P10">
        <f t="shared" si="1"/>
        <v>9</v>
      </c>
    </row>
    <row r="11" spans="1:16" x14ac:dyDescent="0.3">
      <c r="A11" s="14">
        <v>9</v>
      </c>
      <c r="B11" s="15">
        <v>18</v>
      </c>
      <c r="C11" s="15">
        <v>6532109</v>
      </c>
      <c r="D11" s="15" t="s">
        <v>990</v>
      </c>
      <c r="E11" s="15">
        <v>1998</v>
      </c>
      <c r="F11" s="15" t="s">
        <v>73</v>
      </c>
      <c r="G11" s="15">
        <v>50.97</v>
      </c>
      <c r="H11" s="15">
        <v>53.29</v>
      </c>
      <c r="I11" s="15" t="s">
        <v>1306</v>
      </c>
      <c r="J11" s="15">
        <v>2.2000000000000002</v>
      </c>
      <c r="K11" s="16" t="s">
        <v>1307</v>
      </c>
      <c r="N11">
        <f t="shared" si="0"/>
        <v>6532109</v>
      </c>
      <c r="O11">
        <f>IF(AND(A11&gt;0,A11&lt;999),IFERROR(VLOOKUP(results0602[[#This Row],[Card]],FISM[],1,FALSE),0),0)</f>
        <v>6532109</v>
      </c>
      <c r="P11">
        <f t="shared" si="1"/>
        <v>9</v>
      </c>
    </row>
    <row r="12" spans="1:16" x14ac:dyDescent="0.3">
      <c r="A12" s="11">
        <v>11</v>
      </c>
      <c r="B12" s="12">
        <v>7</v>
      </c>
      <c r="C12" s="12">
        <v>6532584</v>
      </c>
      <c r="D12" s="12" t="s">
        <v>970</v>
      </c>
      <c r="E12" s="12">
        <v>2000</v>
      </c>
      <c r="F12" s="12" t="s">
        <v>73</v>
      </c>
      <c r="G12" s="12">
        <v>50.4</v>
      </c>
      <c r="H12" s="12">
        <v>54.01</v>
      </c>
      <c r="I12" s="12" t="s">
        <v>1308</v>
      </c>
      <c r="J12" s="12">
        <v>2.35</v>
      </c>
      <c r="K12" s="13" t="s">
        <v>1309</v>
      </c>
      <c r="N12">
        <f t="shared" si="0"/>
        <v>6532584</v>
      </c>
      <c r="O12">
        <f>IF(AND(A12&gt;0,A12&lt;999),IFERROR(VLOOKUP(results0602[[#This Row],[Card]],FISM[],1,FALSE),0),0)</f>
        <v>6532584</v>
      </c>
      <c r="P12">
        <f t="shared" si="1"/>
        <v>11</v>
      </c>
    </row>
    <row r="13" spans="1:16" x14ac:dyDescent="0.3">
      <c r="A13" s="14">
        <v>12</v>
      </c>
      <c r="B13" s="15">
        <v>12</v>
      </c>
      <c r="C13" s="15">
        <v>104551</v>
      </c>
      <c r="D13" s="15" t="s">
        <v>80</v>
      </c>
      <c r="E13" s="15">
        <v>1997</v>
      </c>
      <c r="F13" s="15" t="s">
        <v>20</v>
      </c>
      <c r="G13" s="15">
        <v>50.88</v>
      </c>
      <c r="H13" s="15">
        <v>53.56</v>
      </c>
      <c r="I13" s="15" t="s">
        <v>1310</v>
      </c>
      <c r="J13" s="15">
        <v>2.38</v>
      </c>
      <c r="K13" s="16" t="s">
        <v>1311</v>
      </c>
      <c r="N13">
        <f t="shared" si="0"/>
        <v>104551</v>
      </c>
      <c r="O13">
        <f>IF(AND(A13&gt;0,A13&lt;999),IFERROR(VLOOKUP(results0602[[#This Row],[Card]],FISM[],1,FALSE),0),0)</f>
        <v>104551</v>
      </c>
      <c r="P13">
        <f t="shared" si="1"/>
        <v>12</v>
      </c>
    </row>
    <row r="14" spans="1:16" x14ac:dyDescent="0.3">
      <c r="A14" s="11">
        <v>13</v>
      </c>
      <c r="B14" s="12">
        <v>23</v>
      </c>
      <c r="C14" s="12">
        <v>104826</v>
      </c>
      <c r="D14" s="12" t="s">
        <v>635</v>
      </c>
      <c r="E14" s="12">
        <v>1999</v>
      </c>
      <c r="F14" s="12" t="s">
        <v>20</v>
      </c>
      <c r="G14" s="12">
        <v>50.79</v>
      </c>
      <c r="H14" s="12">
        <v>53.85</v>
      </c>
      <c r="I14" s="12" t="s">
        <v>1312</v>
      </c>
      <c r="J14" s="12">
        <v>2.58</v>
      </c>
      <c r="K14" s="13" t="s">
        <v>1313</v>
      </c>
      <c r="N14">
        <f t="shared" si="0"/>
        <v>104826</v>
      </c>
      <c r="O14">
        <f>IF(AND(A14&gt;0,A14&lt;999),IFERROR(VLOOKUP(results0602[[#This Row],[Card]],FISM[],1,FALSE),0),0)</f>
        <v>104826</v>
      </c>
      <c r="P14">
        <f t="shared" si="1"/>
        <v>13</v>
      </c>
    </row>
    <row r="15" spans="1:16" x14ac:dyDescent="0.3">
      <c r="A15" s="14">
        <v>14</v>
      </c>
      <c r="B15" s="15">
        <v>30</v>
      </c>
      <c r="C15" s="15">
        <v>104871</v>
      </c>
      <c r="D15" s="15" t="s">
        <v>1029</v>
      </c>
      <c r="E15" s="15">
        <v>2000</v>
      </c>
      <c r="F15" s="15" t="s">
        <v>20</v>
      </c>
      <c r="G15" s="15">
        <v>51.18</v>
      </c>
      <c r="H15" s="15">
        <v>53.57</v>
      </c>
      <c r="I15" s="15" t="s">
        <v>1314</v>
      </c>
      <c r="J15" s="15">
        <v>2.69</v>
      </c>
      <c r="K15" s="16" t="s">
        <v>1315</v>
      </c>
      <c r="N15">
        <f t="shared" si="0"/>
        <v>104871</v>
      </c>
      <c r="O15">
        <f>IF(AND(A15&gt;0,A15&lt;999),IFERROR(VLOOKUP(results0602[[#This Row],[Card]],FISM[],1,FALSE),0),0)</f>
        <v>104871</v>
      </c>
      <c r="P15">
        <f t="shared" si="1"/>
        <v>14</v>
      </c>
    </row>
    <row r="16" spans="1:16" x14ac:dyDescent="0.3">
      <c r="A16" s="11">
        <v>15</v>
      </c>
      <c r="B16" s="12">
        <v>17</v>
      </c>
      <c r="C16" s="12">
        <v>104869</v>
      </c>
      <c r="D16" s="12" t="s">
        <v>960</v>
      </c>
      <c r="E16" s="12">
        <v>2000</v>
      </c>
      <c r="F16" s="12" t="s">
        <v>20</v>
      </c>
      <c r="G16" s="12">
        <v>50.9</v>
      </c>
      <c r="H16" s="12">
        <v>54</v>
      </c>
      <c r="I16" s="12" t="s">
        <v>1316</v>
      </c>
      <c r="J16" s="12">
        <v>2.84</v>
      </c>
      <c r="K16" s="13" t="s">
        <v>1317</v>
      </c>
      <c r="N16">
        <f t="shared" si="0"/>
        <v>104869</v>
      </c>
      <c r="O16">
        <f>IF(AND(A16&gt;0,A16&lt;999),IFERROR(VLOOKUP(results0602[[#This Row],[Card]],FISM[],1,FALSE),0),0)</f>
        <v>104869</v>
      </c>
      <c r="P16">
        <f t="shared" si="1"/>
        <v>15</v>
      </c>
    </row>
    <row r="17" spans="1:16" x14ac:dyDescent="0.3">
      <c r="A17" s="14">
        <v>16</v>
      </c>
      <c r="B17" s="15">
        <v>10</v>
      </c>
      <c r="C17" s="15">
        <v>104908</v>
      </c>
      <c r="D17" s="15" t="s">
        <v>95</v>
      </c>
      <c r="E17" s="15">
        <v>2000</v>
      </c>
      <c r="F17" s="15" t="s">
        <v>20</v>
      </c>
      <c r="G17" s="15">
        <v>51.25</v>
      </c>
      <c r="H17" s="15">
        <v>53.71</v>
      </c>
      <c r="I17" s="15" t="s">
        <v>1318</v>
      </c>
      <c r="J17" s="15">
        <v>2.9</v>
      </c>
      <c r="K17" s="16" t="s">
        <v>1319</v>
      </c>
      <c r="N17">
        <f t="shared" si="0"/>
        <v>104908</v>
      </c>
      <c r="O17">
        <f>IF(AND(A17&gt;0,A17&lt;999),IFERROR(VLOOKUP(results0602[[#This Row],[Card]],FISM[],1,FALSE),0),0)</f>
        <v>104908</v>
      </c>
      <c r="P17">
        <f t="shared" si="1"/>
        <v>16</v>
      </c>
    </row>
    <row r="18" spans="1:16" x14ac:dyDescent="0.3">
      <c r="A18" s="11">
        <v>17</v>
      </c>
      <c r="B18" s="12">
        <v>1</v>
      </c>
      <c r="C18" s="12">
        <v>104801</v>
      </c>
      <c r="D18" s="12" t="s">
        <v>157</v>
      </c>
      <c r="E18" s="12">
        <v>1999</v>
      </c>
      <c r="F18" s="12" t="s">
        <v>20</v>
      </c>
      <c r="G18" s="12">
        <v>50.98</v>
      </c>
      <c r="H18" s="12">
        <v>54.16</v>
      </c>
      <c r="I18" s="12" t="s">
        <v>1320</v>
      </c>
      <c r="J18" s="12">
        <v>3.08</v>
      </c>
      <c r="K18" s="13" t="s">
        <v>1321</v>
      </c>
      <c r="N18">
        <f t="shared" si="0"/>
        <v>104801</v>
      </c>
      <c r="O18">
        <f>IF(AND(A18&gt;0,A18&lt;999),IFERROR(VLOOKUP(results0602[[#This Row],[Card]],FISM[],1,FALSE),0),0)</f>
        <v>104801</v>
      </c>
      <c r="P18">
        <f t="shared" si="1"/>
        <v>17</v>
      </c>
    </row>
    <row r="19" spans="1:16" x14ac:dyDescent="0.3">
      <c r="A19" s="14">
        <v>18</v>
      </c>
      <c r="B19" s="15">
        <v>31</v>
      </c>
      <c r="C19" s="15">
        <v>6100062</v>
      </c>
      <c r="D19" s="15" t="s">
        <v>1087</v>
      </c>
      <c r="E19" s="15">
        <v>2001</v>
      </c>
      <c r="F19" s="15" t="s">
        <v>20</v>
      </c>
      <c r="G19" s="15">
        <v>51.26</v>
      </c>
      <c r="H19" s="15">
        <v>53.91</v>
      </c>
      <c r="I19" s="15" t="s">
        <v>1322</v>
      </c>
      <c r="J19" s="15">
        <v>3.11</v>
      </c>
      <c r="K19" s="16" t="s">
        <v>1323</v>
      </c>
      <c r="N19">
        <f t="shared" si="0"/>
        <v>6100062</v>
      </c>
      <c r="O19">
        <f>IF(AND(A19&gt;0,A19&lt;999),IFERROR(VLOOKUP(results0602[[#This Row],[Card]],FISM[],1,FALSE),0),0)</f>
        <v>6100062</v>
      </c>
      <c r="P19">
        <f t="shared" si="1"/>
        <v>18</v>
      </c>
    </row>
    <row r="20" spans="1:16" x14ac:dyDescent="0.3">
      <c r="A20" s="11">
        <v>19</v>
      </c>
      <c r="B20" s="12">
        <v>34</v>
      </c>
      <c r="C20" s="12">
        <v>6100061</v>
      </c>
      <c r="D20" s="12" t="s">
        <v>975</v>
      </c>
      <c r="E20" s="12">
        <v>2001</v>
      </c>
      <c r="F20" s="12" t="s">
        <v>20</v>
      </c>
      <c r="G20" s="12">
        <v>51.82</v>
      </c>
      <c r="H20" s="12">
        <v>53.36</v>
      </c>
      <c r="I20" s="12" t="s">
        <v>1324</v>
      </c>
      <c r="J20" s="12">
        <v>3.12</v>
      </c>
      <c r="K20" s="13" t="s">
        <v>1325</v>
      </c>
      <c r="N20">
        <f t="shared" si="0"/>
        <v>6100061</v>
      </c>
      <c r="O20">
        <f>IF(AND(A20&gt;0,A20&lt;999),IFERROR(VLOOKUP(results0602[[#This Row],[Card]],FISM[],1,FALSE),0),0)</f>
        <v>6100061</v>
      </c>
      <c r="P20">
        <f t="shared" si="1"/>
        <v>19</v>
      </c>
    </row>
    <row r="21" spans="1:16" x14ac:dyDescent="0.3">
      <c r="A21" s="14">
        <v>20</v>
      </c>
      <c r="B21" s="15">
        <v>52</v>
      </c>
      <c r="C21" s="15">
        <v>6532615</v>
      </c>
      <c r="D21" s="15" t="s">
        <v>338</v>
      </c>
      <c r="E21" s="15">
        <v>2000</v>
      </c>
      <c r="F21" s="15" t="s">
        <v>73</v>
      </c>
      <c r="G21" s="15">
        <v>52.38</v>
      </c>
      <c r="H21" s="15">
        <v>53</v>
      </c>
      <c r="I21" s="15" t="s">
        <v>1326</v>
      </c>
      <c r="J21" s="15">
        <v>3.32</v>
      </c>
      <c r="K21" s="16" t="s">
        <v>1327</v>
      </c>
      <c r="N21">
        <f t="shared" si="0"/>
        <v>6532615</v>
      </c>
      <c r="O21">
        <f>IF(AND(A21&gt;0,A21&lt;999),IFERROR(VLOOKUP(results0602[[#This Row],[Card]],FISM[],1,FALSE),0),0)</f>
        <v>6532615</v>
      </c>
      <c r="P21">
        <f t="shared" si="1"/>
        <v>20</v>
      </c>
    </row>
    <row r="22" spans="1:16" x14ac:dyDescent="0.3">
      <c r="A22" s="11">
        <v>21</v>
      </c>
      <c r="B22" s="12">
        <v>27</v>
      </c>
      <c r="C22" s="12">
        <v>104872</v>
      </c>
      <c r="D22" s="12" t="s">
        <v>138</v>
      </c>
      <c r="E22" s="12">
        <v>2000</v>
      </c>
      <c r="F22" s="12" t="s">
        <v>20</v>
      </c>
      <c r="G22" s="12">
        <v>52.1</v>
      </c>
      <c r="H22" s="12">
        <v>53.42</v>
      </c>
      <c r="I22" s="12" t="s">
        <v>1328</v>
      </c>
      <c r="J22" s="12">
        <v>3.46</v>
      </c>
      <c r="K22" s="13" t="s">
        <v>1329</v>
      </c>
      <c r="N22">
        <f t="shared" si="0"/>
        <v>104872</v>
      </c>
      <c r="O22">
        <f>IF(AND(A22&gt;0,A22&lt;999),IFERROR(VLOOKUP(results0602[[#This Row],[Card]],FISM[],1,FALSE),0),0)</f>
        <v>104872</v>
      </c>
      <c r="P22">
        <f t="shared" si="1"/>
        <v>21</v>
      </c>
    </row>
    <row r="23" spans="1:16" x14ac:dyDescent="0.3">
      <c r="A23" s="14">
        <v>22</v>
      </c>
      <c r="B23" s="15">
        <v>24</v>
      </c>
      <c r="C23" s="15">
        <v>6532382</v>
      </c>
      <c r="D23" s="15" t="s">
        <v>171</v>
      </c>
      <c r="E23" s="15">
        <v>1999</v>
      </c>
      <c r="F23" s="15" t="s">
        <v>73</v>
      </c>
      <c r="G23" s="15">
        <v>51.57</v>
      </c>
      <c r="H23" s="15">
        <v>53.98</v>
      </c>
      <c r="I23" s="15" t="s">
        <v>1330</v>
      </c>
      <c r="J23" s="15">
        <v>3.49</v>
      </c>
      <c r="K23" s="16" t="s">
        <v>1331</v>
      </c>
      <c r="N23">
        <f t="shared" si="0"/>
        <v>6532382</v>
      </c>
      <c r="O23">
        <f>IF(AND(A23&gt;0,A23&lt;999),IFERROR(VLOOKUP(results0602[[#This Row],[Card]],FISM[],1,FALSE),0),0)</f>
        <v>6532382</v>
      </c>
      <c r="P23">
        <f t="shared" si="1"/>
        <v>22</v>
      </c>
    </row>
    <row r="24" spans="1:16" x14ac:dyDescent="0.3">
      <c r="A24" s="11">
        <v>23</v>
      </c>
      <c r="B24" s="12">
        <v>25</v>
      </c>
      <c r="C24" s="12">
        <v>6100032</v>
      </c>
      <c r="D24" s="12" t="s">
        <v>603</v>
      </c>
      <c r="E24" s="12">
        <v>2001</v>
      </c>
      <c r="F24" s="12" t="s">
        <v>20</v>
      </c>
      <c r="G24" s="12">
        <v>52.34</v>
      </c>
      <c r="H24" s="12">
        <v>53.31</v>
      </c>
      <c r="I24" s="12" t="s">
        <v>1332</v>
      </c>
      <c r="J24" s="12">
        <v>3.59</v>
      </c>
      <c r="K24" s="13" t="s">
        <v>1333</v>
      </c>
      <c r="N24">
        <f t="shared" si="0"/>
        <v>6100032</v>
      </c>
      <c r="O24">
        <f>IF(AND(A24&gt;0,A24&lt;999),IFERROR(VLOOKUP(results0602[[#This Row],[Card]],FISM[],1,FALSE),0),0)</f>
        <v>6100032</v>
      </c>
      <c r="P24">
        <f t="shared" si="1"/>
        <v>23</v>
      </c>
    </row>
    <row r="25" spans="1:16" x14ac:dyDescent="0.3">
      <c r="A25" s="14">
        <v>24</v>
      </c>
      <c r="B25" s="15">
        <v>29</v>
      </c>
      <c r="C25" s="15">
        <v>6532585</v>
      </c>
      <c r="D25" s="15" t="s">
        <v>1279</v>
      </c>
      <c r="E25" s="15">
        <v>2000</v>
      </c>
      <c r="F25" s="15" t="s">
        <v>73</v>
      </c>
      <c r="G25" s="15">
        <v>52.25</v>
      </c>
      <c r="H25" s="15">
        <v>53.47</v>
      </c>
      <c r="I25" s="15" t="s">
        <v>1334</v>
      </c>
      <c r="J25" s="15">
        <v>3.66</v>
      </c>
      <c r="K25" s="16" t="s">
        <v>1335</v>
      </c>
      <c r="N25">
        <f t="shared" si="0"/>
        <v>6532585</v>
      </c>
      <c r="O25">
        <f>IF(AND(A25&gt;0,A25&lt;999),IFERROR(VLOOKUP(results0602[[#This Row],[Card]],FISM[],1,FALSE),0),0)</f>
        <v>6532585</v>
      </c>
      <c r="P25">
        <f t="shared" si="1"/>
        <v>24</v>
      </c>
    </row>
    <row r="26" spans="1:16" x14ac:dyDescent="0.3">
      <c r="A26" s="11">
        <v>25</v>
      </c>
      <c r="B26" s="12">
        <v>26</v>
      </c>
      <c r="C26" s="12">
        <v>6532356</v>
      </c>
      <c r="D26" s="12" t="s">
        <v>1184</v>
      </c>
      <c r="E26" s="12">
        <v>1999</v>
      </c>
      <c r="F26" s="12" t="s">
        <v>73</v>
      </c>
      <c r="G26" s="12">
        <v>52.25</v>
      </c>
      <c r="H26" s="12">
        <v>53.55</v>
      </c>
      <c r="I26" s="12" t="s">
        <v>1336</v>
      </c>
      <c r="J26" s="12">
        <v>3.74</v>
      </c>
      <c r="K26" s="13" t="s">
        <v>1337</v>
      </c>
      <c r="N26">
        <f t="shared" si="0"/>
        <v>6532356</v>
      </c>
      <c r="O26">
        <f>IF(AND(A26&gt;0,A26&lt;999),IFERROR(VLOOKUP(results0602[[#This Row],[Card]],FISM[],1,FALSE),0),0)</f>
        <v>6532356</v>
      </c>
      <c r="P26">
        <f t="shared" si="1"/>
        <v>25</v>
      </c>
    </row>
    <row r="27" spans="1:16" x14ac:dyDescent="0.3">
      <c r="A27" s="14">
        <v>26</v>
      </c>
      <c r="B27" s="15">
        <v>5</v>
      </c>
      <c r="C27" s="15">
        <v>6532407</v>
      </c>
      <c r="D27" s="15" t="s">
        <v>1035</v>
      </c>
      <c r="E27" s="15">
        <v>1999</v>
      </c>
      <c r="F27" s="15" t="s">
        <v>73</v>
      </c>
      <c r="G27" s="15">
        <v>51.32</v>
      </c>
      <c r="H27" s="15">
        <v>54.53</v>
      </c>
      <c r="I27" s="15" t="s">
        <v>1338</v>
      </c>
      <c r="J27" s="15">
        <v>3.79</v>
      </c>
      <c r="K27" s="16" t="s">
        <v>1339</v>
      </c>
      <c r="N27">
        <f t="shared" si="0"/>
        <v>6532407</v>
      </c>
      <c r="O27">
        <f>IF(AND(A27&gt;0,A27&lt;999),IFERROR(VLOOKUP(results0602[[#This Row],[Card]],FISM[],1,FALSE),0),0)</f>
        <v>6532407</v>
      </c>
      <c r="P27">
        <f t="shared" si="1"/>
        <v>26</v>
      </c>
    </row>
    <row r="28" spans="1:16" x14ac:dyDescent="0.3">
      <c r="A28" s="11">
        <v>27</v>
      </c>
      <c r="B28" s="12">
        <v>3</v>
      </c>
      <c r="C28" s="12">
        <v>104578</v>
      </c>
      <c r="D28" s="12" t="s">
        <v>199</v>
      </c>
      <c r="E28" s="12">
        <v>1998</v>
      </c>
      <c r="F28" s="12" t="s">
        <v>20</v>
      </c>
      <c r="G28" s="12">
        <v>51.96</v>
      </c>
      <c r="H28" s="12">
        <v>53.9</v>
      </c>
      <c r="I28" s="12" t="s">
        <v>1340</v>
      </c>
      <c r="J28" s="12">
        <v>3.8</v>
      </c>
      <c r="K28" s="13" t="s">
        <v>1341</v>
      </c>
      <c r="N28">
        <f t="shared" si="0"/>
        <v>104578</v>
      </c>
      <c r="O28">
        <f>IF(AND(A28&gt;0,A28&lt;999),IFERROR(VLOOKUP(results0602[[#This Row],[Card]],FISM[],1,FALSE),0),0)</f>
        <v>104578</v>
      </c>
      <c r="P28">
        <f t="shared" si="1"/>
        <v>27</v>
      </c>
    </row>
    <row r="29" spans="1:16" x14ac:dyDescent="0.3">
      <c r="A29" s="14">
        <v>28</v>
      </c>
      <c r="B29" s="15">
        <v>45</v>
      </c>
      <c r="C29" s="15">
        <v>104897</v>
      </c>
      <c r="D29" s="15" t="s">
        <v>286</v>
      </c>
      <c r="E29" s="15">
        <v>2000</v>
      </c>
      <c r="F29" s="15" t="s">
        <v>20</v>
      </c>
      <c r="G29" s="15">
        <v>51.67</v>
      </c>
      <c r="H29" s="15">
        <v>54.4</v>
      </c>
      <c r="I29" s="15" t="s">
        <v>1342</v>
      </c>
      <c r="J29" s="15">
        <v>4.01</v>
      </c>
      <c r="K29" s="16" t="s">
        <v>1343</v>
      </c>
      <c r="N29">
        <f t="shared" si="0"/>
        <v>104897</v>
      </c>
      <c r="O29">
        <f>IF(AND(A29&gt;0,A29&lt;999),IFERROR(VLOOKUP(results0602[[#This Row],[Card]],FISM[],1,FALSE),0),0)</f>
        <v>104897</v>
      </c>
      <c r="P29">
        <f t="shared" si="1"/>
        <v>28</v>
      </c>
    </row>
    <row r="30" spans="1:16" x14ac:dyDescent="0.3">
      <c r="A30" s="11">
        <v>29</v>
      </c>
      <c r="B30" s="12">
        <v>54</v>
      </c>
      <c r="C30" s="12">
        <v>6100081</v>
      </c>
      <c r="D30" s="12" t="s">
        <v>606</v>
      </c>
      <c r="E30" s="12">
        <v>2001</v>
      </c>
      <c r="F30" s="12" t="s">
        <v>20</v>
      </c>
      <c r="G30" s="12">
        <v>51.99</v>
      </c>
      <c r="H30" s="12">
        <v>54.27</v>
      </c>
      <c r="I30" s="12" t="s">
        <v>1344</v>
      </c>
      <c r="J30" s="12">
        <v>4.2</v>
      </c>
      <c r="K30" s="13" t="s">
        <v>1345</v>
      </c>
      <c r="N30">
        <f t="shared" si="0"/>
        <v>6100081</v>
      </c>
      <c r="O30">
        <f>IF(AND(A30&gt;0,A30&lt;999),IFERROR(VLOOKUP(results0602[[#This Row],[Card]],FISM[],1,FALSE),0),0)</f>
        <v>6100081</v>
      </c>
      <c r="P30">
        <f t="shared" si="1"/>
        <v>29</v>
      </c>
    </row>
    <row r="31" spans="1:16" x14ac:dyDescent="0.3">
      <c r="A31" s="14">
        <v>30</v>
      </c>
      <c r="B31" s="15">
        <v>46</v>
      </c>
      <c r="C31" s="15">
        <v>6100076</v>
      </c>
      <c r="D31" s="15" t="s">
        <v>219</v>
      </c>
      <c r="E31" s="15">
        <v>2001</v>
      </c>
      <c r="F31" s="15" t="s">
        <v>20</v>
      </c>
      <c r="G31" s="15">
        <v>52.03</v>
      </c>
      <c r="H31" s="15">
        <v>54.29</v>
      </c>
      <c r="I31" s="15" t="s">
        <v>1124</v>
      </c>
      <c r="J31" s="15">
        <v>4.26</v>
      </c>
      <c r="K31" s="16" t="s">
        <v>1346</v>
      </c>
      <c r="N31">
        <f t="shared" si="0"/>
        <v>6100076</v>
      </c>
      <c r="O31">
        <f>IF(AND(A31&gt;0,A31&lt;999),IFERROR(VLOOKUP(results0602[[#This Row],[Card]],FISM[],1,FALSE),0),0)</f>
        <v>6100076</v>
      </c>
      <c r="P31">
        <f t="shared" si="1"/>
        <v>30</v>
      </c>
    </row>
    <row r="32" spans="1:16" x14ac:dyDescent="0.3">
      <c r="A32" s="11">
        <v>31</v>
      </c>
      <c r="B32" s="12">
        <v>39</v>
      </c>
      <c r="C32" s="12">
        <v>6532733</v>
      </c>
      <c r="D32" s="12" t="s">
        <v>426</v>
      </c>
      <c r="E32" s="12">
        <v>2000</v>
      </c>
      <c r="F32" s="12" t="s">
        <v>73</v>
      </c>
      <c r="G32" s="12">
        <v>52.29</v>
      </c>
      <c r="H32" s="12">
        <v>54.12</v>
      </c>
      <c r="I32" s="12" t="s">
        <v>1347</v>
      </c>
      <c r="J32" s="12">
        <v>4.3499999999999996</v>
      </c>
      <c r="K32" s="13" t="s">
        <v>1348</v>
      </c>
      <c r="N32">
        <f t="shared" si="0"/>
        <v>6532733</v>
      </c>
      <c r="O32">
        <f>IF(AND(A32&gt;0,A32&lt;999),IFERROR(VLOOKUP(results0602[[#This Row],[Card]],FISM[],1,FALSE),0),0)</f>
        <v>6532733</v>
      </c>
      <c r="P32">
        <f t="shared" si="1"/>
        <v>31</v>
      </c>
    </row>
    <row r="33" spans="1:16" x14ac:dyDescent="0.3">
      <c r="A33" s="14">
        <v>32</v>
      </c>
      <c r="B33" s="15">
        <v>38</v>
      </c>
      <c r="C33" s="15">
        <v>6100085</v>
      </c>
      <c r="D33" s="15" t="s">
        <v>226</v>
      </c>
      <c r="E33" s="15">
        <v>2001</v>
      </c>
      <c r="F33" s="15" t="s">
        <v>20</v>
      </c>
      <c r="G33" s="15">
        <v>51.92</v>
      </c>
      <c r="H33" s="15">
        <v>54.55</v>
      </c>
      <c r="I33" s="15" t="s">
        <v>1349</v>
      </c>
      <c r="J33" s="15">
        <v>4.41</v>
      </c>
      <c r="K33" s="16" t="s">
        <v>1350</v>
      </c>
      <c r="N33">
        <f t="shared" si="0"/>
        <v>6100085</v>
      </c>
      <c r="O33">
        <f>IF(AND(A33&gt;0,A33&lt;999),IFERROR(VLOOKUP(results0602[[#This Row],[Card]],FISM[],1,FALSE),0),0)</f>
        <v>6100085</v>
      </c>
      <c r="P33">
        <f t="shared" si="1"/>
        <v>32</v>
      </c>
    </row>
    <row r="34" spans="1:16" x14ac:dyDescent="0.3">
      <c r="A34" s="11">
        <v>33</v>
      </c>
      <c r="B34" s="12">
        <v>28</v>
      </c>
      <c r="C34" s="12">
        <v>104609</v>
      </c>
      <c r="D34" s="12" t="s">
        <v>206</v>
      </c>
      <c r="E34" s="12">
        <v>1998</v>
      </c>
      <c r="F34" s="12" t="s">
        <v>20</v>
      </c>
      <c r="G34" s="12">
        <v>51.98</v>
      </c>
      <c r="H34" s="12">
        <v>54.52</v>
      </c>
      <c r="I34" s="12" t="s">
        <v>1351</v>
      </c>
      <c r="J34" s="12">
        <v>4.4400000000000004</v>
      </c>
      <c r="K34" s="13" t="s">
        <v>1352</v>
      </c>
      <c r="N34">
        <f t="shared" ref="N34:N65" si="2">C34</f>
        <v>104609</v>
      </c>
      <c r="O34">
        <f>IF(AND(A34&gt;0,A34&lt;999),IFERROR(VLOOKUP(results0602[[#This Row],[Card]],FISM[],1,FALSE),0),0)</f>
        <v>104609</v>
      </c>
      <c r="P34">
        <f t="shared" ref="P34:P65" si="3">A34</f>
        <v>33</v>
      </c>
    </row>
    <row r="35" spans="1:16" x14ac:dyDescent="0.3">
      <c r="A35" s="14">
        <v>34</v>
      </c>
      <c r="B35" s="15">
        <v>36</v>
      </c>
      <c r="C35" s="15">
        <v>6532399</v>
      </c>
      <c r="D35" s="15" t="s">
        <v>318</v>
      </c>
      <c r="E35" s="15">
        <v>1999</v>
      </c>
      <c r="F35" s="15" t="s">
        <v>73</v>
      </c>
      <c r="G35" s="15">
        <v>52.15</v>
      </c>
      <c r="H35" s="15">
        <v>54.37</v>
      </c>
      <c r="I35" s="15" t="s">
        <v>1353</v>
      </c>
      <c r="J35" s="15">
        <v>4.46</v>
      </c>
      <c r="K35" s="16" t="s">
        <v>1354</v>
      </c>
      <c r="N35">
        <f t="shared" si="2"/>
        <v>6532399</v>
      </c>
      <c r="O35">
        <f>IF(AND(A35&gt;0,A35&lt;999),IFERROR(VLOOKUP(results0602[[#This Row],[Card]],FISM[],1,FALSE),0),0)</f>
        <v>6532399</v>
      </c>
      <c r="P35">
        <f t="shared" si="3"/>
        <v>34</v>
      </c>
    </row>
    <row r="36" spans="1:16" x14ac:dyDescent="0.3">
      <c r="A36" s="11">
        <v>35</v>
      </c>
      <c r="B36" s="12">
        <v>50</v>
      </c>
      <c r="C36" s="12">
        <v>104913</v>
      </c>
      <c r="D36" s="12" t="s">
        <v>611</v>
      </c>
      <c r="E36" s="12">
        <v>2000</v>
      </c>
      <c r="F36" s="12" t="s">
        <v>20</v>
      </c>
      <c r="G36" s="12">
        <v>52.46</v>
      </c>
      <c r="H36" s="12">
        <v>54.24</v>
      </c>
      <c r="I36" s="12" t="s">
        <v>1355</v>
      </c>
      <c r="J36" s="12">
        <v>4.6399999999999997</v>
      </c>
      <c r="K36" s="13" t="s">
        <v>1356</v>
      </c>
      <c r="N36">
        <f t="shared" si="2"/>
        <v>104913</v>
      </c>
      <c r="O36">
        <f>IF(AND(A36&gt;0,A36&lt;999),IFERROR(VLOOKUP(results0602[[#This Row],[Card]],FISM[],1,FALSE),0),0)</f>
        <v>104913</v>
      </c>
      <c r="P36">
        <f t="shared" si="3"/>
        <v>35</v>
      </c>
    </row>
    <row r="37" spans="1:16" x14ac:dyDescent="0.3">
      <c r="A37" s="14">
        <v>36</v>
      </c>
      <c r="B37" s="15">
        <v>91</v>
      </c>
      <c r="C37" s="15">
        <v>6100151</v>
      </c>
      <c r="D37" s="15" t="s">
        <v>178</v>
      </c>
      <c r="E37" s="15">
        <v>2001</v>
      </c>
      <c r="F37" s="15" t="s">
        <v>20</v>
      </c>
      <c r="G37" s="15">
        <v>52.36</v>
      </c>
      <c r="H37" s="15">
        <v>54.49</v>
      </c>
      <c r="I37" s="15" t="s">
        <v>1357</v>
      </c>
      <c r="J37" s="15">
        <v>4.79</v>
      </c>
      <c r="K37" s="16" t="s">
        <v>1358</v>
      </c>
      <c r="N37">
        <f t="shared" si="2"/>
        <v>6100151</v>
      </c>
      <c r="O37">
        <f>IF(AND(A37&gt;0,A37&lt;999),IFERROR(VLOOKUP(results0602[[#This Row],[Card]],FISM[],1,FALSE),0),0)</f>
        <v>6100151</v>
      </c>
      <c r="P37">
        <f t="shared" si="3"/>
        <v>36</v>
      </c>
    </row>
    <row r="38" spans="1:16" x14ac:dyDescent="0.3">
      <c r="A38" s="11">
        <v>37</v>
      </c>
      <c r="B38" s="12">
        <v>43</v>
      </c>
      <c r="C38" s="12">
        <v>104910</v>
      </c>
      <c r="D38" s="12" t="s">
        <v>630</v>
      </c>
      <c r="E38" s="12">
        <v>2000</v>
      </c>
      <c r="F38" s="12" t="s">
        <v>20</v>
      </c>
      <c r="G38" s="12">
        <v>52.92</v>
      </c>
      <c r="H38" s="12">
        <v>54.03</v>
      </c>
      <c r="I38" s="12" t="s">
        <v>1359</v>
      </c>
      <c r="J38" s="12">
        <v>4.8899999999999997</v>
      </c>
      <c r="K38" s="13" t="s">
        <v>1360</v>
      </c>
      <c r="N38">
        <f t="shared" si="2"/>
        <v>104910</v>
      </c>
      <c r="O38">
        <f>IF(AND(A38&gt;0,A38&lt;999),IFERROR(VLOOKUP(results0602[[#This Row],[Card]],FISM[],1,FALSE),0),0)</f>
        <v>104910</v>
      </c>
      <c r="P38">
        <f t="shared" si="3"/>
        <v>37</v>
      </c>
    </row>
    <row r="39" spans="1:16" x14ac:dyDescent="0.3">
      <c r="A39" s="14">
        <v>38</v>
      </c>
      <c r="B39" s="15">
        <v>65</v>
      </c>
      <c r="C39" s="15">
        <v>6100131</v>
      </c>
      <c r="D39" s="15" t="s">
        <v>1229</v>
      </c>
      <c r="E39" s="15">
        <v>2001</v>
      </c>
      <c r="F39" s="15" t="s">
        <v>20</v>
      </c>
      <c r="G39" s="15">
        <v>52.54</v>
      </c>
      <c r="H39" s="15">
        <v>54.46</v>
      </c>
      <c r="I39" s="15" t="s">
        <v>1361</v>
      </c>
      <c r="J39" s="15">
        <v>4.9400000000000004</v>
      </c>
      <c r="K39" s="16" t="s">
        <v>1362</v>
      </c>
      <c r="N39">
        <f t="shared" si="2"/>
        <v>6100131</v>
      </c>
      <c r="O39">
        <f>IF(AND(A39&gt;0,A39&lt;999),IFERROR(VLOOKUP(results0602[[#This Row],[Card]],FISM[],1,FALSE),0),0)</f>
        <v>6100131</v>
      </c>
      <c r="P39">
        <f t="shared" si="3"/>
        <v>38</v>
      </c>
    </row>
    <row r="40" spans="1:16" x14ac:dyDescent="0.3">
      <c r="A40" s="11">
        <v>39</v>
      </c>
      <c r="B40" s="12">
        <v>61</v>
      </c>
      <c r="C40" s="12">
        <v>6100089</v>
      </c>
      <c r="D40" s="12" t="s">
        <v>358</v>
      </c>
      <c r="E40" s="12">
        <v>2001</v>
      </c>
      <c r="F40" s="12" t="s">
        <v>20</v>
      </c>
      <c r="G40" s="12">
        <v>53.26</v>
      </c>
      <c r="H40" s="12">
        <v>53.89</v>
      </c>
      <c r="I40" s="12" t="s">
        <v>1363</v>
      </c>
      <c r="J40" s="12">
        <v>5.09</v>
      </c>
      <c r="K40" s="13" t="s">
        <v>1364</v>
      </c>
      <c r="N40">
        <f t="shared" si="2"/>
        <v>6100089</v>
      </c>
      <c r="O40">
        <f>IF(AND(A40&gt;0,A40&lt;999),IFERROR(VLOOKUP(results0602[[#This Row],[Card]],FISM[],1,FALSE),0),0)</f>
        <v>6100089</v>
      </c>
      <c r="P40">
        <f t="shared" si="3"/>
        <v>39</v>
      </c>
    </row>
    <row r="41" spans="1:16" x14ac:dyDescent="0.3">
      <c r="A41" s="14">
        <v>40</v>
      </c>
      <c r="B41" s="15">
        <v>15</v>
      </c>
      <c r="C41" s="15">
        <v>6532418</v>
      </c>
      <c r="D41" s="15" t="s">
        <v>1281</v>
      </c>
      <c r="E41" s="15">
        <v>1999</v>
      </c>
      <c r="F41" s="15" t="s">
        <v>73</v>
      </c>
      <c r="G41" s="15">
        <v>52.62</v>
      </c>
      <c r="H41" s="15">
        <v>55</v>
      </c>
      <c r="I41" s="15" t="s">
        <v>1365</v>
      </c>
      <c r="J41" s="15">
        <v>5.56</v>
      </c>
      <c r="K41" s="16" t="s">
        <v>1366</v>
      </c>
      <c r="N41">
        <f t="shared" si="2"/>
        <v>6532418</v>
      </c>
      <c r="O41">
        <f>IF(AND(A41&gt;0,A41&lt;999),IFERROR(VLOOKUP(results0602[[#This Row],[Card]],FISM[],1,FALSE),0),0)</f>
        <v>6532418</v>
      </c>
      <c r="P41">
        <f t="shared" si="3"/>
        <v>40</v>
      </c>
    </row>
    <row r="42" spans="1:16" x14ac:dyDescent="0.3">
      <c r="A42" s="11">
        <v>41</v>
      </c>
      <c r="B42" s="12">
        <v>47</v>
      </c>
      <c r="C42" s="12">
        <v>6100083</v>
      </c>
      <c r="D42" s="12" t="s">
        <v>239</v>
      </c>
      <c r="E42" s="12">
        <v>2001</v>
      </c>
      <c r="F42" s="12" t="s">
        <v>20</v>
      </c>
      <c r="G42" s="12">
        <v>52.23</v>
      </c>
      <c r="H42" s="12">
        <v>55.62</v>
      </c>
      <c r="I42" s="12" t="s">
        <v>1367</v>
      </c>
      <c r="J42" s="12">
        <v>5.79</v>
      </c>
      <c r="K42" s="13" t="s">
        <v>1368</v>
      </c>
      <c r="N42">
        <f t="shared" si="2"/>
        <v>6100083</v>
      </c>
      <c r="O42">
        <f>IF(AND(A42&gt;0,A42&lt;999),IFERROR(VLOOKUP(results0602[[#This Row],[Card]],FISM[],1,FALSE),0),0)</f>
        <v>6100083</v>
      </c>
      <c r="P42">
        <f t="shared" si="3"/>
        <v>41</v>
      </c>
    </row>
    <row r="43" spans="1:16" x14ac:dyDescent="0.3">
      <c r="A43" s="14">
        <v>42</v>
      </c>
      <c r="B43" s="15">
        <v>74</v>
      </c>
      <c r="C43" s="15">
        <v>6100158</v>
      </c>
      <c r="D43" s="15" t="s">
        <v>1205</v>
      </c>
      <c r="E43" s="15">
        <v>1998</v>
      </c>
      <c r="F43" s="15" t="s">
        <v>20</v>
      </c>
      <c r="G43" s="15">
        <v>53.4</v>
      </c>
      <c r="H43" s="15">
        <v>55.26</v>
      </c>
      <c r="I43" s="15" t="s">
        <v>1369</v>
      </c>
      <c r="J43" s="15">
        <v>6.6</v>
      </c>
      <c r="K43" s="16" t="s">
        <v>1370</v>
      </c>
      <c r="N43">
        <f t="shared" si="2"/>
        <v>6100158</v>
      </c>
      <c r="O43">
        <f>IF(AND(A43&gt;0,A43&lt;999),IFERROR(VLOOKUP(results0602[[#This Row],[Card]],FISM[],1,FALSE),0),0)</f>
        <v>6100158</v>
      </c>
      <c r="P43">
        <f t="shared" si="3"/>
        <v>42</v>
      </c>
    </row>
    <row r="44" spans="1:16" x14ac:dyDescent="0.3">
      <c r="A44" s="11">
        <v>43</v>
      </c>
      <c r="B44" s="12">
        <v>66</v>
      </c>
      <c r="C44" s="12">
        <v>6100163</v>
      </c>
      <c r="D44" s="12" t="s">
        <v>440</v>
      </c>
      <c r="E44" s="12">
        <v>2001</v>
      </c>
      <c r="F44" s="12" t="s">
        <v>20</v>
      </c>
      <c r="G44" s="12">
        <v>53.26</v>
      </c>
      <c r="H44" s="12">
        <v>55.5</v>
      </c>
      <c r="I44" s="12" t="s">
        <v>1371</v>
      </c>
      <c r="J44" s="12">
        <v>6.7</v>
      </c>
      <c r="K44" s="13" t="s">
        <v>1372</v>
      </c>
      <c r="N44">
        <f t="shared" si="2"/>
        <v>6100163</v>
      </c>
      <c r="O44">
        <f>IF(AND(A44&gt;0,A44&lt;999),IFERROR(VLOOKUP(results0602[[#This Row],[Card]],FISM[],1,FALSE),0),0)</f>
        <v>6100163</v>
      </c>
      <c r="P44">
        <f t="shared" si="3"/>
        <v>43</v>
      </c>
    </row>
    <row r="45" spans="1:16" x14ac:dyDescent="0.3">
      <c r="A45" s="14">
        <v>44</v>
      </c>
      <c r="B45" s="15">
        <v>60</v>
      </c>
      <c r="C45" s="15">
        <v>6100160</v>
      </c>
      <c r="D45" s="15" t="s">
        <v>1173</v>
      </c>
      <c r="E45" s="15">
        <v>2001</v>
      </c>
      <c r="F45" s="15" t="s">
        <v>20</v>
      </c>
      <c r="G45" s="15">
        <v>53.66</v>
      </c>
      <c r="H45" s="15">
        <v>55.16</v>
      </c>
      <c r="I45" s="15" t="s">
        <v>1373</v>
      </c>
      <c r="J45" s="15">
        <v>6.76</v>
      </c>
      <c r="K45" s="16" t="s">
        <v>1374</v>
      </c>
      <c r="N45">
        <f t="shared" si="2"/>
        <v>6100160</v>
      </c>
      <c r="O45">
        <f>IF(AND(A45&gt;0,A45&lt;999),IFERROR(VLOOKUP(results0602[[#This Row],[Card]],FISM[],1,FALSE),0),0)</f>
        <v>6100160</v>
      </c>
      <c r="P45">
        <f t="shared" si="3"/>
        <v>44</v>
      </c>
    </row>
    <row r="46" spans="1:16" x14ac:dyDescent="0.3">
      <c r="A46" s="11">
        <v>45</v>
      </c>
      <c r="B46" s="12">
        <v>77</v>
      </c>
      <c r="C46" s="12">
        <v>6100069</v>
      </c>
      <c r="D46" s="12" t="s">
        <v>632</v>
      </c>
      <c r="E46" s="12">
        <v>2001</v>
      </c>
      <c r="F46" s="12" t="s">
        <v>20</v>
      </c>
      <c r="G46" s="12">
        <v>53.94</v>
      </c>
      <c r="H46" s="12">
        <v>55.11</v>
      </c>
      <c r="I46" s="12" t="s">
        <v>1202</v>
      </c>
      <c r="J46" s="12">
        <v>6.99</v>
      </c>
      <c r="K46" s="13" t="s">
        <v>1375</v>
      </c>
      <c r="N46">
        <f t="shared" si="2"/>
        <v>6100069</v>
      </c>
      <c r="O46">
        <f>IF(AND(A46&gt;0,A46&lt;999),IFERROR(VLOOKUP(results0602[[#This Row],[Card]],FISM[],1,FALSE),0),0)</f>
        <v>6100069</v>
      </c>
      <c r="P46">
        <f t="shared" si="3"/>
        <v>45</v>
      </c>
    </row>
    <row r="47" spans="1:16" x14ac:dyDescent="0.3">
      <c r="A47" s="14">
        <v>46</v>
      </c>
      <c r="B47" s="15">
        <v>48</v>
      </c>
      <c r="C47" s="15">
        <v>6100060</v>
      </c>
      <c r="D47" s="15" t="s">
        <v>1106</v>
      </c>
      <c r="E47" s="15">
        <v>2001</v>
      </c>
      <c r="F47" s="15" t="s">
        <v>20</v>
      </c>
      <c r="G47" s="15">
        <v>52.27</v>
      </c>
      <c r="H47" s="15">
        <v>56.85</v>
      </c>
      <c r="I47" s="15" t="s">
        <v>1376</v>
      </c>
      <c r="J47" s="15">
        <v>7.06</v>
      </c>
      <c r="K47" s="16" t="s">
        <v>1377</v>
      </c>
      <c r="N47">
        <f t="shared" si="2"/>
        <v>6100060</v>
      </c>
      <c r="O47">
        <f>IF(AND(A47&gt;0,A47&lt;999),IFERROR(VLOOKUP(results0602[[#This Row],[Card]],FISM[],1,FALSE),0),0)</f>
        <v>6100060</v>
      </c>
      <c r="P47">
        <f t="shared" si="3"/>
        <v>46</v>
      </c>
    </row>
    <row r="48" spans="1:16" x14ac:dyDescent="0.3">
      <c r="A48" s="11">
        <v>47</v>
      </c>
      <c r="B48" s="12">
        <v>73</v>
      </c>
      <c r="C48" s="12">
        <v>6100054</v>
      </c>
      <c r="D48" s="12" t="s">
        <v>413</v>
      </c>
      <c r="E48" s="12">
        <v>2001</v>
      </c>
      <c r="F48" s="12" t="s">
        <v>20</v>
      </c>
      <c r="G48" s="12">
        <v>53.6</v>
      </c>
      <c r="H48" s="12">
        <v>55.6</v>
      </c>
      <c r="I48" s="12" t="s">
        <v>1378</v>
      </c>
      <c r="J48" s="12">
        <v>7.14</v>
      </c>
      <c r="K48" s="13" t="s">
        <v>1379</v>
      </c>
      <c r="N48">
        <f t="shared" si="2"/>
        <v>6100054</v>
      </c>
      <c r="O48">
        <f>IF(AND(A48&gt;0,A48&lt;999),IFERROR(VLOOKUP(results0602[[#This Row],[Card]],FISM[],1,FALSE),0),0)</f>
        <v>6100054</v>
      </c>
      <c r="P48">
        <f t="shared" si="3"/>
        <v>47</v>
      </c>
    </row>
    <row r="49" spans="1:16" x14ac:dyDescent="0.3">
      <c r="A49" s="14">
        <v>48</v>
      </c>
      <c r="B49" s="15">
        <v>56</v>
      </c>
      <c r="C49" s="15">
        <v>6100126</v>
      </c>
      <c r="D49" s="15" t="s">
        <v>1195</v>
      </c>
      <c r="E49" s="15">
        <v>2001</v>
      </c>
      <c r="F49" s="15" t="s">
        <v>20</v>
      </c>
      <c r="G49" s="15">
        <v>54.49</v>
      </c>
      <c r="H49" s="15">
        <v>54.94</v>
      </c>
      <c r="I49" s="15" t="s">
        <v>1380</v>
      </c>
      <c r="J49" s="15">
        <v>7.37</v>
      </c>
      <c r="K49" s="16" t="s">
        <v>1381</v>
      </c>
      <c r="N49">
        <f t="shared" si="2"/>
        <v>6100126</v>
      </c>
      <c r="O49">
        <f>IF(AND(A49&gt;0,A49&lt;999),IFERROR(VLOOKUP(results0602[[#This Row],[Card]],FISM[],1,FALSE),0),0)</f>
        <v>6100126</v>
      </c>
      <c r="P49">
        <f t="shared" si="3"/>
        <v>48</v>
      </c>
    </row>
    <row r="50" spans="1:16" x14ac:dyDescent="0.3">
      <c r="A50" s="11">
        <v>49</v>
      </c>
      <c r="B50" s="12">
        <v>53</v>
      </c>
      <c r="C50" s="12">
        <v>104815</v>
      </c>
      <c r="D50" s="12" t="s">
        <v>634</v>
      </c>
      <c r="E50" s="12">
        <v>1999</v>
      </c>
      <c r="F50" s="12" t="s">
        <v>20</v>
      </c>
      <c r="G50" s="12">
        <v>53.78</v>
      </c>
      <c r="H50" s="12">
        <v>55.68</v>
      </c>
      <c r="I50" s="12" t="s">
        <v>1382</v>
      </c>
      <c r="J50" s="12">
        <v>7.4</v>
      </c>
      <c r="K50" s="13" t="s">
        <v>1383</v>
      </c>
      <c r="N50">
        <f t="shared" si="2"/>
        <v>104815</v>
      </c>
      <c r="O50">
        <f>IF(AND(A50&gt;0,A50&lt;999),IFERROR(VLOOKUP(results0602[[#This Row],[Card]],FISM[],1,FALSE),0),0)</f>
        <v>104815</v>
      </c>
      <c r="P50">
        <f t="shared" si="3"/>
        <v>49</v>
      </c>
    </row>
    <row r="51" spans="1:16" x14ac:dyDescent="0.3">
      <c r="A51" s="14">
        <v>50</v>
      </c>
      <c r="B51" s="15">
        <v>64</v>
      </c>
      <c r="C51" s="15">
        <v>6100077</v>
      </c>
      <c r="D51" s="15" t="s">
        <v>420</v>
      </c>
      <c r="E51" s="15">
        <v>2001</v>
      </c>
      <c r="F51" s="15" t="s">
        <v>20</v>
      </c>
      <c r="G51" s="15">
        <v>54.65</v>
      </c>
      <c r="H51" s="15">
        <v>54.82</v>
      </c>
      <c r="I51" s="15" t="s">
        <v>1384</v>
      </c>
      <c r="J51" s="15">
        <v>7.41</v>
      </c>
      <c r="K51" s="16" t="s">
        <v>1385</v>
      </c>
      <c r="N51">
        <f t="shared" si="2"/>
        <v>6100077</v>
      </c>
      <c r="O51">
        <f>IF(AND(A51&gt;0,A51&lt;999),IFERROR(VLOOKUP(results0602[[#This Row],[Card]],FISM[],1,FALSE),0),0)</f>
        <v>6100077</v>
      </c>
      <c r="P51">
        <f t="shared" si="3"/>
        <v>50</v>
      </c>
    </row>
    <row r="52" spans="1:16" x14ac:dyDescent="0.3">
      <c r="A52" s="11">
        <v>51</v>
      </c>
      <c r="B52" s="12">
        <v>69</v>
      </c>
      <c r="C52" s="12">
        <v>6100075</v>
      </c>
      <c r="D52" s="12" t="s">
        <v>628</v>
      </c>
      <c r="E52" s="12">
        <v>2001</v>
      </c>
      <c r="F52" s="12" t="s">
        <v>20</v>
      </c>
      <c r="G52" s="12">
        <v>53.53</v>
      </c>
      <c r="H52" s="12">
        <v>56.15</v>
      </c>
      <c r="I52" s="12" t="s">
        <v>1386</v>
      </c>
      <c r="J52" s="12">
        <v>7.62</v>
      </c>
      <c r="K52" s="13" t="s">
        <v>1387</v>
      </c>
      <c r="N52">
        <f t="shared" si="2"/>
        <v>6100075</v>
      </c>
      <c r="O52">
        <f>IF(AND(A52&gt;0,A52&lt;999),IFERROR(VLOOKUP(results0602[[#This Row],[Card]],FISM[],1,FALSE),0),0)</f>
        <v>6100075</v>
      </c>
      <c r="P52">
        <f t="shared" si="3"/>
        <v>51</v>
      </c>
    </row>
    <row r="53" spans="1:16" x14ac:dyDescent="0.3">
      <c r="A53" s="14">
        <v>52</v>
      </c>
      <c r="B53" s="15">
        <v>82</v>
      </c>
      <c r="C53" s="15">
        <v>6100087</v>
      </c>
      <c r="D53" s="15" t="s">
        <v>591</v>
      </c>
      <c r="E53" s="15">
        <v>2001</v>
      </c>
      <c r="F53" s="15" t="s">
        <v>20</v>
      </c>
      <c r="G53" s="15">
        <v>54.72</v>
      </c>
      <c r="H53" s="15">
        <v>55.27</v>
      </c>
      <c r="I53" s="15" t="s">
        <v>1388</v>
      </c>
      <c r="J53" s="15">
        <v>7.93</v>
      </c>
      <c r="K53" s="16" t="s">
        <v>1389</v>
      </c>
      <c r="N53">
        <f t="shared" si="2"/>
        <v>6100087</v>
      </c>
      <c r="O53">
        <f>IF(AND(A53&gt;0,A53&lt;999),IFERROR(VLOOKUP(results0602[[#This Row],[Card]],FISM[],1,FALSE),0),0)</f>
        <v>6100087</v>
      </c>
      <c r="P53">
        <f t="shared" si="3"/>
        <v>52</v>
      </c>
    </row>
    <row r="54" spans="1:16" x14ac:dyDescent="0.3">
      <c r="A54" s="11">
        <v>53</v>
      </c>
      <c r="B54" s="12">
        <v>92</v>
      </c>
      <c r="C54" s="12">
        <v>6100165</v>
      </c>
      <c r="D54" s="12" t="s">
        <v>585</v>
      </c>
      <c r="E54" s="12">
        <v>2001</v>
      </c>
      <c r="F54" s="12" t="s">
        <v>20</v>
      </c>
      <c r="G54" s="12">
        <v>54.38</v>
      </c>
      <c r="H54" s="12">
        <v>55.66</v>
      </c>
      <c r="I54" s="12" t="s">
        <v>1213</v>
      </c>
      <c r="J54" s="12">
        <v>7.98</v>
      </c>
      <c r="K54" s="13" t="s">
        <v>1390</v>
      </c>
      <c r="N54">
        <f t="shared" si="2"/>
        <v>6100165</v>
      </c>
      <c r="O54">
        <f>IF(AND(A54&gt;0,A54&lt;999),IFERROR(VLOOKUP(results0602[[#This Row],[Card]],FISM[],1,FALSE),0),0)</f>
        <v>6100165</v>
      </c>
      <c r="P54">
        <f t="shared" si="3"/>
        <v>53</v>
      </c>
    </row>
    <row r="55" spans="1:16" x14ac:dyDescent="0.3">
      <c r="A55" s="14">
        <v>54</v>
      </c>
      <c r="B55" s="15">
        <v>63</v>
      </c>
      <c r="C55" s="15">
        <v>104991</v>
      </c>
      <c r="D55" s="15" t="s">
        <v>1199</v>
      </c>
      <c r="E55" s="15">
        <v>2000</v>
      </c>
      <c r="F55" s="15" t="s">
        <v>20</v>
      </c>
      <c r="G55" s="15">
        <v>54.56</v>
      </c>
      <c r="H55" s="15">
        <v>55.55</v>
      </c>
      <c r="I55" s="15" t="s">
        <v>1391</v>
      </c>
      <c r="J55" s="15">
        <v>8.0500000000000007</v>
      </c>
      <c r="K55" s="16" t="s">
        <v>1392</v>
      </c>
      <c r="N55">
        <f t="shared" si="2"/>
        <v>104991</v>
      </c>
      <c r="O55">
        <f>IF(AND(A55&gt;0,A55&lt;999),IFERROR(VLOOKUP(results0602[[#This Row],[Card]],FISM[],1,FALSE),0),0)</f>
        <v>104991</v>
      </c>
      <c r="P55">
        <f t="shared" si="3"/>
        <v>54</v>
      </c>
    </row>
    <row r="56" spans="1:16" x14ac:dyDescent="0.3">
      <c r="A56" s="11">
        <v>55</v>
      </c>
      <c r="B56" s="12">
        <v>90</v>
      </c>
      <c r="C56" s="12">
        <v>6100136</v>
      </c>
      <c r="D56" s="12" t="s">
        <v>1282</v>
      </c>
      <c r="E56" s="12">
        <v>2001</v>
      </c>
      <c r="F56" s="12" t="s">
        <v>20</v>
      </c>
      <c r="G56" s="12">
        <v>54.64</v>
      </c>
      <c r="H56" s="12">
        <v>55.91</v>
      </c>
      <c r="I56" s="12" t="s">
        <v>1393</v>
      </c>
      <c r="J56" s="12">
        <v>8.49</v>
      </c>
      <c r="K56" s="13" t="s">
        <v>1394</v>
      </c>
      <c r="N56">
        <f t="shared" si="2"/>
        <v>6100136</v>
      </c>
      <c r="O56">
        <f>IF(AND(A56&gt;0,A56&lt;999),IFERROR(VLOOKUP(results0602[[#This Row],[Card]],FISM[],1,FALSE),0),0)</f>
        <v>6100136</v>
      </c>
      <c r="P56">
        <f t="shared" si="3"/>
        <v>55</v>
      </c>
    </row>
    <row r="57" spans="1:16" x14ac:dyDescent="0.3">
      <c r="A57" s="14">
        <v>56</v>
      </c>
      <c r="B57" s="15">
        <v>87</v>
      </c>
      <c r="C57" s="15">
        <v>6100073</v>
      </c>
      <c r="D57" s="15" t="s">
        <v>433</v>
      </c>
      <c r="E57" s="15">
        <v>2001</v>
      </c>
      <c r="F57" s="15" t="s">
        <v>20</v>
      </c>
      <c r="G57" s="15">
        <v>55.19</v>
      </c>
      <c r="H57" s="15">
        <v>55.86</v>
      </c>
      <c r="I57" s="15" t="s">
        <v>1395</v>
      </c>
      <c r="J57" s="15">
        <v>8.99</v>
      </c>
      <c r="K57" s="16" t="s">
        <v>1396</v>
      </c>
      <c r="N57">
        <f t="shared" si="2"/>
        <v>6100073</v>
      </c>
      <c r="O57">
        <f>IF(AND(A57&gt;0,A57&lt;999),IFERROR(VLOOKUP(results0602[[#This Row],[Card]],FISM[],1,FALSE),0),0)</f>
        <v>6100073</v>
      </c>
      <c r="P57">
        <f t="shared" si="3"/>
        <v>56</v>
      </c>
    </row>
    <row r="58" spans="1:16" x14ac:dyDescent="0.3">
      <c r="A58" s="11">
        <v>57</v>
      </c>
      <c r="B58" s="12">
        <v>94</v>
      </c>
      <c r="C58" s="12">
        <v>6100125</v>
      </c>
      <c r="D58" s="12" t="s">
        <v>626</v>
      </c>
      <c r="E58" s="12">
        <v>2001</v>
      </c>
      <c r="F58" s="12" t="s">
        <v>20</v>
      </c>
      <c r="G58" s="12">
        <v>54.72</v>
      </c>
      <c r="H58" s="12">
        <v>56.37</v>
      </c>
      <c r="I58" s="12" t="s">
        <v>1397</v>
      </c>
      <c r="J58" s="12">
        <v>9.0299999999999994</v>
      </c>
      <c r="K58" s="13" t="s">
        <v>1398</v>
      </c>
      <c r="N58">
        <f t="shared" si="2"/>
        <v>6100125</v>
      </c>
      <c r="O58">
        <f>IF(AND(A58&gt;0,A58&lt;999),IFERROR(VLOOKUP(results0602[[#This Row],[Card]],FISM[],1,FALSE),0),0)</f>
        <v>6100125</v>
      </c>
      <c r="P58">
        <f t="shared" si="3"/>
        <v>57</v>
      </c>
    </row>
    <row r="59" spans="1:16" x14ac:dyDescent="0.3">
      <c r="A59" s="14">
        <v>58</v>
      </c>
      <c r="B59" s="15">
        <v>58</v>
      </c>
      <c r="C59" s="15">
        <v>104907</v>
      </c>
      <c r="D59" s="15" t="s">
        <v>379</v>
      </c>
      <c r="E59" s="15">
        <v>2000</v>
      </c>
      <c r="F59" s="15" t="s">
        <v>20</v>
      </c>
      <c r="G59" s="15">
        <v>55.64</v>
      </c>
      <c r="H59" s="15">
        <v>55.75</v>
      </c>
      <c r="I59" s="15" t="s">
        <v>1399</v>
      </c>
      <c r="J59" s="15">
        <v>9.33</v>
      </c>
      <c r="K59" s="16" t="s">
        <v>1400</v>
      </c>
      <c r="N59">
        <f t="shared" si="2"/>
        <v>104907</v>
      </c>
      <c r="O59">
        <f>IF(AND(A59&gt;0,A59&lt;999),IFERROR(VLOOKUP(results0602[[#This Row],[Card]],FISM[],1,FALSE),0),0)</f>
        <v>104907</v>
      </c>
      <c r="P59">
        <f t="shared" si="3"/>
        <v>58</v>
      </c>
    </row>
    <row r="60" spans="1:16" x14ac:dyDescent="0.3">
      <c r="A60" s="11">
        <v>59</v>
      </c>
      <c r="B60" s="12">
        <v>62</v>
      </c>
      <c r="C60" s="12">
        <v>492309</v>
      </c>
      <c r="D60" s="12" t="s">
        <v>1235</v>
      </c>
      <c r="E60" s="12">
        <v>2000</v>
      </c>
      <c r="F60" s="12" t="s">
        <v>638</v>
      </c>
      <c r="G60" s="12">
        <v>55.59</v>
      </c>
      <c r="H60" s="12">
        <v>57.46</v>
      </c>
      <c r="I60" s="12" t="s">
        <v>1401</v>
      </c>
      <c r="J60" s="12">
        <v>10.99</v>
      </c>
      <c r="K60" s="13" t="s">
        <v>1402</v>
      </c>
      <c r="N60">
        <f t="shared" si="2"/>
        <v>492309</v>
      </c>
      <c r="O60">
        <f>IF(AND(A60&gt;0,A60&lt;999),IFERROR(VLOOKUP(results0602[[#This Row],[Card]],FISM[],1,FALSE),0),0)</f>
        <v>492309</v>
      </c>
      <c r="P60">
        <f t="shared" si="3"/>
        <v>59</v>
      </c>
    </row>
    <row r="61" spans="1:16" x14ac:dyDescent="0.3">
      <c r="A61" s="14">
        <v>60</v>
      </c>
      <c r="B61" s="15">
        <v>35</v>
      </c>
      <c r="C61" s="15">
        <v>6100035</v>
      </c>
      <c r="D61" s="15" t="s">
        <v>393</v>
      </c>
      <c r="E61" s="15">
        <v>2001</v>
      </c>
      <c r="F61" s="15" t="s">
        <v>20</v>
      </c>
      <c r="G61" s="15">
        <v>59.61</v>
      </c>
      <c r="H61" s="15">
        <v>53.82</v>
      </c>
      <c r="I61" s="15" t="s">
        <v>1403</v>
      </c>
      <c r="J61" s="15">
        <v>11.37</v>
      </c>
      <c r="K61" s="16" t="s">
        <v>1404</v>
      </c>
      <c r="N61">
        <f t="shared" si="2"/>
        <v>6100035</v>
      </c>
      <c r="O61">
        <f>IF(AND(A61&gt;0,A61&lt;999),IFERROR(VLOOKUP(results0602[[#This Row],[Card]],FISM[],1,FALSE),0),0)</f>
        <v>6100035</v>
      </c>
      <c r="P61">
        <f t="shared" si="3"/>
        <v>60</v>
      </c>
    </row>
    <row r="62" spans="1:16" x14ac:dyDescent="0.3">
      <c r="A62" s="11">
        <v>61</v>
      </c>
      <c r="B62" s="12">
        <v>81</v>
      </c>
      <c r="C62" s="12">
        <v>6100152</v>
      </c>
      <c r="D62" s="12" t="s">
        <v>622</v>
      </c>
      <c r="E62" s="12">
        <v>2000</v>
      </c>
      <c r="F62" s="12" t="s">
        <v>20</v>
      </c>
      <c r="G62" s="12">
        <v>56.65</v>
      </c>
      <c r="H62" s="12">
        <v>56.91</v>
      </c>
      <c r="I62" s="12" t="s">
        <v>1405</v>
      </c>
      <c r="J62" s="12">
        <v>11.5</v>
      </c>
      <c r="K62" s="13" t="s">
        <v>1406</v>
      </c>
      <c r="N62">
        <f t="shared" si="2"/>
        <v>6100152</v>
      </c>
      <c r="O62">
        <f>IF(AND(A62&gt;0,A62&lt;999),IFERROR(VLOOKUP(results0602[[#This Row],[Card]],FISM[],1,FALSE),0),0)</f>
        <v>6100152</v>
      </c>
      <c r="P62">
        <f t="shared" si="3"/>
        <v>61</v>
      </c>
    </row>
    <row r="63" spans="1:16" x14ac:dyDescent="0.3">
      <c r="A63" s="14">
        <v>62</v>
      </c>
      <c r="B63" s="15">
        <v>75</v>
      </c>
      <c r="C63" s="15">
        <v>6100154</v>
      </c>
      <c r="D63" s="15" t="s">
        <v>512</v>
      </c>
      <c r="E63" s="15">
        <v>2001</v>
      </c>
      <c r="F63" s="15" t="s">
        <v>20</v>
      </c>
      <c r="G63" s="15">
        <v>55.98</v>
      </c>
      <c r="H63" s="15">
        <v>57.89</v>
      </c>
      <c r="I63" s="15" t="s">
        <v>1407</v>
      </c>
      <c r="J63" s="15">
        <v>11.81</v>
      </c>
      <c r="K63" s="16" t="s">
        <v>1408</v>
      </c>
      <c r="N63">
        <f t="shared" si="2"/>
        <v>6100154</v>
      </c>
      <c r="O63">
        <f>IF(AND(A63&gt;0,A63&lt;999),IFERROR(VLOOKUP(results0602[[#This Row],[Card]],FISM[],1,FALSE),0),0)</f>
        <v>6100154</v>
      </c>
      <c r="P63">
        <f t="shared" si="3"/>
        <v>62</v>
      </c>
    </row>
    <row r="64" spans="1:16" x14ac:dyDescent="0.3">
      <c r="A64" s="11">
        <v>63</v>
      </c>
      <c r="B64" s="12">
        <v>84</v>
      </c>
      <c r="C64" s="12">
        <v>6100090</v>
      </c>
      <c r="D64" s="12" t="s">
        <v>482</v>
      </c>
      <c r="E64" s="12">
        <v>2001</v>
      </c>
      <c r="F64" s="12" t="s">
        <v>20</v>
      </c>
      <c r="G64" s="12">
        <v>56.22</v>
      </c>
      <c r="H64" s="12">
        <v>58.2</v>
      </c>
      <c r="I64" s="12" t="s">
        <v>1409</v>
      </c>
      <c r="J64" s="12">
        <v>12.36</v>
      </c>
      <c r="K64" s="13" t="s">
        <v>1410</v>
      </c>
      <c r="N64">
        <f t="shared" si="2"/>
        <v>6100090</v>
      </c>
      <c r="O64">
        <f>IF(AND(A64&gt;0,A64&lt;999),IFERROR(VLOOKUP(results0602[[#This Row],[Card]],FISM[],1,FALSE),0),0)</f>
        <v>6100090</v>
      </c>
      <c r="P64">
        <f t="shared" si="3"/>
        <v>63</v>
      </c>
    </row>
    <row r="65" spans="1:16" x14ac:dyDescent="0.3">
      <c r="A65" s="14">
        <v>64</v>
      </c>
      <c r="B65" s="15">
        <v>32</v>
      </c>
      <c r="C65" s="15">
        <v>6100059</v>
      </c>
      <c r="D65" s="15" t="s">
        <v>1283</v>
      </c>
      <c r="E65" s="15">
        <v>2001</v>
      </c>
      <c r="F65" s="15" t="s">
        <v>20</v>
      </c>
      <c r="G65" s="15" t="s">
        <v>1411</v>
      </c>
      <c r="H65" s="15">
        <v>53.97</v>
      </c>
      <c r="I65" s="15" t="s">
        <v>1412</v>
      </c>
      <c r="J65" s="15">
        <v>12.7</v>
      </c>
      <c r="K65" s="16" t="s">
        <v>1413</v>
      </c>
      <c r="N65">
        <f t="shared" si="2"/>
        <v>6100059</v>
      </c>
      <c r="O65">
        <f>IF(AND(A65&gt;0,A65&lt;999),IFERROR(VLOOKUP(results0602[[#This Row],[Card]],FISM[],1,FALSE),0),0)</f>
        <v>6100059</v>
      </c>
      <c r="P65">
        <f t="shared" si="3"/>
        <v>64</v>
      </c>
    </row>
    <row r="66" spans="1:16" x14ac:dyDescent="0.3">
      <c r="A66" s="11">
        <v>65</v>
      </c>
      <c r="B66" s="12">
        <v>93</v>
      </c>
      <c r="C66" s="12">
        <v>6100092</v>
      </c>
      <c r="D66" s="12" t="s">
        <v>1256</v>
      </c>
      <c r="E66" s="12">
        <v>2001</v>
      </c>
      <c r="F66" s="12" t="s">
        <v>20</v>
      </c>
      <c r="G66" s="12">
        <v>56.81</v>
      </c>
      <c r="H66" s="12">
        <v>58.47</v>
      </c>
      <c r="I66" s="12" t="s">
        <v>1414</v>
      </c>
      <c r="J66" s="12">
        <v>13.22</v>
      </c>
      <c r="K66" s="13" t="s">
        <v>1415</v>
      </c>
      <c r="N66">
        <f t="shared" ref="N66:N96" si="4">C66</f>
        <v>6100092</v>
      </c>
      <c r="O66">
        <f>IF(AND(A66&gt;0,A66&lt;999),IFERROR(VLOOKUP(results0602[[#This Row],[Card]],FISM[],1,FALSE),0),0)</f>
        <v>6100092</v>
      </c>
      <c r="P66">
        <f t="shared" ref="P66:P96" si="5">A66</f>
        <v>65</v>
      </c>
    </row>
    <row r="67" spans="1:16" x14ac:dyDescent="0.3">
      <c r="A67" s="14">
        <v>66</v>
      </c>
      <c r="B67" s="15">
        <v>70</v>
      </c>
      <c r="C67" s="15">
        <v>492282</v>
      </c>
      <c r="D67" s="15" t="s">
        <v>637</v>
      </c>
      <c r="E67" s="15">
        <v>2000</v>
      </c>
      <c r="F67" s="15" t="s">
        <v>638</v>
      </c>
      <c r="G67" s="15">
        <v>58.25</v>
      </c>
      <c r="H67" s="15">
        <v>59.9</v>
      </c>
      <c r="I67" s="15" t="s">
        <v>1416</v>
      </c>
      <c r="J67" s="15">
        <v>16.09</v>
      </c>
      <c r="K67" s="16" t="s">
        <v>1417</v>
      </c>
      <c r="N67">
        <f t="shared" si="4"/>
        <v>492282</v>
      </c>
      <c r="O67">
        <f>IF(AND(A67&gt;0,A67&lt;999),IFERROR(VLOOKUP(results0602[[#This Row],[Card]],FISM[],1,FALSE),0),0)</f>
        <v>492282</v>
      </c>
      <c r="P67">
        <f t="shared" si="5"/>
        <v>66</v>
      </c>
    </row>
    <row r="68" spans="1:16" x14ac:dyDescent="0.3">
      <c r="A68" s="11">
        <v>67</v>
      </c>
      <c r="B68" s="12">
        <v>72</v>
      </c>
      <c r="C68" s="12">
        <v>6100170</v>
      </c>
      <c r="D68" s="12" t="s">
        <v>620</v>
      </c>
      <c r="E68" s="12">
        <v>2001</v>
      </c>
      <c r="F68" s="12" t="s">
        <v>20</v>
      </c>
      <c r="G68" s="12">
        <v>59.21</v>
      </c>
      <c r="H68" s="12" t="s">
        <v>1418</v>
      </c>
      <c r="I68" s="12" t="s">
        <v>1419</v>
      </c>
      <c r="J68" s="12">
        <v>21.62</v>
      </c>
      <c r="K68" s="13" t="s">
        <v>1420</v>
      </c>
      <c r="N68">
        <f t="shared" si="4"/>
        <v>6100170</v>
      </c>
      <c r="O68">
        <f>IF(AND(A68&gt;0,A68&lt;999),IFERROR(VLOOKUP(results0602[[#This Row],[Card]],FISM[],1,FALSE),0),0)</f>
        <v>6100170</v>
      </c>
      <c r="P68">
        <f t="shared" si="5"/>
        <v>67</v>
      </c>
    </row>
    <row r="69" spans="1:16" x14ac:dyDescent="0.3">
      <c r="A69" s="11">
        <v>999</v>
      </c>
      <c r="B69" s="12">
        <v>95</v>
      </c>
      <c r="C69" s="12">
        <v>6100117</v>
      </c>
      <c r="D69" s="12" t="s">
        <v>553</v>
      </c>
      <c r="E69" s="12">
        <v>2001</v>
      </c>
      <c r="F69" s="12" t="s">
        <v>20</v>
      </c>
      <c r="G69" s="12">
        <v>58.33</v>
      </c>
      <c r="H69" s="12" t="s">
        <v>24</v>
      </c>
      <c r="I69" s="12" t="s">
        <v>24</v>
      </c>
      <c r="J69" s="12" t="s">
        <v>24</v>
      </c>
      <c r="K69" s="13" t="s">
        <v>24</v>
      </c>
      <c r="N69">
        <f t="shared" si="4"/>
        <v>6100117</v>
      </c>
      <c r="O69">
        <f>IF(AND(A69&gt;0,A69&lt;999),IFERROR(VLOOKUP(results0602[[#This Row],[Card]],FISM[],1,FALSE),0),0)</f>
        <v>0</v>
      </c>
      <c r="P69">
        <f t="shared" si="5"/>
        <v>999</v>
      </c>
    </row>
    <row r="70" spans="1:16" x14ac:dyDescent="0.3">
      <c r="A70" s="11">
        <v>999</v>
      </c>
      <c r="B70" s="15">
        <v>57</v>
      </c>
      <c r="C70" s="15">
        <v>6100086</v>
      </c>
      <c r="D70" s="15" t="s">
        <v>600</v>
      </c>
      <c r="E70" s="15">
        <v>2001</v>
      </c>
      <c r="F70" s="15" t="s">
        <v>20</v>
      </c>
      <c r="G70" s="15">
        <v>52.47</v>
      </c>
      <c r="H70" s="15" t="s">
        <v>24</v>
      </c>
      <c r="I70" s="15" t="s">
        <v>24</v>
      </c>
      <c r="J70" s="15" t="s">
        <v>24</v>
      </c>
      <c r="K70" s="16" t="s">
        <v>24</v>
      </c>
      <c r="N70">
        <f t="shared" si="4"/>
        <v>6100086</v>
      </c>
      <c r="O70">
        <f>IF(AND(A70&gt;0,A70&lt;999),IFERROR(VLOOKUP(results0602[[#This Row],[Card]],FISM[],1,FALSE),0),0)</f>
        <v>0</v>
      </c>
      <c r="P70">
        <f t="shared" si="5"/>
        <v>999</v>
      </c>
    </row>
    <row r="71" spans="1:16" x14ac:dyDescent="0.3">
      <c r="A71" s="11">
        <v>999</v>
      </c>
      <c r="B71" s="12">
        <v>41</v>
      </c>
      <c r="C71" s="12">
        <v>6532590</v>
      </c>
      <c r="D71" s="12" t="s">
        <v>232</v>
      </c>
      <c r="E71" s="12">
        <v>2000</v>
      </c>
      <c r="F71" s="12" t="s">
        <v>73</v>
      </c>
      <c r="G71" s="12">
        <v>53.03</v>
      </c>
      <c r="H71" s="12" t="s">
        <v>24</v>
      </c>
      <c r="I71" s="12" t="s">
        <v>24</v>
      </c>
      <c r="J71" s="12" t="s">
        <v>24</v>
      </c>
      <c r="K71" s="13" t="s">
        <v>24</v>
      </c>
      <c r="N71">
        <f t="shared" si="4"/>
        <v>6532590</v>
      </c>
      <c r="O71">
        <f>IF(AND(A71&gt;0,A71&lt;999),IFERROR(VLOOKUP(results0602[[#This Row],[Card]],FISM[],1,FALSE),0),0)</f>
        <v>0</v>
      </c>
      <c r="P71">
        <f t="shared" si="5"/>
        <v>999</v>
      </c>
    </row>
    <row r="72" spans="1:16" x14ac:dyDescent="0.3">
      <c r="A72" s="11">
        <v>999</v>
      </c>
      <c r="B72" s="15">
        <v>6</v>
      </c>
      <c r="C72" s="15">
        <v>6100057</v>
      </c>
      <c r="D72" s="15" t="s">
        <v>1093</v>
      </c>
      <c r="E72" s="15">
        <v>2001</v>
      </c>
      <c r="F72" s="15" t="s">
        <v>20</v>
      </c>
      <c r="G72" s="15">
        <v>50.69</v>
      </c>
      <c r="H72" s="15" t="s">
        <v>24</v>
      </c>
      <c r="I72" s="15" t="s">
        <v>24</v>
      </c>
      <c r="J72" s="15" t="s">
        <v>24</v>
      </c>
      <c r="K72" s="16" t="s">
        <v>24</v>
      </c>
      <c r="N72">
        <f t="shared" si="4"/>
        <v>6100057</v>
      </c>
      <c r="O72">
        <f>IF(AND(A72&gt;0,A72&lt;999),IFERROR(VLOOKUP(results0602[[#This Row],[Card]],FISM[],1,FALSE),0),0)</f>
        <v>0</v>
      </c>
      <c r="P72">
        <f t="shared" si="5"/>
        <v>999</v>
      </c>
    </row>
    <row r="73" spans="1:16" x14ac:dyDescent="0.3">
      <c r="A73" s="11">
        <v>999</v>
      </c>
      <c r="B73" s="15">
        <v>88</v>
      </c>
      <c r="C73" s="15">
        <v>6100074</v>
      </c>
      <c r="D73" s="15" t="s">
        <v>624</v>
      </c>
      <c r="E73" s="15">
        <v>2001</v>
      </c>
      <c r="F73" s="15" t="s">
        <v>20</v>
      </c>
      <c r="G73" s="15">
        <v>58.45</v>
      </c>
      <c r="H73" s="15" t="s">
        <v>24</v>
      </c>
      <c r="I73" s="15" t="s">
        <v>24</v>
      </c>
      <c r="J73" s="15" t="s">
        <v>24</v>
      </c>
      <c r="K73" s="16" t="s">
        <v>24</v>
      </c>
      <c r="N73">
        <f t="shared" si="4"/>
        <v>6100074</v>
      </c>
      <c r="O73">
        <f>IF(AND(A73&gt;0,A73&lt;999),IFERROR(VLOOKUP(results0602[[#This Row],[Card]],FISM[],1,FALSE),0),0)</f>
        <v>0</v>
      </c>
      <c r="P73">
        <f t="shared" si="5"/>
        <v>999</v>
      </c>
    </row>
    <row r="74" spans="1:16" x14ac:dyDescent="0.3">
      <c r="A74" s="11">
        <v>999</v>
      </c>
      <c r="B74" s="15">
        <v>49</v>
      </c>
      <c r="C74" s="15">
        <v>40638</v>
      </c>
      <c r="D74" s="15" t="s">
        <v>1161</v>
      </c>
      <c r="E74" s="15">
        <v>1999</v>
      </c>
      <c r="F74" s="15" t="s">
        <v>1162</v>
      </c>
      <c r="G74" s="15">
        <v>53.86</v>
      </c>
      <c r="H74" s="15" t="s">
        <v>24</v>
      </c>
      <c r="I74" s="15" t="s">
        <v>24</v>
      </c>
      <c r="J74" s="15" t="s">
        <v>24</v>
      </c>
      <c r="K74" s="16" t="s">
        <v>24</v>
      </c>
      <c r="N74">
        <f t="shared" si="4"/>
        <v>40638</v>
      </c>
      <c r="O74">
        <f>IF(AND(A74&gt;0,A74&lt;999),IFERROR(VLOOKUP(results0602[[#This Row],[Card]],FISM[],1,FALSE),0),0)</f>
        <v>0</v>
      </c>
      <c r="P74">
        <f t="shared" si="5"/>
        <v>999</v>
      </c>
    </row>
    <row r="75" spans="1:16" x14ac:dyDescent="0.3">
      <c r="A75" s="11">
        <v>999</v>
      </c>
      <c r="B75" s="12">
        <v>9</v>
      </c>
      <c r="C75" s="12">
        <v>104905</v>
      </c>
      <c r="D75" s="12" t="s">
        <v>213</v>
      </c>
      <c r="E75" s="12">
        <v>2000</v>
      </c>
      <c r="F75" s="12" t="s">
        <v>20</v>
      </c>
      <c r="G75" s="12">
        <v>59.98</v>
      </c>
      <c r="H75" s="12" t="s">
        <v>24</v>
      </c>
      <c r="I75" s="12" t="s">
        <v>24</v>
      </c>
      <c r="J75" s="12" t="s">
        <v>24</v>
      </c>
      <c r="K75" s="13" t="s">
        <v>24</v>
      </c>
      <c r="N75">
        <f t="shared" si="4"/>
        <v>104905</v>
      </c>
      <c r="O75">
        <f>IF(AND(A75&gt;0,A75&lt;999),IFERROR(VLOOKUP(results0602[[#This Row],[Card]],FISM[],1,FALSE),0),0)</f>
        <v>0</v>
      </c>
      <c r="P75">
        <f t="shared" si="5"/>
        <v>999</v>
      </c>
    </row>
    <row r="76" spans="1:16" x14ac:dyDescent="0.3">
      <c r="A76" s="11">
        <v>999</v>
      </c>
      <c r="B76" s="12">
        <v>89</v>
      </c>
      <c r="C76" s="12">
        <v>6100122</v>
      </c>
      <c r="D76" s="12" t="s">
        <v>594</v>
      </c>
      <c r="E76" s="12">
        <v>2001</v>
      </c>
      <c r="F76" s="12" t="s">
        <v>20</v>
      </c>
      <c r="G76" s="12" t="s">
        <v>24</v>
      </c>
      <c r="H76" s="12" t="s">
        <v>24</v>
      </c>
      <c r="I76" s="12" t="s">
        <v>24</v>
      </c>
      <c r="J76" s="12" t="s">
        <v>24</v>
      </c>
      <c r="K76" s="13" t="s">
        <v>24</v>
      </c>
      <c r="N76">
        <f t="shared" si="4"/>
        <v>6100122</v>
      </c>
      <c r="O76">
        <f>IF(AND(A76&gt;0,A76&lt;999),IFERROR(VLOOKUP(results0602[[#This Row],[Card]],FISM[],1,FALSE),0),0)</f>
        <v>0</v>
      </c>
      <c r="P76">
        <f t="shared" si="5"/>
        <v>999</v>
      </c>
    </row>
    <row r="77" spans="1:16" x14ac:dyDescent="0.3">
      <c r="A77" s="11">
        <v>999</v>
      </c>
      <c r="B77" s="15">
        <v>86</v>
      </c>
      <c r="C77" s="15">
        <v>6100123</v>
      </c>
      <c r="D77" s="15" t="s">
        <v>597</v>
      </c>
      <c r="E77" s="15">
        <v>2001</v>
      </c>
      <c r="F77" s="15" t="s">
        <v>20</v>
      </c>
      <c r="G77" s="15" t="s">
        <v>24</v>
      </c>
      <c r="H77" s="15" t="s">
        <v>24</v>
      </c>
      <c r="I77" s="15" t="s">
        <v>24</v>
      </c>
      <c r="J77" s="15" t="s">
        <v>24</v>
      </c>
      <c r="K77" s="16" t="s">
        <v>24</v>
      </c>
      <c r="N77">
        <f t="shared" si="4"/>
        <v>6100123</v>
      </c>
      <c r="O77">
        <f>IF(AND(A77&gt;0,A77&lt;999),IFERROR(VLOOKUP(results0602[[#This Row],[Card]],FISM[],1,FALSE),0),0)</f>
        <v>0</v>
      </c>
      <c r="P77">
        <f t="shared" si="5"/>
        <v>999</v>
      </c>
    </row>
    <row r="78" spans="1:16" x14ac:dyDescent="0.3">
      <c r="A78" s="11">
        <v>999</v>
      </c>
      <c r="B78" s="12">
        <v>85</v>
      </c>
      <c r="C78" s="12">
        <v>104863</v>
      </c>
      <c r="D78" s="12" t="s">
        <v>1266</v>
      </c>
      <c r="E78" s="12">
        <v>1999</v>
      </c>
      <c r="F78" s="12" t="s">
        <v>20</v>
      </c>
      <c r="G78" s="12" t="s">
        <v>24</v>
      </c>
      <c r="H78" s="12" t="s">
        <v>24</v>
      </c>
      <c r="I78" s="12" t="s">
        <v>24</v>
      </c>
      <c r="J78" s="12" t="s">
        <v>24</v>
      </c>
      <c r="K78" s="13" t="s">
        <v>24</v>
      </c>
      <c r="N78">
        <f t="shared" si="4"/>
        <v>104863</v>
      </c>
      <c r="O78">
        <f>IF(AND(A78&gt;0,A78&lt;999),IFERROR(VLOOKUP(results0602[[#This Row],[Card]],FISM[],1,FALSE),0),0)</f>
        <v>0</v>
      </c>
      <c r="P78">
        <f t="shared" si="5"/>
        <v>999</v>
      </c>
    </row>
    <row r="79" spans="1:16" x14ac:dyDescent="0.3">
      <c r="A79" s="11">
        <v>999</v>
      </c>
      <c r="B79" s="15">
        <v>83</v>
      </c>
      <c r="C79" s="15">
        <v>6100056</v>
      </c>
      <c r="D79" s="15" t="s">
        <v>311</v>
      </c>
      <c r="E79" s="15">
        <v>2001</v>
      </c>
      <c r="F79" s="15" t="s">
        <v>20</v>
      </c>
      <c r="G79" s="15" t="s">
        <v>24</v>
      </c>
      <c r="H79" s="15" t="s">
        <v>24</v>
      </c>
      <c r="I79" s="15" t="s">
        <v>24</v>
      </c>
      <c r="J79" s="15" t="s">
        <v>24</v>
      </c>
      <c r="K79" s="16" t="s">
        <v>24</v>
      </c>
      <c r="N79">
        <f t="shared" si="4"/>
        <v>6100056</v>
      </c>
      <c r="O79">
        <f>IF(AND(A79&gt;0,A79&lt;999),IFERROR(VLOOKUP(results0602[[#This Row],[Card]],FISM[],1,FALSE),0),0)</f>
        <v>0</v>
      </c>
      <c r="P79">
        <f t="shared" si="5"/>
        <v>999</v>
      </c>
    </row>
    <row r="80" spans="1:16" x14ac:dyDescent="0.3">
      <c r="A80" s="11">
        <v>999</v>
      </c>
      <c r="B80" s="12">
        <v>79</v>
      </c>
      <c r="C80" s="12">
        <v>6100157</v>
      </c>
      <c r="D80" s="12" t="s">
        <v>1275</v>
      </c>
      <c r="E80" s="12">
        <v>2001</v>
      </c>
      <c r="F80" s="12" t="s">
        <v>20</v>
      </c>
      <c r="G80" s="12" t="s">
        <v>24</v>
      </c>
      <c r="H80" s="12" t="s">
        <v>24</v>
      </c>
      <c r="I80" s="12" t="s">
        <v>24</v>
      </c>
      <c r="J80" s="12" t="s">
        <v>24</v>
      </c>
      <c r="K80" s="13" t="s">
        <v>24</v>
      </c>
      <c r="N80">
        <f t="shared" si="4"/>
        <v>6100157</v>
      </c>
      <c r="O80">
        <f>IF(AND(A80&gt;0,A80&lt;999),IFERROR(VLOOKUP(results0602[[#This Row],[Card]],FISM[],1,FALSE),0),0)</f>
        <v>0</v>
      </c>
      <c r="P80">
        <f t="shared" si="5"/>
        <v>999</v>
      </c>
    </row>
    <row r="81" spans="1:16" x14ac:dyDescent="0.3">
      <c r="A81" s="11">
        <v>999</v>
      </c>
      <c r="B81" s="15">
        <v>78</v>
      </c>
      <c r="C81" s="15">
        <v>6100164</v>
      </c>
      <c r="D81" s="15" t="s">
        <v>468</v>
      </c>
      <c r="E81" s="15">
        <v>2001</v>
      </c>
      <c r="F81" s="15" t="s">
        <v>20</v>
      </c>
      <c r="G81" s="15" t="s">
        <v>24</v>
      </c>
      <c r="H81" s="15" t="s">
        <v>24</v>
      </c>
      <c r="I81" s="15" t="s">
        <v>24</v>
      </c>
      <c r="J81" s="15" t="s">
        <v>24</v>
      </c>
      <c r="K81" s="16" t="s">
        <v>24</v>
      </c>
      <c r="N81">
        <f t="shared" si="4"/>
        <v>6100164</v>
      </c>
      <c r="O81">
        <f>IF(AND(A81&gt;0,A81&lt;999),IFERROR(VLOOKUP(results0602[[#This Row],[Card]],FISM[],1,FALSE),0),0)</f>
        <v>0</v>
      </c>
      <c r="P81">
        <f t="shared" si="5"/>
        <v>999</v>
      </c>
    </row>
    <row r="82" spans="1:16" x14ac:dyDescent="0.3">
      <c r="A82" s="11">
        <v>999</v>
      </c>
      <c r="B82" s="12">
        <v>76</v>
      </c>
      <c r="C82" s="12">
        <v>6100084</v>
      </c>
      <c r="D82" s="12" t="s">
        <v>386</v>
      </c>
      <c r="E82" s="12">
        <v>2001</v>
      </c>
      <c r="F82" s="12" t="s">
        <v>20</v>
      </c>
      <c r="G82" s="12" t="s">
        <v>24</v>
      </c>
      <c r="H82" s="12" t="s">
        <v>24</v>
      </c>
      <c r="I82" s="12" t="s">
        <v>24</v>
      </c>
      <c r="J82" s="12" t="s">
        <v>24</v>
      </c>
      <c r="K82" s="13" t="s">
        <v>24</v>
      </c>
      <c r="N82">
        <f t="shared" si="4"/>
        <v>6100084</v>
      </c>
      <c r="O82">
        <f>IF(AND(A82&gt;0,A82&lt;999),IFERROR(VLOOKUP(results0602[[#This Row],[Card]],FISM[],1,FALSE),0),0)</f>
        <v>0</v>
      </c>
      <c r="P82">
        <f t="shared" si="5"/>
        <v>999</v>
      </c>
    </row>
    <row r="83" spans="1:16" x14ac:dyDescent="0.3">
      <c r="A83" s="11">
        <v>999</v>
      </c>
      <c r="B83" s="15">
        <v>68</v>
      </c>
      <c r="C83" s="15">
        <v>6100082</v>
      </c>
      <c r="D83" s="15" t="s">
        <v>475</v>
      </c>
      <c r="E83" s="15">
        <v>2001</v>
      </c>
      <c r="F83" s="15" t="s">
        <v>20</v>
      </c>
      <c r="G83" s="15" t="s">
        <v>24</v>
      </c>
      <c r="H83" s="15" t="s">
        <v>24</v>
      </c>
      <c r="I83" s="15" t="s">
        <v>24</v>
      </c>
      <c r="J83" s="15" t="s">
        <v>24</v>
      </c>
      <c r="K83" s="16" t="s">
        <v>24</v>
      </c>
      <c r="N83">
        <f t="shared" si="4"/>
        <v>6100082</v>
      </c>
      <c r="O83">
        <f>IF(AND(A83&gt;0,A83&lt;999),IFERROR(VLOOKUP(results0602[[#This Row],[Card]],FISM[],1,FALSE),0),0)</f>
        <v>0</v>
      </c>
      <c r="P83">
        <f t="shared" si="5"/>
        <v>999</v>
      </c>
    </row>
    <row r="84" spans="1:16" x14ac:dyDescent="0.3">
      <c r="A84" s="11">
        <v>999</v>
      </c>
      <c r="B84" s="12">
        <v>59</v>
      </c>
      <c r="C84" s="12">
        <v>104874</v>
      </c>
      <c r="D84" s="12" t="s">
        <v>399</v>
      </c>
      <c r="E84" s="12">
        <v>2000</v>
      </c>
      <c r="F84" s="12" t="s">
        <v>20</v>
      </c>
      <c r="G84" s="12" t="s">
        <v>24</v>
      </c>
      <c r="H84" s="12" t="s">
        <v>24</v>
      </c>
      <c r="I84" s="12" t="s">
        <v>24</v>
      </c>
      <c r="J84" s="12" t="s">
        <v>24</v>
      </c>
      <c r="K84" s="13" t="s">
        <v>24</v>
      </c>
      <c r="N84">
        <f t="shared" si="4"/>
        <v>104874</v>
      </c>
      <c r="O84">
        <f>IF(AND(A84&gt;0,A84&lt;999),IFERROR(VLOOKUP(results0602[[#This Row],[Card]],FISM[],1,FALSE),0),0)</f>
        <v>0</v>
      </c>
      <c r="P84">
        <f t="shared" si="5"/>
        <v>999</v>
      </c>
    </row>
    <row r="85" spans="1:16" x14ac:dyDescent="0.3">
      <c r="A85" s="11">
        <v>999</v>
      </c>
      <c r="B85" s="15">
        <v>55</v>
      </c>
      <c r="C85" s="15">
        <v>6100088</v>
      </c>
      <c r="D85" s="15" t="s">
        <v>253</v>
      </c>
      <c r="E85" s="15">
        <v>2001</v>
      </c>
      <c r="F85" s="15" t="s">
        <v>20</v>
      </c>
      <c r="G85" s="15" t="s">
        <v>24</v>
      </c>
      <c r="H85" s="15" t="s">
        <v>24</v>
      </c>
      <c r="I85" s="15" t="s">
        <v>24</v>
      </c>
      <c r="J85" s="15" t="s">
        <v>24</v>
      </c>
      <c r="K85" s="16" t="s">
        <v>24</v>
      </c>
      <c r="N85">
        <f t="shared" si="4"/>
        <v>6100088</v>
      </c>
      <c r="O85">
        <f>IF(AND(A85&gt;0,A85&lt;999),IFERROR(VLOOKUP(results0602[[#This Row],[Card]],FISM[],1,FALSE),0),0)</f>
        <v>0</v>
      </c>
      <c r="P85">
        <f t="shared" si="5"/>
        <v>999</v>
      </c>
    </row>
    <row r="86" spans="1:16" x14ac:dyDescent="0.3">
      <c r="A86" s="11">
        <v>999</v>
      </c>
      <c r="B86" s="12">
        <v>51</v>
      </c>
      <c r="C86" s="12">
        <v>104903</v>
      </c>
      <c r="D86" s="12" t="s">
        <v>461</v>
      </c>
      <c r="E86" s="12">
        <v>2000</v>
      </c>
      <c r="F86" s="12" t="s">
        <v>20</v>
      </c>
      <c r="G86" s="12" t="s">
        <v>24</v>
      </c>
      <c r="H86" s="12" t="s">
        <v>24</v>
      </c>
      <c r="I86" s="12" t="s">
        <v>24</v>
      </c>
      <c r="J86" s="12" t="s">
        <v>24</v>
      </c>
      <c r="K86" s="13" t="s">
        <v>24</v>
      </c>
      <c r="N86">
        <f t="shared" si="4"/>
        <v>104903</v>
      </c>
      <c r="O86">
        <f>IF(AND(A86&gt;0,A86&lt;999),IFERROR(VLOOKUP(results0602[[#This Row],[Card]],FISM[],1,FALSE),0),0)</f>
        <v>0</v>
      </c>
      <c r="P86">
        <f t="shared" si="5"/>
        <v>999</v>
      </c>
    </row>
    <row r="87" spans="1:16" x14ac:dyDescent="0.3">
      <c r="A87" s="11">
        <v>999</v>
      </c>
      <c r="B87" s="15">
        <v>44</v>
      </c>
      <c r="C87" s="15">
        <v>6100068</v>
      </c>
      <c r="D87" s="15" t="s">
        <v>365</v>
      </c>
      <c r="E87" s="15">
        <v>2001</v>
      </c>
      <c r="F87" s="15" t="s">
        <v>20</v>
      </c>
      <c r="G87" s="15" t="s">
        <v>24</v>
      </c>
      <c r="H87" s="15" t="s">
        <v>24</v>
      </c>
      <c r="I87" s="15" t="s">
        <v>24</v>
      </c>
      <c r="J87" s="15" t="s">
        <v>24</v>
      </c>
      <c r="K87" s="16" t="s">
        <v>24</v>
      </c>
      <c r="N87">
        <f t="shared" si="4"/>
        <v>6100068</v>
      </c>
      <c r="O87">
        <f>IF(AND(A87&gt;0,A87&lt;999),IFERROR(VLOOKUP(results0602[[#This Row],[Card]],FISM[],1,FALSE),0),0)</f>
        <v>0</v>
      </c>
      <c r="P87">
        <f t="shared" si="5"/>
        <v>999</v>
      </c>
    </row>
    <row r="88" spans="1:16" x14ac:dyDescent="0.3">
      <c r="A88" s="11">
        <v>999</v>
      </c>
      <c r="B88" s="12">
        <v>42</v>
      </c>
      <c r="C88" s="12">
        <v>6100033</v>
      </c>
      <c r="D88" s="12" t="s">
        <v>307</v>
      </c>
      <c r="E88" s="12">
        <v>2001</v>
      </c>
      <c r="F88" s="12" t="s">
        <v>20</v>
      </c>
      <c r="G88" s="12" t="s">
        <v>24</v>
      </c>
      <c r="H88" s="12" t="s">
        <v>24</v>
      </c>
      <c r="I88" s="12" t="s">
        <v>24</v>
      </c>
      <c r="J88" s="12" t="s">
        <v>24</v>
      </c>
      <c r="K88" s="13" t="s">
        <v>24</v>
      </c>
      <c r="N88">
        <f t="shared" si="4"/>
        <v>6100033</v>
      </c>
      <c r="O88">
        <f>IF(AND(A88&gt;0,A88&lt;999),IFERROR(VLOOKUP(results0602[[#This Row],[Card]],FISM[],1,FALSE),0),0)</f>
        <v>0</v>
      </c>
      <c r="P88">
        <f t="shared" si="5"/>
        <v>999</v>
      </c>
    </row>
    <row r="89" spans="1:16" x14ac:dyDescent="0.3">
      <c r="A89" s="11">
        <v>999</v>
      </c>
      <c r="B89" s="15">
        <v>37</v>
      </c>
      <c r="C89" s="15">
        <v>6100058</v>
      </c>
      <c r="D89" s="15" t="s">
        <v>1054</v>
      </c>
      <c r="E89" s="15">
        <v>2001</v>
      </c>
      <c r="F89" s="15" t="s">
        <v>20</v>
      </c>
      <c r="G89" s="15" t="s">
        <v>24</v>
      </c>
      <c r="H89" s="15" t="s">
        <v>24</v>
      </c>
      <c r="I89" s="15" t="s">
        <v>24</v>
      </c>
      <c r="J89" s="15" t="s">
        <v>24</v>
      </c>
      <c r="K89" s="16" t="s">
        <v>24</v>
      </c>
      <c r="N89">
        <f t="shared" si="4"/>
        <v>6100058</v>
      </c>
      <c r="O89">
        <f>IF(AND(A89&gt;0,A89&lt;999),IFERROR(VLOOKUP(results0602[[#This Row],[Card]],FISM[],1,FALSE),0),0)</f>
        <v>0</v>
      </c>
      <c r="P89">
        <f t="shared" si="5"/>
        <v>999</v>
      </c>
    </row>
    <row r="90" spans="1:16" x14ac:dyDescent="0.3">
      <c r="A90" s="11">
        <v>999</v>
      </c>
      <c r="B90" s="12">
        <v>16</v>
      </c>
      <c r="C90" s="12">
        <v>6190808</v>
      </c>
      <c r="D90" s="12" t="s">
        <v>1284</v>
      </c>
      <c r="E90" s="12">
        <v>1999</v>
      </c>
      <c r="F90" s="12" t="s">
        <v>1285</v>
      </c>
      <c r="G90" s="12" t="s">
        <v>24</v>
      </c>
      <c r="H90" s="12" t="s">
        <v>24</v>
      </c>
      <c r="I90" s="12" t="s">
        <v>24</v>
      </c>
      <c r="J90" s="12" t="s">
        <v>24</v>
      </c>
      <c r="K90" s="13" t="s">
        <v>24</v>
      </c>
      <c r="N90">
        <f t="shared" si="4"/>
        <v>6190808</v>
      </c>
      <c r="O90">
        <f>IF(AND(A90&gt;0,A90&lt;999),IFERROR(VLOOKUP(results0602[[#This Row],[Card]],FISM[],1,FALSE),0),0)</f>
        <v>0</v>
      </c>
      <c r="P90">
        <f t="shared" si="5"/>
        <v>999</v>
      </c>
    </row>
    <row r="91" spans="1:16" x14ac:dyDescent="0.3">
      <c r="A91" s="11">
        <v>999</v>
      </c>
      <c r="B91" s="15">
        <v>14</v>
      </c>
      <c r="C91" s="15">
        <v>104786</v>
      </c>
      <c r="D91" s="15" t="s">
        <v>955</v>
      </c>
      <c r="E91" s="15">
        <v>1999</v>
      </c>
      <c r="F91" s="15" t="s">
        <v>20</v>
      </c>
      <c r="G91" s="15" t="s">
        <v>24</v>
      </c>
      <c r="H91" s="15" t="s">
        <v>24</v>
      </c>
      <c r="I91" s="15" t="s">
        <v>24</v>
      </c>
      <c r="J91" s="15" t="s">
        <v>24</v>
      </c>
      <c r="K91" s="16" t="s">
        <v>24</v>
      </c>
      <c r="N91">
        <f t="shared" si="4"/>
        <v>104786</v>
      </c>
      <c r="O91">
        <f>IF(AND(A91&gt;0,A91&lt;999),IFERROR(VLOOKUP(results0602[[#This Row],[Card]],FISM[],1,FALSE),0),0)</f>
        <v>0</v>
      </c>
      <c r="P91">
        <f t="shared" si="5"/>
        <v>999</v>
      </c>
    </row>
    <row r="92" spans="1:16" x14ac:dyDescent="0.3">
      <c r="A92" s="11">
        <v>999</v>
      </c>
      <c r="B92" s="12">
        <v>2</v>
      </c>
      <c r="C92" s="12">
        <v>6532564</v>
      </c>
      <c r="D92" s="12" t="s">
        <v>1072</v>
      </c>
      <c r="E92" s="12">
        <v>2000</v>
      </c>
      <c r="F92" s="12" t="s">
        <v>73</v>
      </c>
      <c r="G92" s="12" t="s">
        <v>24</v>
      </c>
      <c r="H92" s="12" t="s">
        <v>24</v>
      </c>
      <c r="I92" s="12" t="s">
        <v>24</v>
      </c>
      <c r="J92" s="12" t="s">
        <v>24</v>
      </c>
      <c r="K92" s="13" t="s">
        <v>24</v>
      </c>
      <c r="N92">
        <f t="shared" si="4"/>
        <v>6532564</v>
      </c>
      <c r="O92">
        <f>IF(AND(A92&gt;0,A92&lt;999),IFERROR(VLOOKUP(results0602[[#This Row],[Card]],FISM[],1,FALSE),0),0)</f>
        <v>0</v>
      </c>
      <c r="P92">
        <f t="shared" si="5"/>
        <v>999</v>
      </c>
    </row>
    <row r="93" spans="1:16" x14ac:dyDescent="0.3">
      <c r="A93" s="11">
        <v>999</v>
      </c>
      <c r="B93" s="12">
        <v>67</v>
      </c>
      <c r="C93" s="12">
        <v>6100063</v>
      </c>
      <c r="D93" s="12" t="s">
        <v>1062</v>
      </c>
      <c r="E93" s="12">
        <v>2001</v>
      </c>
      <c r="F93" s="12" t="s">
        <v>20</v>
      </c>
      <c r="G93" s="12" t="s">
        <v>24</v>
      </c>
      <c r="H93" s="12" t="s">
        <v>24</v>
      </c>
      <c r="I93" s="12" t="s">
        <v>24</v>
      </c>
      <c r="J93" s="12" t="s">
        <v>24</v>
      </c>
      <c r="K93" s="13" t="s">
        <v>24</v>
      </c>
      <c r="N93">
        <f t="shared" si="4"/>
        <v>6100063</v>
      </c>
      <c r="O93">
        <f>IF(AND(A93&gt;0,A93&lt;999),IFERROR(VLOOKUP(results0602[[#This Row],[Card]],FISM[],1,FALSE),0),0)</f>
        <v>0</v>
      </c>
      <c r="P93">
        <f t="shared" si="5"/>
        <v>999</v>
      </c>
    </row>
    <row r="94" spans="1:16" x14ac:dyDescent="0.3">
      <c r="A94" s="11">
        <v>999</v>
      </c>
      <c r="B94" s="12">
        <v>80</v>
      </c>
      <c r="C94" s="12">
        <v>6100186</v>
      </c>
      <c r="D94" s="12" t="s">
        <v>546</v>
      </c>
      <c r="E94" s="12">
        <v>2001</v>
      </c>
      <c r="F94" s="12" t="s">
        <v>20</v>
      </c>
      <c r="G94" s="12" t="s">
        <v>24</v>
      </c>
      <c r="H94" s="12" t="s">
        <v>24</v>
      </c>
      <c r="I94" s="12" t="s">
        <v>24</v>
      </c>
      <c r="J94" s="12" t="s">
        <v>24</v>
      </c>
      <c r="K94" s="13" t="s">
        <v>24</v>
      </c>
      <c r="N94">
        <f t="shared" si="4"/>
        <v>6100186</v>
      </c>
      <c r="O94">
        <f>IF(AND(A94&gt;0,A94&lt;999),IFERROR(VLOOKUP(results0602[[#This Row],[Card]],FISM[],1,FALSE),0),0)</f>
        <v>0</v>
      </c>
      <c r="P94">
        <f t="shared" si="5"/>
        <v>999</v>
      </c>
    </row>
    <row r="95" spans="1:16" x14ac:dyDescent="0.3">
      <c r="A95" s="11">
        <v>999</v>
      </c>
      <c r="B95" s="15">
        <v>71</v>
      </c>
      <c r="C95" s="15">
        <v>104925</v>
      </c>
      <c r="D95" s="15" t="s">
        <v>1421</v>
      </c>
      <c r="E95" s="15">
        <v>2000</v>
      </c>
      <c r="F95" s="15" t="s">
        <v>20</v>
      </c>
      <c r="G95" s="15" t="s">
        <v>24</v>
      </c>
      <c r="H95" s="15" t="s">
        <v>24</v>
      </c>
      <c r="I95" s="15" t="s">
        <v>24</v>
      </c>
      <c r="J95" s="15" t="s">
        <v>24</v>
      </c>
      <c r="K95" s="16" t="s">
        <v>24</v>
      </c>
      <c r="N95">
        <f t="shared" si="4"/>
        <v>104925</v>
      </c>
      <c r="O95">
        <f>IF(AND(A95&gt;0,A95&lt;999),IFERROR(VLOOKUP(results0602[[#This Row],[Card]],FISM[],1,FALSE),0),0)</f>
        <v>0</v>
      </c>
      <c r="P95">
        <f t="shared" si="5"/>
        <v>999</v>
      </c>
    </row>
    <row r="96" spans="1:16" x14ac:dyDescent="0.3">
      <c r="A96" s="11">
        <v>999</v>
      </c>
      <c r="B96" s="4">
        <v>40</v>
      </c>
      <c r="C96" s="4">
        <v>6532401</v>
      </c>
      <c r="D96" s="4" t="s">
        <v>246</v>
      </c>
      <c r="E96" s="4">
        <v>1999</v>
      </c>
      <c r="F96" s="4" t="s">
        <v>73</v>
      </c>
      <c r="G96" s="4" t="s">
        <v>24</v>
      </c>
      <c r="H96" s="4" t="s">
        <v>24</v>
      </c>
      <c r="I96" s="4" t="s">
        <v>24</v>
      </c>
      <c r="J96" s="4" t="s">
        <v>24</v>
      </c>
      <c r="K96" s="5" t="s">
        <v>24</v>
      </c>
      <c r="N96">
        <f t="shared" si="4"/>
        <v>6532401</v>
      </c>
      <c r="O96">
        <f>IF(AND(A96&gt;0,A96&lt;999),IFERROR(VLOOKUP(results0602[[#This Row],[Card]],FISM[],1,FALSE),0),0)</f>
        <v>0</v>
      </c>
      <c r="P96">
        <f t="shared" si="5"/>
        <v>999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C13EA6-6745-4254-8330-29FDA00E703C}">
  <dimension ref="A1:P84"/>
  <sheetViews>
    <sheetView workbookViewId="0">
      <selection activeCell="A39" sqref="A39:A84"/>
    </sheetView>
  </sheetViews>
  <sheetFormatPr defaultRowHeight="14.4" x14ac:dyDescent="0.3"/>
  <cols>
    <col min="1" max="1" width="8.44140625" customWidth="1"/>
    <col min="2" max="2" width="5.6640625" customWidth="1"/>
    <col min="3" max="3" width="9.88671875" customWidth="1"/>
    <col min="4" max="4" width="15.5546875" customWidth="1"/>
    <col min="5" max="5" width="6.21875" customWidth="1"/>
    <col min="6" max="6" width="7.77734375" customWidth="1"/>
    <col min="7" max="7" width="7.21875" customWidth="1"/>
    <col min="8" max="8" width="5.88671875" customWidth="1"/>
    <col min="9" max="9" width="10" customWidth="1"/>
    <col min="10" max="10" width="7.5546875" customWidth="1"/>
    <col min="11" max="11" width="8" customWidth="1"/>
  </cols>
  <sheetData>
    <row r="1" spans="1:16" x14ac:dyDescent="0.3">
      <c r="A1" s="8" t="s">
        <v>0</v>
      </c>
      <c r="B1" s="9" t="s">
        <v>1</v>
      </c>
      <c r="C1" s="9" t="s">
        <v>11</v>
      </c>
      <c r="D1" s="9" t="s">
        <v>3</v>
      </c>
      <c r="E1" s="9" t="s">
        <v>12</v>
      </c>
      <c r="F1" s="9" t="s">
        <v>4</v>
      </c>
      <c r="G1" s="9" t="s">
        <v>13</v>
      </c>
      <c r="H1" s="9" t="s">
        <v>14</v>
      </c>
      <c r="I1" s="9" t="s">
        <v>15</v>
      </c>
      <c r="J1" s="9" t="s">
        <v>16</v>
      </c>
      <c r="K1" s="10" t="s">
        <v>6</v>
      </c>
      <c r="N1" s="17" t="s">
        <v>2</v>
      </c>
      <c r="O1" s="17" t="s">
        <v>7</v>
      </c>
      <c r="P1" s="17" t="s">
        <v>0</v>
      </c>
    </row>
    <row r="2" spans="1:16" x14ac:dyDescent="0.3">
      <c r="A2" s="11">
        <v>1</v>
      </c>
      <c r="B2" s="12">
        <v>13</v>
      </c>
      <c r="C2" s="12">
        <v>104163</v>
      </c>
      <c r="D2" s="12" t="s">
        <v>1422</v>
      </c>
      <c r="E2" s="12" t="s">
        <v>65</v>
      </c>
      <c r="F2" s="12" t="s">
        <v>20</v>
      </c>
      <c r="G2" s="12" t="s">
        <v>1423</v>
      </c>
      <c r="H2" s="12" t="s">
        <v>1424</v>
      </c>
      <c r="I2" s="12" t="s">
        <v>1425</v>
      </c>
      <c r="J2" s="12" t="s">
        <v>24</v>
      </c>
      <c r="K2" s="13" t="s">
        <v>1426</v>
      </c>
      <c r="N2">
        <f t="shared" ref="N2:N33" si="0">C2</f>
        <v>104163</v>
      </c>
      <c r="O2">
        <f>IF(AND(A2&gt;0,A2&lt;999),IFERROR(VLOOKUP(results0702[[#This Row],[Card]],FISM[],1,FALSE),0),0)</f>
        <v>104163</v>
      </c>
      <c r="P2">
        <f t="shared" ref="P2:P33" si="1">A2</f>
        <v>1</v>
      </c>
    </row>
    <row r="3" spans="1:16" x14ac:dyDescent="0.3">
      <c r="A3" s="14">
        <v>2</v>
      </c>
      <c r="B3" s="15">
        <v>1</v>
      </c>
      <c r="C3" s="15">
        <v>104826</v>
      </c>
      <c r="D3" s="15" t="s">
        <v>635</v>
      </c>
      <c r="E3" s="15" t="s">
        <v>19</v>
      </c>
      <c r="F3" s="15" t="s">
        <v>20</v>
      </c>
      <c r="G3" s="15" t="s">
        <v>548</v>
      </c>
      <c r="H3" s="15" t="s">
        <v>1427</v>
      </c>
      <c r="I3" s="15" t="s">
        <v>1428</v>
      </c>
      <c r="J3" s="15" t="s">
        <v>1429</v>
      </c>
      <c r="K3" s="16" t="s">
        <v>809</v>
      </c>
      <c r="N3">
        <f t="shared" si="0"/>
        <v>104826</v>
      </c>
      <c r="O3">
        <f>IF(AND(A3&gt;0,A3&lt;999),IFERROR(VLOOKUP(results0702[[#This Row],[Card]],FISM[],1,FALSE),0),0)</f>
        <v>104826</v>
      </c>
      <c r="P3">
        <f t="shared" si="1"/>
        <v>2</v>
      </c>
    </row>
    <row r="4" spans="1:16" x14ac:dyDescent="0.3">
      <c r="A4" s="11">
        <v>3</v>
      </c>
      <c r="B4" s="12">
        <v>33</v>
      </c>
      <c r="C4" s="12">
        <v>6100061</v>
      </c>
      <c r="D4" s="12" t="s">
        <v>975</v>
      </c>
      <c r="E4" s="12" t="s">
        <v>143</v>
      </c>
      <c r="F4" s="12" t="s">
        <v>20</v>
      </c>
      <c r="G4" s="12" t="s">
        <v>1430</v>
      </c>
      <c r="H4" s="12" t="s">
        <v>1431</v>
      </c>
      <c r="I4" s="12" t="s">
        <v>1432</v>
      </c>
      <c r="J4" s="12" t="s">
        <v>1433</v>
      </c>
      <c r="K4" s="13" t="s">
        <v>1434</v>
      </c>
      <c r="N4">
        <f t="shared" si="0"/>
        <v>6100061</v>
      </c>
      <c r="O4">
        <f>IF(AND(A4&gt;0,A4&lt;999),IFERROR(VLOOKUP(results0702[[#This Row],[Card]],FISM[],1,FALSE),0),0)</f>
        <v>6100061</v>
      </c>
      <c r="P4">
        <f t="shared" si="1"/>
        <v>3</v>
      </c>
    </row>
    <row r="5" spans="1:16" x14ac:dyDescent="0.3">
      <c r="A5" s="14">
        <v>4</v>
      </c>
      <c r="B5" s="15">
        <v>3</v>
      </c>
      <c r="C5" s="15">
        <v>104551</v>
      </c>
      <c r="D5" s="15" t="s">
        <v>80</v>
      </c>
      <c r="E5" s="15" t="s">
        <v>81</v>
      </c>
      <c r="F5" s="15" t="s">
        <v>20</v>
      </c>
      <c r="G5" s="15" t="s">
        <v>1435</v>
      </c>
      <c r="H5" s="15" t="s">
        <v>1436</v>
      </c>
      <c r="I5" s="15" t="s">
        <v>1437</v>
      </c>
      <c r="J5" s="15" t="s">
        <v>1438</v>
      </c>
      <c r="K5" s="16" t="s">
        <v>874</v>
      </c>
      <c r="N5">
        <f t="shared" si="0"/>
        <v>104551</v>
      </c>
      <c r="O5">
        <f>IF(AND(A5&gt;0,A5&lt;999),IFERROR(VLOOKUP(results0702[[#This Row],[Card]],FISM[],1,FALSE),0),0)</f>
        <v>104551</v>
      </c>
      <c r="P5">
        <f t="shared" si="1"/>
        <v>4</v>
      </c>
    </row>
    <row r="6" spans="1:16" x14ac:dyDescent="0.3">
      <c r="A6" s="11">
        <v>5</v>
      </c>
      <c r="B6" s="12">
        <v>2</v>
      </c>
      <c r="C6" s="12">
        <v>6532109</v>
      </c>
      <c r="D6" s="12" t="s">
        <v>990</v>
      </c>
      <c r="E6" s="12" t="s">
        <v>28</v>
      </c>
      <c r="F6" s="12" t="s">
        <v>73</v>
      </c>
      <c r="G6" s="12" t="s">
        <v>1439</v>
      </c>
      <c r="H6" s="12" t="s">
        <v>1440</v>
      </c>
      <c r="I6" s="12" t="s">
        <v>1441</v>
      </c>
      <c r="J6" s="12" t="s">
        <v>61</v>
      </c>
      <c r="K6" s="13" t="s">
        <v>1442</v>
      </c>
      <c r="N6">
        <f t="shared" si="0"/>
        <v>6532109</v>
      </c>
      <c r="O6">
        <f>IF(AND(A6&gt;0,A6&lt;999),IFERROR(VLOOKUP(results0702[[#This Row],[Card]],FISM[],1,FALSE),0),0)</f>
        <v>6532109</v>
      </c>
      <c r="P6">
        <f t="shared" si="1"/>
        <v>5</v>
      </c>
    </row>
    <row r="7" spans="1:16" x14ac:dyDescent="0.3">
      <c r="A7" s="14">
        <v>6</v>
      </c>
      <c r="B7" s="15">
        <v>19</v>
      </c>
      <c r="C7" s="15">
        <v>6100034</v>
      </c>
      <c r="D7" s="15" t="s">
        <v>192</v>
      </c>
      <c r="E7" s="15" t="s">
        <v>143</v>
      </c>
      <c r="F7" s="15" t="s">
        <v>20</v>
      </c>
      <c r="G7" s="15" t="s">
        <v>860</v>
      </c>
      <c r="H7" s="15" t="s">
        <v>1443</v>
      </c>
      <c r="I7" s="15" t="s">
        <v>1444</v>
      </c>
      <c r="J7" s="15" t="s">
        <v>1445</v>
      </c>
      <c r="K7" s="16" t="s">
        <v>1446</v>
      </c>
      <c r="N7">
        <f t="shared" si="0"/>
        <v>6100034</v>
      </c>
      <c r="O7">
        <f>IF(AND(A7&gt;0,A7&lt;999),IFERROR(VLOOKUP(results0702[[#This Row],[Card]],FISM[],1,FALSE),0),0)</f>
        <v>6100034</v>
      </c>
      <c r="P7">
        <f t="shared" si="1"/>
        <v>6</v>
      </c>
    </row>
    <row r="8" spans="1:16" x14ac:dyDescent="0.3">
      <c r="A8" s="11">
        <v>7</v>
      </c>
      <c r="B8" s="12">
        <v>4</v>
      </c>
      <c r="C8" s="12">
        <v>104801</v>
      </c>
      <c r="D8" s="12" t="s">
        <v>157</v>
      </c>
      <c r="E8" s="12" t="s">
        <v>19</v>
      </c>
      <c r="F8" s="12" t="s">
        <v>20</v>
      </c>
      <c r="G8" s="12" t="s">
        <v>1447</v>
      </c>
      <c r="H8" s="12" t="s">
        <v>1448</v>
      </c>
      <c r="I8" s="12" t="s">
        <v>1449</v>
      </c>
      <c r="J8" s="12" t="s">
        <v>1450</v>
      </c>
      <c r="K8" s="13" t="s">
        <v>1088</v>
      </c>
      <c r="N8">
        <f t="shared" si="0"/>
        <v>104801</v>
      </c>
      <c r="O8">
        <f>IF(AND(A8&gt;0,A8&lt;999),IFERROR(VLOOKUP(results0702[[#This Row],[Card]],FISM[],1,FALSE),0),0)</f>
        <v>104801</v>
      </c>
      <c r="P8">
        <f t="shared" si="1"/>
        <v>7</v>
      </c>
    </row>
    <row r="9" spans="1:16" x14ac:dyDescent="0.3">
      <c r="A9" s="14">
        <v>8</v>
      </c>
      <c r="B9" s="15">
        <v>12</v>
      </c>
      <c r="C9" s="15">
        <v>6532313</v>
      </c>
      <c r="D9" s="15" t="s">
        <v>1013</v>
      </c>
      <c r="E9" s="15" t="s">
        <v>19</v>
      </c>
      <c r="F9" s="15" t="s">
        <v>73</v>
      </c>
      <c r="G9" s="15" t="s">
        <v>1451</v>
      </c>
      <c r="H9" s="15" t="s">
        <v>878</v>
      </c>
      <c r="I9" s="15" t="s">
        <v>1452</v>
      </c>
      <c r="J9" s="15" t="s">
        <v>92</v>
      </c>
      <c r="K9" s="16" t="s">
        <v>1169</v>
      </c>
      <c r="N9">
        <f t="shared" si="0"/>
        <v>6532313</v>
      </c>
      <c r="O9">
        <f>IF(AND(A9&gt;0,A9&lt;999),IFERROR(VLOOKUP(results0702[[#This Row],[Card]],FISM[],1,FALSE),0),0)</f>
        <v>6532313</v>
      </c>
      <c r="P9">
        <f t="shared" si="1"/>
        <v>8</v>
      </c>
    </row>
    <row r="10" spans="1:16" x14ac:dyDescent="0.3">
      <c r="A10" s="11">
        <v>8</v>
      </c>
      <c r="B10" s="12">
        <v>6</v>
      </c>
      <c r="C10" s="12">
        <v>221323</v>
      </c>
      <c r="D10" s="12" t="s">
        <v>981</v>
      </c>
      <c r="E10" s="12" t="s">
        <v>28</v>
      </c>
      <c r="F10" s="12" t="s">
        <v>982</v>
      </c>
      <c r="G10" s="12" t="s">
        <v>1453</v>
      </c>
      <c r="H10" s="12" t="s">
        <v>1454</v>
      </c>
      <c r="I10" s="12" t="s">
        <v>1452</v>
      </c>
      <c r="J10" s="12" t="s">
        <v>92</v>
      </c>
      <c r="K10" s="13" t="s">
        <v>1169</v>
      </c>
      <c r="N10">
        <f t="shared" si="0"/>
        <v>221323</v>
      </c>
      <c r="O10">
        <f>IF(AND(A10&gt;0,A10&lt;999),IFERROR(VLOOKUP(results0702[[#This Row],[Card]],FISM[],1,FALSE),0),0)</f>
        <v>221323</v>
      </c>
      <c r="P10">
        <f t="shared" si="1"/>
        <v>8</v>
      </c>
    </row>
    <row r="11" spans="1:16" x14ac:dyDescent="0.3">
      <c r="A11" s="14">
        <v>10</v>
      </c>
      <c r="B11" s="15">
        <v>14</v>
      </c>
      <c r="C11" s="15">
        <v>104872</v>
      </c>
      <c r="D11" s="15" t="s">
        <v>138</v>
      </c>
      <c r="E11" s="15" t="s">
        <v>43</v>
      </c>
      <c r="F11" s="15" t="s">
        <v>20</v>
      </c>
      <c r="G11" s="15" t="s">
        <v>1455</v>
      </c>
      <c r="H11" s="15" t="s">
        <v>1456</v>
      </c>
      <c r="I11" s="15" t="s">
        <v>1457</v>
      </c>
      <c r="J11" s="15" t="s">
        <v>1458</v>
      </c>
      <c r="K11" s="16" t="s">
        <v>1459</v>
      </c>
      <c r="N11">
        <f t="shared" si="0"/>
        <v>104872</v>
      </c>
      <c r="O11">
        <f>IF(AND(A11&gt;0,A11&lt;999),IFERROR(VLOOKUP(results0702[[#This Row],[Card]],FISM[],1,FALSE),0),0)</f>
        <v>104872</v>
      </c>
      <c r="P11">
        <f t="shared" si="1"/>
        <v>10</v>
      </c>
    </row>
    <row r="12" spans="1:16" x14ac:dyDescent="0.3">
      <c r="A12" s="11">
        <v>11</v>
      </c>
      <c r="B12" s="12">
        <v>18</v>
      </c>
      <c r="C12" s="12">
        <v>6532584</v>
      </c>
      <c r="D12" s="12" t="s">
        <v>970</v>
      </c>
      <c r="E12" s="12" t="s">
        <v>43</v>
      </c>
      <c r="F12" s="12" t="s">
        <v>73</v>
      </c>
      <c r="G12" s="12" t="s">
        <v>1460</v>
      </c>
      <c r="H12" s="12" t="s">
        <v>1461</v>
      </c>
      <c r="I12" s="12" t="s">
        <v>1462</v>
      </c>
      <c r="J12" s="12" t="s">
        <v>1463</v>
      </c>
      <c r="K12" s="13" t="s">
        <v>1464</v>
      </c>
      <c r="N12">
        <f t="shared" si="0"/>
        <v>6532584</v>
      </c>
      <c r="O12">
        <f>IF(AND(A12&gt;0,A12&lt;999),IFERROR(VLOOKUP(results0702[[#This Row],[Card]],FISM[],1,FALSE),0),0)</f>
        <v>6532584</v>
      </c>
      <c r="P12">
        <f t="shared" si="1"/>
        <v>11</v>
      </c>
    </row>
    <row r="13" spans="1:16" x14ac:dyDescent="0.3">
      <c r="A13" s="14">
        <v>12</v>
      </c>
      <c r="B13" s="15">
        <v>27</v>
      </c>
      <c r="C13" s="15">
        <v>6100151</v>
      </c>
      <c r="D13" s="15" t="s">
        <v>178</v>
      </c>
      <c r="E13" s="15" t="s">
        <v>143</v>
      </c>
      <c r="F13" s="15" t="s">
        <v>20</v>
      </c>
      <c r="G13" s="15" t="s">
        <v>1465</v>
      </c>
      <c r="H13" s="15" t="s">
        <v>1466</v>
      </c>
      <c r="I13" s="15" t="s">
        <v>1467</v>
      </c>
      <c r="J13" s="15" t="s">
        <v>1468</v>
      </c>
      <c r="K13" s="16" t="s">
        <v>1469</v>
      </c>
      <c r="N13">
        <f t="shared" si="0"/>
        <v>6100151</v>
      </c>
      <c r="O13">
        <f>IF(AND(A13&gt;0,A13&lt;999),IFERROR(VLOOKUP(results0702[[#This Row],[Card]],FISM[],1,FALSE),0),0)</f>
        <v>6100151</v>
      </c>
      <c r="P13">
        <f t="shared" si="1"/>
        <v>12</v>
      </c>
    </row>
    <row r="14" spans="1:16" x14ac:dyDescent="0.3">
      <c r="A14" s="11">
        <v>13</v>
      </c>
      <c r="B14" s="12">
        <v>15</v>
      </c>
      <c r="C14" s="12">
        <v>104609</v>
      </c>
      <c r="D14" s="12" t="s">
        <v>206</v>
      </c>
      <c r="E14" s="12" t="s">
        <v>28</v>
      </c>
      <c r="F14" s="12" t="s">
        <v>20</v>
      </c>
      <c r="G14" s="12" t="s">
        <v>1470</v>
      </c>
      <c r="H14" s="12" t="s">
        <v>1471</v>
      </c>
      <c r="I14" s="12" t="s">
        <v>1472</v>
      </c>
      <c r="J14" s="12" t="s">
        <v>168</v>
      </c>
      <c r="K14" s="13" t="s">
        <v>1473</v>
      </c>
      <c r="N14">
        <f t="shared" si="0"/>
        <v>104609</v>
      </c>
      <c r="O14">
        <f>IF(AND(A14&gt;0,A14&lt;999),IFERROR(VLOOKUP(results0702[[#This Row],[Card]],FISM[],1,FALSE),0),0)</f>
        <v>104609</v>
      </c>
      <c r="P14">
        <f t="shared" si="1"/>
        <v>13</v>
      </c>
    </row>
    <row r="15" spans="1:16" x14ac:dyDescent="0.3">
      <c r="A15" s="14">
        <v>14</v>
      </c>
      <c r="B15" s="15">
        <v>24</v>
      </c>
      <c r="C15" s="15">
        <v>6100036</v>
      </c>
      <c r="D15" s="15" t="s">
        <v>260</v>
      </c>
      <c r="E15" s="15" t="s">
        <v>143</v>
      </c>
      <c r="F15" s="15" t="s">
        <v>20</v>
      </c>
      <c r="G15" s="15" t="s">
        <v>1474</v>
      </c>
      <c r="H15" s="15" t="s">
        <v>870</v>
      </c>
      <c r="I15" s="15" t="s">
        <v>1475</v>
      </c>
      <c r="J15" s="15" t="s">
        <v>175</v>
      </c>
      <c r="K15" s="16" t="s">
        <v>1476</v>
      </c>
      <c r="N15">
        <f t="shared" si="0"/>
        <v>6100036</v>
      </c>
      <c r="O15">
        <f>IF(AND(A15&gt;0,A15&lt;999),IFERROR(VLOOKUP(results0702[[#This Row],[Card]],FISM[],1,FALSE),0),0)</f>
        <v>6100036</v>
      </c>
      <c r="P15">
        <f t="shared" si="1"/>
        <v>14</v>
      </c>
    </row>
    <row r="16" spans="1:16" x14ac:dyDescent="0.3">
      <c r="A16" s="11">
        <v>15</v>
      </c>
      <c r="B16" s="12">
        <v>20</v>
      </c>
      <c r="C16" s="12">
        <v>104869</v>
      </c>
      <c r="D16" s="12" t="s">
        <v>960</v>
      </c>
      <c r="E16" s="12" t="s">
        <v>43</v>
      </c>
      <c r="F16" s="12" t="s">
        <v>20</v>
      </c>
      <c r="G16" s="12" t="s">
        <v>1477</v>
      </c>
      <c r="H16" s="12" t="s">
        <v>1478</v>
      </c>
      <c r="I16" s="12" t="s">
        <v>1479</v>
      </c>
      <c r="J16" s="12" t="s">
        <v>686</v>
      </c>
      <c r="K16" s="13" t="s">
        <v>1480</v>
      </c>
      <c r="N16">
        <f t="shared" si="0"/>
        <v>104869</v>
      </c>
      <c r="O16">
        <f>IF(AND(A16&gt;0,A16&lt;999),IFERROR(VLOOKUP(results0702[[#This Row],[Card]],FISM[],1,FALSE),0),0)</f>
        <v>104869</v>
      </c>
      <c r="P16">
        <f t="shared" si="1"/>
        <v>15</v>
      </c>
    </row>
    <row r="17" spans="1:16" x14ac:dyDescent="0.3">
      <c r="A17" s="14">
        <v>16</v>
      </c>
      <c r="B17" s="15">
        <v>30</v>
      </c>
      <c r="C17" s="15">
        <v>6100076</v>
      </c>
      <c r="D17" s="15" t="s">
        <v>219</v>
      </c>
      <c r="E17" s="15" t="s">
        <v>143</v>
      </c>
      <c r="F17" s="15" t="s">
        <v>20</v>
      </c>
      <c r="G17" s="15" t="s">
        <v>1481</v>
      </c>
      <c r="H17" s="15" t="s">
        <v>1482</v>
      </c>
      <c r="I17" s="15" t="s">
        <v>1483</v>
      </c>
      <c r="J17" s="15" t="s">
        <v>1052</v>
      </c>
      <c r="K17" s="16" t="s">
        <v>1484</v>
      </c>
      <c r="N17">
        <f t="shared" si="0"/>
        <v>6100076</v>
      </c>
      <c r="O17">
        <f>IF(AND(A17&gt;0,A17&lt;999),IFERROR(VLOOKUP(results0702[[#This Row],[Card]],FISM[],1,FALSE),0),0)</f>
        <v>6100076</v>
      </c>
      <c r="P17">
        <f t="shared" si="1"/>
        <v>16</v>
      </c>
    </row>
    <row r="18" spans="1:16" x14ac:dyDescent="0.3">
      <c r="A18" s="11">
        <v>17</v>
      </c>
      <c r="B18" s="12">
        <v>26</v>
      </c>
      <c r="C18" s="12">
        <v>6532585</v>
      </c>
      <c r="D18" s="12" t="s">
        <v>1279</v>
      </c>
      <c r="E18" s="12" t="s">
        <v>43</v>
      </c>
      <c r="F18" s="12" t="s">
        <v>73</v>
      </c>
      <c r="G18" s="12" t="s">
        <v>1485</v>
      </c>
      <c r="H18" s="12" t="s">
        <v>1486</v>
      </c>
      <c r="I18" s="12" t="s">
        <v>1487</v>
      </c>
      <c r="J18" s="12" t="s">
        <v>1488</v>
      </c>
      <c r="K18" s="13" t="s">
        <v>291</v>
      </c>
      <c r="N18">
        <f t="shared" si="0"/>
        <v>6532585</v>
      </c>
      <c r="O18">
        <f>IF(AND(A18&gt;0,A18&lt;999),IFERROR(VLOOKUP(results0702[[#This Row],[Card]],FISM[],1,FALSE),0),0)</f>
        <v>6532585</v>
      </c>
      <c r="P18">
        <f t="shared" si="1"/>
        <v>17</v>
      </c>
    </row>
    <row r="19" spans="1:16" x14ac:dyDescent="0.3">
      <c r="A19" s="14">
        <v>18</v>
      </c>
      <c r="B19" s="15">
        <v>31</v>
      </c>
      <c r="C19" s="15">
        <v>104976</v>
      </c>
      <c r="D19" s="15" t="s">
        <v>1040</v>
      </c>
      <c r="E19" s="15" t="s">
        <v>43</v>
      </c>
      <c r="F19" s="15" t="s">
        <v>20</v>
      </c>
      <c r="G19" s="15" t="s">
        <v>1489</v>
      </c>
      <c r="H19" s="15" t="s">
        <v>1490</v>
      </c>
      <c r="I19" s="15" t="s">
        <v>1491</v>
      </c>
      <c r="J19" s="15" t="s">
        <v>1492</v>
      </c>
      <c r="K19" s="16" t="s">
        <v>1493</v>
      </c>
      <c r="N19">
        <f t="shared" si="0"/>
        <v>104976</v>
      </c>
      <c r="O19">
        <f>IF(AND(A19&gt;0,A19&lt;999),IFERROR(VLOOKUP(results0702[[#This Row],[Card]],FISM[],1,FALSE),0),0)</f>
        <v>104976</v>
      </c>
      <c r="P19">
        <f t="shared" si="1"/>
        <v>18</v>
      </c>
    </row>
    <row r="20" spans="1:16" x14ac:dyDescent="0.3">
      <c r="A20" s="11">
        <v>19</v>
      </c>
      <c r="B20" s="12">
        <v>23</v>
      </c>
      <c r="C20" s="12">
        <v>104905</v>
      </c>
      <c r="D20" s="12" t="s">
        <v>213</v>
      </c>
      <c r="E20" s="12" t="s">
        <v>43</v>
      </c>
      <c r="F20" s="12" t="s">
        <v>20</v>
      </c>
      <c r="G20" s="12" t="s">
        <v>1494</v>
      </c>
      <c r="H20" s="12" t="s">
        <v>1495</v>
      </c>
      <c r="I20" s="12" t="s">
        <v>578</v>
      </c>
      <c r="J20" s="12" t="s">
        <v>1496</v>
      </c>
      <c r="K20" s="13" t="s">
        <v>1497</v>
      </c>
      <c r="N20">
        <f t="shared" si="0"/>
        <v>104905</v>
      </c>
      <c r="O20">
        <f>IF(AND(A20&gt;0,A20&lt;999),IFERROR(VLOOKUP(results0702[[#This Row],[Card]],FISM[],1,FALSE),0),0)</f>
        <v>104905</v>
      </c>
      <c r="P20">
        <f t="shared" si="1"/>
        <v>19</v>
      </c>
    </row>
    <row r="21" spans="1:16" x14ac:dyDescent="0.3">
      <c r="A21" s="14">
        <v>20</v>
      </c>
      <c r="B21" s="15">
        <v>22</v>
      </c>
      <c r="C21" s="15">
        <v>6190808</v>
      </c>
      <c r="D21" s="15" t="s">
        <v>1284</v>
      </c>
      <c r="E21" s="15" t="s">
        <v>19</v>
      </c>
      <c r="F21" s="15" t="s">
        <v>1285</v>
      </c>
      <c r="G21" s="15" t="s">
        <v>1498</v>
      </c>
      <c r="H21" s="15" t="s">
        <v>912</v>
      </c>
      <c r="I21" s="15" t="s">
        <v>1499</v>
      </c>
      <c r="J21" s="15" t="s">
        <v>731</v>
      </c>
      <c r="K21" s="16" t="s">
        <v>1500</v>
      </c>
      <c r="N21">
        <f t="shared" si="0"/>
        <v>6190808</v>
      </c>
      <c r="O21">
        <f>IF(AND(A21&gt;0,A21&lt;999),IFERROR(VLOOKUP(results0702[[#This Row],[Card]],FISM[],1,FALSE),0),0)</f>
        <v>6190808</v>
      </c>
      <c r="P21">
        <f t="shared" si="1"/>
        <v>20</v>
      </c>
    </row>
    <row r="22" spans="1:16" x14ac:dyDescent="0.3">
      <c r="A22" s="11">
        <v>21</v>
      </c>
      <c r="B22" s="12">
        <v>64</v>
      </c>
      <c r="C22" s="12">
        <v>104874</v>
      </c>
      <c r="D22" s="12" t="s">
        <v>399</v>
      </c>
      <c r="E22" s="12" t="s">
        <v>43</v>
      </c>
      <c r="F22" s="12" t="s">
        <v>20</v>
      </c>
      <c r="G22" s="12" t="s">
        <v>918</v>
      </c>
      <c r="H22" s="12" t="s">
        <v>1501</v>
      </c>
      <c r="I22" s="12" t="s">
        <v>1502</v>
      </c>
      <c r="J22" s="12" t="s">
        <v>1503</v>
      </c>
      <c r="K22" s="13" t="s">
        <v>1504</v>
      </c>
      <c r="N22">
        <f t="shared" si="0"/>
        <v>104874</v>
      </c>
      <c r="O22">
        <f>IF(AND(A22&gt;0,A22&lt;999),IFERROR(VLOOKUP(results0702[[#This Row],[Card]],FISM[],1,FALSE),0),0)</f>
        <v>104874</v>
      </c>
      <c r="P22">
        <f t="shared" si="1"/>
        <v>21</v>
      </c>
    </row>
    <row r="23" spans="1:16" x14ac:dyDescent="0.3">
      <c r="A23" s="14">
        <v>22</v>
      </c>
      <c r="B23" s="15">
        <v>45</v>
      </c>
      <c r="C23" s="15">
        <v>6532407</v>
      </c>
      <c r="D23" s="15" t="s">
        <v>1035</v>
      </c>
      <c r="E23" s="15" t="s">
        <v>19</v>
      </c>
      <c r="F23" s="15" t="s">
        <v>73</v>
      </c>
      <c r="G23" s="15" t="s">
        <v>1505</v>
      </c>
      <c r="H23" s="15" t="s">
        <v>1506</v>
      </c>
      <c r="I23" s="15" t="s">
        <v>1507</v>
      </c>
      <c r="J23" s="15" t="s">
        <v>1140</v>
      </c>
      <c r="K23" s="16" t="s">
        <v>1508</v>
      </c>
      <c r="N23">
        <f t="shared" si="0"/>
        <v>6532407</v>
      </c>
      <c r="O23">
        <f>IF(AND(A23&gt;0,A23&lt;999),IFERROR(VLOOKUP(results0702[[#This Row],[Card]],FISM[],1,FALSE),0),0)</f>
        <v>6532407</v>
      </c>
      <c r="P23">
        <f t="shared" si="1"/>
        <v>22</v>
      </c>
    </row>
    <row r="24" spans="1:16" x14ac:dyDescent="0.3">
      <c r="A24" s="11">
        <v>23</v>
      </c>
      <c r="B24" s="12">
        <v>58</v>
      </c>
      <c r="C24" s="12">
        <v>104815</v>
      </c>
      <c r="D24" s="12" t="s">
        <v>634</v>
      </c>
      <c r="E24" s="12" t="s">
        <v>19</v>
      </c>
      <c r="F24" s="12" t="s">
        <v>20</v>
      </c>
      <c r="G24" s="12" t="s">
        <v>1509</v>
      </c>
      <c r="H24" s="12" t="s">
        <v>1510</v>
      </c>
      <c r="I24" s="12" t="s">
        <v>1511</v>
      </c>
      <c r="J24" s="12" t="s">
        <v>1512</v>
      </c>
      <c r="K24" s="13" t="s">
        <v>1145</v>
      </c>
      <c r="N24">
        <f t="shared" si="0"/>
        <v>104815</v>
      </c>
      <c r="O24">
        <f>IF(AND(A24&gt;0,A24&lt;999),IFERROR(VLOOKUP(results0702[[#This Row],[Card]],FISM[],1,FALSE),0),0)</f>
        <v>104815</v>
      </c>
      <c r="P24">
        <f t="shared" si="1"/>
        <v>23</v>
      </c>
    </row>
    <row r="25" spans="1:16" x14ac:dyDescent="0.3">
      <c r="A25" s="14">
        <v>24</v>
      </c>
      <c r="B25" s="15">
        <v>46</v>
      </c>
      <c r="C25" s="15">
        <v>6100069</v>
      </c>
      <c r="D25" s="15" t="s">
        <v>632</v>
      </c>
      <c r="E25" s="15" t="s">
        <v>143</v>
      </c>
      <c r="F25" s="15" t="s">
        <v>20</v>
      </c>
      <c r="G25" s="15" t="s">
        <v>1513</v>
      </c>
      <c r="H25" s="15" t="s">
        <v>1514</v>
      </c>
      <c r="I25" s="15" t="s">
        <v>1515</v>
      </c>
      <c r="J25" s="15" t="s">
        <v>1516</v>
      </c>
      <c r="K25" s="16" t="s">
        <v>1517</v>
      </c>
      <c r="N25">
        <f t="shared" si="0"/>
        <v>6100069</v>
      </c>
      <c r="O25">
        <f>IF(AND(A25&gt;0,A25&lt;999),IFERROR(VLOOKUP(results0702[[#This Row],[Card]],FISM[],1,FALSE),0),0)</f>
        <v>6100069</v>
      </c>
      <c r="P25">
        <f t="shared" si="1"/>
        <v>24</v>
      </c>
    </row>
    <row r="26" spans="1:16" x14ac:dyDescent="0.3">
      <c r="A26" s="11">
        <v>25</v>
      </c>
      <c r="B26" s="12">
        <v>63</v>
      </c>
      <c r="C26" s="12">
        <v>6100077</v>
      </c>
      <c r="D26" s="12" t="s">
        <v>420</v>
      </c>
      <c r="E26" s="12" t="s">
        <v>143</v>
      </c>
      <c r="F26" s="12" t="s">
        <v>20</v>
      </c>
      <c r="G26" s="12" t="s">
        <v>1518</v>
      </c>
      <c r="H26" s="12" t="s">
        <v>1004</v>
      </c>
      <c r="I26" s="12" t="s">
        <v>1519</v>
      </c>
      <c r="J26" s="12" t="s">
        <v>1520</v>
      </c>
      <c r="K26" s="13" t="s">
        <v>1521</v>
      </c>
      <c r="N26">
        <f t="shared" si="0"/>
        <v>6100077</v>
      </c>
      <c r="O26">
        <f>IF(AND(A26&gt;0,A26&lt;999),IFERROR(VLOOKUP(results0702[[#This Row],[Card]],FISM[],1,FALSE),0),0)</f>
        <v>6100077</v>
      </c>
      <c r="P26">
        <f t="shared" si="1"/>
        <v>25</v>
      </c>
    </row>
    <row r="27" spans="1:16" x14ac:dyDescent="0.3">
      <c r="A27" s="14">
        <v>26</v>
      </c>
      <c r="B27" s="15">
        <v>34</v>
      </c>
      <c r="C27" s="15">
        <v>6100057</v>
      </c>
      <c r="D27" s="15" t="s">
        <v>1093</v>
      </c>
      <c r="E27" s="15" t="s">
        <v>143</v>
      </c>
      <c r="F27" s="15" t="s">
        <v>20</v>
      </c>
      <c r="G27" s="15" t="s">
        <v>1522</v>
      </c>
      <c r="H27" s="15" t="s">
        <v>912</v>
      </c>
      <c r="I27" s="15" t="s">
        <v>1032</v>
      </c>
      <c r="J27" s="15" t="s">
        <v>1523</v>
      </c>
      <c r="K27" s="16" t="s">
        <v>1524</v>
      </c>
      <c r="N27">
        <f t="shared" si="0"/>
        <v>6100057</v>
      </c>
      <c r="O27">
        <f>IF(AND(A27&gt;0,A27&lt;999),IFERROR(VLOOKUP(results0702[[#This Row],[Card]],FISM[],1,FALSE),0),0)</f>
        <v>6100057</v>
      </c>
      <c r="P27">
        <f t="shared" si="1"/>
        <v>26</v>
      </c>
    </row>
    <row r="28" spans="1:16" x14ac:dyDescent="0.3">
      <c r="A28" s="11">
        <v>27</v>
      </c>
      <c r="B28" s="12">
        <v>62</v>
      </c>
      <c r="C28" s="12">
        <v>6100164</v>
      </c>
      <c r="D28" s="12" t="s">
        <v>468</v>
      </c>
      <c r="E28" s="12" t="s">
        <v>143</v>
      </c>
      <c r="F28" s="12" t="s">
        <v>20</v>
      </c>
      <c r="G28" s="12" t="s">
        <v>1525</v>
      </c>
      <c r="H28" s="12" t="s">
        <v>1526</v>
      </c>
      <c r="I28" s="12" t="s">
        <v>1527</v>
      </c>
      <c r="J28" s="12" t="s">
        <v>1528</v>
      </c>
      <c r="K28" s="13" t="s">
        <v>1529</v>
      </c>
      <c r="N28">
        <f t="shared" si="0"/>
        <v>6100164</v>
      </c>
      <c r="O28">
        <f>IF(AND(A28&gt;0,A28&lt;999),IFERROR(VLOOKUP(results0702[[#This Row],[Card]],FISM[],1,FALSE),0),0)</f>
        <v>6100164</v>
      </c>
      <c r="P28">
        <f t="shared" si="1"/>
        <v>27</v>
      </c>
    </row>
    <row r="29" spans="1:16" x14ac:dyDescent="0.3">
      <c r="A29" s="14">
        <v>28</v>
      </c>
      <c r="B29" s="15">
        <v>66</v>
      </c>
      <c r="C29" s="15">
        <v>6100075</v>
      </c>
      <c r="D29" s="15" t="s">
        <v>628</v>
      </c>
      <c r="E29" s="15" t="s">
        <v>143</v>
      </c>
      <c r="F29" s="15" t="s">
        <v>20</v>
      </c>
      <c r="G29" s="15" t="s">
        <v>1530</v>
      </c>
      <c r="H29" s="15" t="s">
        <v>937</v>
      </c>
      <c r="I29" s="15" t="s">
        <v>1531</v>
      </c>
      <c r="J29" s="15" t="s">
        <v>1532</v>
      </c>
      <c r="K29" s="16" t="s">
        <v>1533</v>
      </c>
      <c r="N29">
        <f t="shared" si="0"/>
        <v>6100075</v>
      </c>
      <c r="O29">
        <f>IF(AND(A29&gt;0,A29&lt;999),IFERROR(VLOOKUP(results0702[[#This Row],[Card]],FISM[],1,FALSE),0),0)</f>
        <v>6100075</v>
      </c>
      <c r="P29">
        <f t="shared" si="1"/>
        <v>28</v>
      </c>
    </row>
    <row r="30" spans="1:16" x14ac:dyDescent="0.3">
      <c r="A30" s="11">
        <v>29</v>
      </c>
      <c r="B30" s="12">
        <v>57</v>
      </c>
      <c r="C30" s="12">
        <v>6100035</v>
      </c>
      <c r="D30" s="12" t="s">
        <v>393</v>
      </c>
      <c r="E30" s="12" t="s">
        <v>143</v>
      </c>
      <c r="F30" s="12" t="s">
        <v>20</v>
      </c>
      <c r="G30" s="12" t="s">
        <v>1534</v>
      </c>
      <c r="H30" s="12" t="s">
        <v>1489</v>
      </c>
      <c r="I30" s="12" t="s">
        <v>1535</v>
      </c>
      <c r="J30" s="12" t="s">
        <v>1536</v>
      </c>
      <c r="K30" s="13" t="s">
        <v>1537</v>
      </c>
      <c r="N30">
        <f t="shared" si="0"/>
        <v>6100035</v>
      </c>
      <c r="O30">
        <f>IF(AND(A30&gt;0,A30&lt;999),IFERROR(VLOOKUP(results0702[[#This Row],[Card]],FISM[],1,FALSE),0),0)</f>
        <v>6100035</v>
      </c>
      <c r="P30">
        <f t="shared" si="1"/>
        <v>29</v>
      </c>
    </row>
    <row r="31" spans="1:16" x14ac:dyDescent="0.3">
      <c r="A31" s="14">
        <v>30</v>
      </c>
      <c r="B31" s="15">
        <v>9</v>
      </c>
      <c r="C31" s="15">
        <v>6532418</v>
      </c>
      <c r="D31" s="15" t="s">
        <v>1281</v>
      </c>
      <c r="E31" s="15" t="s">
        <v>19</v>
      </c>
      <c r="F31" s="15" t="s">
        <v>73</v>
      </c>
      <c r="G31" s="15" t="s">
        <v>1538</v>
      </c>
      <c r="H31" s="15" t="s">
        <v>1539</v>
      </c>
      <c r="I31" s="15" t="s">
        <v>1540</v>
      </c>
      <c r="J31" s="15" t="s">
        <v>1541</v>
      </c>
      <c r="K31" s="16" t="s">
        <v>1542</v>
      </c>
      <c r="N31">
        <f t="shared" si="0"/>
        <v>6532418</v>
      </c>
      <c r="O31">
        <f>IF(AND(A31&gt;0,A31&lt;999),IFERROR(VLOOKUP(results0702[[#This Row],[Card]],FISM[],1,FALSE),0),0)</f>
        <v>6532418</v>
      </c>
      <c r="P31">
        <f t="shared" si="1"/>
        <v>30</v>
      </c>
    </row>
    <row r="32" spans="1:16" x14ac:dyDescent="0.3">
      <c r="A32" s="11">
        <v>31</v>
      </c>
      <c r="B32" s="12">
        <v>70</v>
      </c>
      <c r="C32" s="12">
        <v>6100082</v>
      </c>
      <c r="D32" s="12" t="s">
        <v>475</v>
      </c>
      <c r="E32" s="12" t="s">
        <v>143</v>
      </c>
      <c r="F32" s="12" t="s">
        <v>20</v>
      </c>
      <c r="G32" s="12" t="s">
        <v>989</v>
      </c>
      <c r="H32" s="12" t="s">
        <v>1543</v>
      </c>
      <c r="I32" s="12" t="s">
        <v>1544</v>
      </c>
      <c r="J32" s="12" t="s">
        <v>1545</v>
      </c>
      <c r="K32" s="13" t="s">
        <v>1546</v>
      </c>
      <c r="N32">
        <f t="shared" si="0"/>
        <v>6100082</v>
      </c>
      <c r="O32">
        <f>IF(AND(A32&gt;0,A32&lt;999),IFERROR(VLOOKUP(results0702[[#This Row],[Card]],FISM[],1,FALSE),0),0)</f>
        <v>6100082</v>
      </c>
      <c r="P32">
        <f t="shared" si="1"/>
        <v>31</v>
      </c>
    </row>
    <row r="33" spans="1:16" x14ac:dyDescent="0.3">
      <c r="A33" s="14">
        <v>32</v>
      </c>
      <c r="B33" s="15">
        <v>73</v>
      </c>
      <c r="C33" s="15">
        <v>6100152</v>
      </c>
      <c r="D33" s="15" t="s">
        <v>622</v>
      </c>
      <c r="E33" s="15" t="s">
        <v>43</v>
      </c>
      <c r="F33" s="15" t="s">
        <v>20</v>
      </c>
      <c r="G33" s="15" t="s">
        <v>1547</v>
      </c>
      <c r="H33" s="15" t="s">
        <v>1146</v>
      </c>
      <c r="I33" s="15" t="s">
        <v>1548</v>
      </c>
      <c r="J33" s="15" t="s">
        <v>1549</v>
      </c>
      <c r="K33" s="16" t="s">
        <v>1550</v>
      </c>
      <c r="N33">
        <f t="shared" si="0"/>
        <v>6100152</v>
      </c>
      <c r="O33">
        <f>IF(AND(A33&gt;0,A33&lt;999),IFERROR(VLOOKUP(results0702[[#This Row],[Card]],FISM[],1,FALSE),0),0)</f>
        <v>6100152</v>
      </c>
      <c r="P33">
        <f t="shared" si="1"/>
        <v>32</v>
      </c>
    </row>
    <row r="34" spans="1:16" x14ac:dyDescent="0.3">
      <c r="A34" s="11">
        <v>33</v>
      </c>
      <c r="B34" s="12">
        <v>48</v>
      </c>
      <c r="C34" s="12">
        <v>6100032</v>
      </c>
      <c r="D34" s="12" t="s">
        <v>603</v>
      </c>
      <c r="E34" s="12" t="s">
        <v>143</v>
      </c>
      <c r="F34" s="12" t="s">
        <v>20</v>
      </c>
      <c r="G34" s="12" t="s">
        <v>1551</v>
      </c>
      <c r="H34" s="12" t="s">
        <v>1552</v>
      </c>
      <c r="I34" s="12" t="s">
        <v>1386</v>
      </c>
      <c r="J34" s="12" t="s">
        <v>1553</v>
      </c>
      <c r="K34" s="13" t="s">
        <v>1554</v>
      </c>
      <c r="N34">
        <f t="shared" ref="N34:N62" si="2">C34</f>
        <v>6100032</v>
      </c>
      <c r="O34">
        <f>IF(AND(A34&gt;0,A34&lt;999),IFERROR(VLOOKUP(results0702[[#This Row],[Card]],FISM[],1,FALSE),0),0)</f>
        <v>6100032</v>
      </c>
      <c r="P34">
        <f t="shared" ref="P34:P62" si="3">A34</f>
        <v>33</v>
      </c>
    </row>
    <row r="35" spans="1:16" x14ac:dyDescent="0.3">
      <c r="A35" s="14">
        <v>34</v>
      </c>
      <c r="B35" s="15">
        <v>47</v>
      </c>
      <c r="C35" s="15">
        <v>6100068</v>
      </c>
      <c r="D35" s="15" t="s">
        <v>365</v>
      </c>
      <c r="E35" s="15" t="s">
        <v>143</v>
      </c>
      <c r="F35" s="15" t="s">
        <v>20</v>
      </c>
      <c r="G35" s="15" t="s">
        <v>1555</v>
      </c>
      <c r="H35" s="15" t="s">
        <v>1556</v>
      </c>
      <c r="I35" s="15" t="s">
        <v>1557</v>
      </c>
      <c r="J35" s="15" t="s">
        <v>1558</v>
      </c>
      <c r="K35" s="16" t="s">
        <v>1559</v>
      </c>
      <c r="N35">
        <f t="shared" si="2"/>
        <v>6100068</v>
      </c>
      <c r="O35">
        <f>IF(AND(A35&gt;0,A35&lt;999),IFERROR(VLOOKUP(results0702[[#This Row],[Card]],FISM[],1,FALSE),0),0)</f>
        <v>6100068</v>
      </c>
      <c r="P35">
        <f t="shared" si="3"/>
        <v>34</v>
      </c>
    </row>
    <row r="36" spans="1:16" x14ac:dyDescent="0.3">
      <c r="A36" s="11">
        <v>35</v>
      </c>
      <c r="B36" s="12">
        <v>81</v>
      </c>
      <c r="C36" s="12">
        <v>6100074</v>
      </c>
      <c r="D36" s="12" t="s">
        <v>624</v>
      </c>
      <c r="E36" s="12" t="s">
        <v>143</v>
      </c>
      <c r="F36" s="12" t="s">
        <v>20</v>
      </c>
      <c r="G36" s="12" t="s">
        <v>1560</v>
      </c>
      <c r="H36" s="12" t="s">
        <v>1561</v>
      </c>
      <c r="I36" s="12" t="s">
        <v>1562</v>
      </c>
      <c r="J36" s="12" t="s">
        <v>1563</v>
      </c>
      <c r="K36" s="13" t="s">
        <v>1564</v>
      </c>
      <c r="N36">
        <f t="shared" si="2"/>
        <v>6100074</v>
      </c>
      <c r="O36">
        <f>IF(AND(A36&gt;0,A36&lt;999),IFERROR(VLOOKUP(results0702[[#This Row],[Card]],FISM[],1,FALSE),0),0)</f>
        <v>6100074</v>
      </c>
      <c r="P36">
        <f t="shared" si="3"/>
        <v>35</v>
      </c>
    </row>
    <row r="37" spans="1:16" x14ac:dyDescent="0.3">
      <c r="A37" s="14">
        <v>36</v>
      </c>
      <c r="B37" s="15">
        <v>82</v>
      </c>
      <c r="C37" s="15">
        <v>6100116</v>
      </c>
      <c r="D37" s="15" t="s">
        <v>1565</v>
      </c>
      <c r="E37" s="15" t="s">
        <v>143</v>
      </c>
      <c r="F37" s="15" t="s">
        <v>20</v>
      </c>
      <c r="G37" s="15" t="s">
        <v>1566</v>
      </c>
      <c r="H37" s="15" t="s">
        <v>1567</v>
      </c>
      <c r="I37" s="15" t="s">
        <v>1568</v>
      </c>
      <c r="J37" s="15" t="s">
        <v>1569</v>
      </c>
      <c r="K37" s="16" t="s">
        <v>1570</v>
      </c>
      <c r="N37">
        <f t="shared" si="2"/>
        <v>6100116</v>
      </c>
      <c r="O37">
        <f>IF(AND(A37&gt;0,A37&lt;999),IFERROR(VLOOKUP(results0702[[#This Row],[Card]],FISM[],1,FALSE),0),0)</f>
        <v>6100116</v>
      </c>
      <c r="P37">
        <f t="shared" si="3"/>
        <v>36</v>
      </c>
    </row>
    <row r="38" spans="1:16" x14ac:dyDescent="0.3">
      <c r="A38" s="11">
        <v>37</v>
      </c>
      <c r="B38" s="12">
        <v>80</v>
      </c>
      <c r="C38" s="12">
        <v>492282</v>
      </c>
      <c r="D38" s="12" t="s">
        <v>637</v>
      </c>
      <c r="E38" s="12" t="s">
        <v>43</v>
      </c>
      <c r="F38" s="12" t="s">
        <v>638</v>
      </c>
      <c r="G38" s="12" t="s">
        <v>1571</v>
      </c>
      <c r="H38" s="12" t="s">
        <v>1572</v>
      </c>
      <c r="I38" s="12" t="s">
        <v>1573</v>
      </c>
      <c r="J38" s="12" t="s">
        <v>1574</v>
      </c>
      <c r="K38" s="13" t="s">
        <v>1575</v>
      </c>
      <c r="N38">
        <f t="shared" si="2"/>
        <v>492282</v>
      </c>
      <c r="O38">
        <f>IF(AND(A38&gt;0,A38&lt;999),IFERROR(VLOOKUP(results0702[[#This Row],[Card]],FISM[],1,FALSE),0),0)</f>
        <v>492282</v>
      </c>
      <c r="P38">
        <f t="shared" si="3"/>
        <v>37</v>
      </c>
    </row>
    <row r="39" spans="1:16" x14ac:dyDescent="0.3">
      <c r="A39" s="11">
        <v>999</v>
      </c>
      <c r="B39" s="12">
        <v>83</v>
      </c>
      <c r="C39" s="12">
        <v>6100165</v>
      </c>
      <c r="D39" s="12" t="s">
        <v>585</v>
      </c>
      <c r="E39" s="12" t="s">
        <v>143</v>
      </c>
      <c r="F39" s="12" t="s">
        <v>20</v>
      </c>
      <c r="G39" s="12" t="s">
        <v>1576</v>
      </c>
      <c r="H39" s="12" t="s">
        <v>24</v>
      </c>
      <c r="I39" s="12" t="s">
        <v>24</v>
      </c>
      <c r="J39" s="12" t="s">
        <v>24</v>
      </c>
      <c r="K39" s="13" t="s">
        <v>24</v>
      </c>
      <c r="N39">
        <f t="shared" si="2"/>
        <v>6100165</v>
      </c>
      <c r="O39">
        <f>IF(AND(A39&gt;0,A39&lt;999),IFERROR(VLOOKUP(results0702[[#This Row],[Card]],FISM[],1,FALSE),0),0)</f>
        <v>0</v>
      </c>
      <c r="P39">
        <f t="shared" si="3"/>
        <v>999</v>
      </c>
    </row>
    <row r="40" spans="1:16" x14ac:dyDescent="0.3">
      <c r="A40" s="11">
        <v>999</v>
      </c>
      <c r="B40" s="15">
        <v>55</v>
      </c>
      <c r="C40" s="15">
        <v>6100163</v>
      </c>
      <c r="D40" s="15" t="s">
        <v>440</v>
      </c>
      <c r="E40" s="15" t="s">
        <v>143</v>
      </c>
      <c r="F40" s="15" t="s">
        <v>20</v>
      </c>
      <c r="G40" s="15" t="s">
        <v>897</v>
      </c>
      <c r="H40" s="15" t="s">
        <v>24</v>
      </c>
      <c r="I40" s="15" t="s">
        <v>24</v>
      </c>
      <c r="J40" s="15" t="s">
        <v>24</v>
      </c>
      <c r="K40" s="16" t="s">
        <v>24</v>
      </c>
      <c r="N40">
        <f t="shared" si="2"/>
        <v>6100163</v>
      </c>
      <c r="O40">
        <f>IF(AND(A40&gt;0,A40&lt;999),IFERROR(VLOOKUP(results0702[[#This Row],[Card]],FISM[],1,FALSE),0),0)</f>
        <v>0</v>
      </c>
      <c r="P40">
        <f t="shared" si="3"/>
        <v>999</v>
      </c>
    </row>
    <row r="41" spans="1:16" x14ac:dyDescent="0.3">
      <c r="A41" s="11">
        <v>999</v>
      </c>
      <c r="B41" s="12">
        <v>49</v>
      </c>
      <c r="C41" s="12">
        <v>6100033</v>
      </c>
      <c r="D41" s="12" t="s">
        <v>307</v>
      </c>
      <c r="E41" s="12" t="s">
        <v>143</v>
      </c>
      <c r="F41" s="12" t="s">
        <v>20</v>
      </c>
      <c r="G41" s="12" t="s">
        <v>1577</v>
      </c>
      <c r="H41" s="12" t="s">
        <v>24</v>
      </c>
      <c r="I41" s="12" t="s">
        <v>24</v>
      </c>
      <c r="J41" s="12" t="s">
        <v>24</v>
      </c>
      <c r="K41" s="13" t="s">
        <v>24</v>
      </c>
      <c r="N41">
        <f t="shared" si="2"/>
        <v>6100033</v>
      </c>
      <c r="O41">
        <f>IF(AND(A41&gt;0,A41&lt;999),IFERROR(VLOOKUP(results0702[[#This Row],[Card]],FISM[],1,FALSE),0),0)</f>
        <v>0</v>
      </c>
      <c r="P41">
        <f t="shared" si="3"/>
        <v>999</v>
      </c>
    </row>
    <row r="42" spans="1:16" x14ac:dyDescent="0.3">
      <c r="A42" s="11">
        <v>999</v>
      </c>
      <c r="B42" s="15">
        <v>37</v>
      </c>
      <c r="C42" s="15">
        <v>6532399</v>
      </c>
      <c r="D42" s="15" t="s">
        <v>318</v>
      </c>
      <c r="E42" s="15" t="s">
        <v>19</v>
      </c>
      <c r="F42" s="15" t="s">
        <v>73</v>
      </c>
      <c r="G42" s="15" t="s">
        <v>1578</v>
      </c>
      <c r="H42" s="15" t="s">
        <v>24</v>
      </c>
      <c r="I42" s="15" t="s">
        <v>24</v>
      </c>
      <c r="J42" s="15" t="s">
        <v>24</v>
      </c>
      <c r="K42" s="16" t="s">
        <v>24</v>
      </c>
      <c r="N42">
        <f t="shared" si="2"/>
        <v>6532399</v>
      </c>
      <c r="O42">
        <f>IF(AND(A42&gt;0,A42&lt;999),IFERROR(VLOOKUP(results0702[[#This Row],[Card]],FISM[],1,FALSE),0),0)</f>
        <v>0</v>
      </c>
      <c r="P42">
        <f t="shared" si="3"/>
        <v>999</v>
      </c>
    </row>
    <row r="43" spans="1:16" x14ac:dyDescent="0.3">
      <c r="A43" s="11">
        <v>999</v>
      </c>
      <c r="B43" s="12">
        <v>21</v>
      </c>
      <c r="C43" s="12">
        <v>104871</v>
      </c>
      <c r="D43" s="12" t="s">
        <v>1029</v>
      </c>
      <c r="E43" s="12" t="s">
        <v>43</v>
      </c>
      <c r="F43" s="12" t="s">
        <v>20</v>
      </c>
      <c r="G43" s="12" t="s">
        <v>865</v>
      </c>
      <c r="H43" s="12" t="s">
        <v>24</v>
      </c>
      <c r="I43" s="12" t="s">
        <v>24</v>
      </c>
      <c r="J43" s="12" t="s">
        <v>24</v>
      </c>
      <c r="K43" s="13" t="s">
        <v>24</v>
      </c>
      <c r="N43">
        <f t="shared" si="2"/>
        <v>104871</v>
      </c>
      <c r="O43">
        <f>IF(AND(A43&gt;0,A43&lt;999),IFERROR(VLOOKUP(results0702[[#This Row],[Card]],FISM[],1,FALSE),0),0)</f>
        <v>0</v>
      </c>
      <c r="P43">
        <f t="shared" si="3"/>
        <v>999</v>
      </c>
    </row>
    <row r="44" spans="1:16" x14ac:dyDescent="0.3">
      <c r="A44" s="11">
        <v>999</v>
      </c>
      <c r="B44" s="15">
        <v>16</v>
      </c>
      <c r="C44" s="15">
        <v>104578</v>
      </c>
      <c r="D44" s="15" t="s">
        <v>199</v>
      </c>
      <c r="E44" s="15" t="s">
        <v>28</v>
      </c>
      <c r="F44" s="15" t="s">
        <v>20</v>
      </c>
      <c r="G44" s="15" t="s">
        <v>1579</v>
      </c>
      <c r="H44" s="15" t="s">
        <v>24</v>
      </c>
      <c r="I44" s="15" t="s">
        <v>24</v>
      </c>
      <c r="J44" s="15" t="s">
        <v>24</v>
      </c>
      <c r="K44" s="16" t="s">
        <v>24</v>
      </c>
      <c r="N44">
        <f t="shared" si="2"/>
        <v>104578</v>
      </c>
      <c r="O44">
        <f>IF(AND(A44&gt;0,A44&lt;999),IFERROR(VLOOKUP(results0702[[#This Row],[Card]],FISM[],1,FALSE),0),0)</f>
        <v>0</v>
      </c>
      <c r="P44">
        <f t="shared" si="3"/>
        <v>999</v>
      </c>
    </row>
    <row r="45" spans="1:16" x14ac:dyDescent="0.3">
      <c r="A45" s="11">
        <v>999</v>
      </c>
      <c r="B45" s="12">
        <v>8</v>
      </c>
      <c r="C45" s="12">
        <v>104646</v>
      </c>
      <c r="D45" s="12" t="s">
        <v>608</v>
      </c>
      <c r="E45" s="12" t="s">
        <v>28</v>
      </c>
      <c r="F45" s="12" t="s">
        <v>20</v>
      </c>
      <c r="G45" s="12" t="s">
        <v>1580</v>
      </c>
      <c r="H45" s="12" t="s">
        <v>24</v>
      </c>
      <c r="I45" s="12" t="s">
        <v>24</v>
      </c>
      <c r="J45" s="12" t="s">
        <v>24</v>
      </c>
      <c r="K45" s="13" t="s">
        <v>24</v>
      </c>
      <c r="N45">
        <f t="shared" si="2"/>
        <v>104646</v>
      </c>
      <c r="O45">
        <f>IF(AND(A45&gt;0,A45&lt;999),IFERROR(VLOOKUP(results0702[[#This Row],[Card]],FISM[],1,FALSE),0),0)</f>
        <v>0</v>
      </c>
      <c r="P45">
        <f t="shared" si="3"/>
        <v>999</v>
      </c>
    </row>
    <row r="46" spans="1:16" x14ac:dyDescent="0.3">
      <c r="A46" s="11">
        <v>999</v>
      </c>
      <c r="B46" s="12">
        <v>78</v>
      </c>
      <c r="C46" s="12">
        <v>6100170</v>
      </c>
      <c r="D46" s="12" t="s">
        <v>620</v>
      </c>
      <c r="E46" s="12" t="s">
        <v>143</v>
      </c>
      <c r="F46" s="12" t="s">
        <v>20</v>
      </c>
      <c r="G46" s="12" t="s">
        <v>1581</v>
      </c>
      <c r="H46" s="12" t="s">
        <v>24</v>
      </c>
      <c r="I46" s="12" t="s">
        <v>24</v>
      </c>
      <c r="J46" s="12" t="s">
        <v>24</v>
      </c>
      <c r="K46" s="13" t="s">
        <v>24</v>
      </c>
      <c r="N46">
        <f t="shared" si="2"/>
        <v>6100170</v>
      </c>
      <c r="O46">
        <f>IF(AND(A46&gt;0,A46&lt;999),IFERROR(VLOOKUP(results0702[[#This Row],[Card]],FISM[],1,FALSE),0),0)</f>
        <v>0</v>
      </c>
      <c r="P46">
        <f t="shared" si="3"/>
        <v>999</v>
      </c>
    </row>
    <row r="47" spans="1:16" x14ac:dyDescent="0.3">
      <c r="A47" s="11">
        <v>999</v>
      </c>
      <c r="B47" s="12">
        <v>79</v>
      </c>
      <c r="C47" s="12">
        <v>6100087</v>
      </c>
      <c r="D47" s="12" t="s">
        <v>591</v>
      </c>
      <c r="E47" s="12" t="s">
        <v>143</v>
      </c>
      <c r="F47" s="12" t="s">
        <v>20</v>
      </c>
      <c r="G47" s="12" t="s">
        <v>24</v>
      </c>
      <c r="H47" s="12" t="s">
        <v>24</v>
      </c>
      <c r="I47" s="12" t="s">
        <v>24</v>
      </c>
      <c r="J47" s="12" t="s">
        <v>24</v>
      </c>
      <c r="K47" s="13" t="s">
        <v>24</v>
      </c>
      <c r="N47">
        <f t="shared" si="2"/>
        <v>6100087</v>
      </c>
      <c r="O47">
        <f>IF(AND(A47&gt;0,A47&lt;999),IFERROR(VLOOKUP(results0702[[#This Row],[Card]],FISM[],1,FALSE),0),0)</f>
        <v>0</v>
      </c>
      <c r="P47">
        <f t="shared" si="3"/>
        <v>999</v>
      </c>
    </row>
    <row r="48" spans="1:16" x14ac:dyDescent="0.3">
      <c r="A48" s="11">
        <v>999</v>
      </c>
      <c r="B48" s="15">
        <v>77</v>
      </c>
      <c r="C48" s="15">
        <v>104991</v>
      </c>
      <c r="D48" s="15" t="s">
        <v>1199</v>
      </c>
      <c r="E48" s="15" t="s">
        <v>43</v>
      </c>
      <c r="F48" s="15" t="s">
        <v>20</v>
      </c>
      <c r="G48" s="15" t="s">
        <v>24</v>
      </c>
      <c r="H48" s="15" t="s">
        <v>24</v>
      </c>
      <c r="I48" s="15" t="s">
        <v>24</v>
      </c>
      <c r="J48" s="15" t="s">
        <v>24</v>
      </c>
      <c r="K48" s="16" t="s">
        <v>24</v>
      </c>
      <c r="N48">
        <f t="shared" si="2"/>
        <v>104991</v>
      </c>
      <c r="O48">
        <f>IF(AND(A48&gt;0,A48&lt;999),IFERROR(VLOOKUP(results0702[[#This Row],[Card]],FISM[],1,FALSE),0),0)</f>
        <v>0</v>
      </c>
      <c r="P48">
        <f t="shared" si="3"/>
        <v>999</v>
      </c>
    </row>
    <row r="49" spans="1:16" x14ac:dyDescent="0.3">
      <c r="A49" s="11">
        <v>999</v>
      </c>
      <c r="B49" s="12">
        <v>76</v>
      </c>
      <c r="C49" s="12">
        <v>6100122</v>
      </c>
      <c r="D49" s="12" t="s">
        <v>594</v>
      </c>
      <c r="E49" s="12" t="s">
        <v>143</v>
      </c>
      <c r="F49" s="12" t="s">
        <v>20</v>
      </c>
      <c r="G49" s="12" t="s">
        <v>24</v>
      </c>
      <c r="H49" s="12" t="s">
        <v>24</v>
      </c>
      <c r="I49" s="12" t="s">
        <v>24</v>
      </c>
      <c r="J49" s="12" t="s">
        <v>24</v>
      </c>
      <c r="K49" s="13" t="s">
        <v>24</v>
      </c>
      <c r="N49">
        <f t="shared" si="2"/>
        <v>6100122</v>
      </c>
      <c r="O49">
        <f>IF(AND(A49&gt;0,A49&lt;999),IFERROR(VLOOKUP(results0702[[#This Row],[Card]],FISM[],1,FALSE),0),0)</f>
        <v>0</v>
      </c>
      <c r="P49">
        <f t="shared" si="3"/>
        <v>999</v>
      </c>
    </row>
    <row r="50" spans="1:16" x14ac:dyDescent="0.3">
      <c r="A50" s="11">
        <v>999</v>
      </c>
      <c r="B50" s="15">
        <v>75</v>
      </c>
      <c r="C50" s="15">
        <v>6100117</v>
      </c>
      <c r="D50" s="15" t="s">
        <v>553</v>
      </c>
      <c r="E50" s="15" t="s">
        <v>143</v>
      </c>
      <c r="F50" s="15" t="s">
        <v>20</v>
      </c>
      <c r="G50" s="15" t="s">
        <v>24</v>
      </c>
      <c r="H50" s="15" t="s">
        <v>24</v>
      </c>
      <c r="I50" s="15" t="s">
        <v>24</v>
      </c>
      <c r="J50" s="15" t="s">
        <v>24</v>
      </c>
      <c r="K50" s="16" t="s">
        <v>24</v>
      </c>
      <c r="N50">
        <f t="shared" si="2"/>
        <v>6100117</v>
      </c>
      <c r="O50">
        <f>IF(AND(A50&gt;0,A50&lt;999),IFERROR(VLOOKUP(results0702[[#This Row],[Card]],FISM[],1,FALSE),0),0)</f>
        <v>0</v>
      </c>
      <c r="P50">
        <f t="shared" si="3"/>
        <v>999</v>
      </c>
    </row>
    <row r="51" spans="1:16" x14ac:dyDescent="0.3">
      <c r="A51" s="11">
        <v>999</v>
      </c>
      <c r="B51" s="12">
        <v>74</v>
      </c>
      <c r="C51" s="12">
        <v>6100186</v>
      </c>
      <c r="D51" s="12" t="s">
        <v>546</v>
      </c>
      <c r="E51" s="12" t="s">
        <v>143</v>
      </c>
      <c r="F51" s="12" t="s">
        <v>20</v>
      </c>
      <c r="G51" s="12" t="s">
        <v>24</v>
      </c>
      <c r="H51" s="12" t="s">
        <v>24</v>
      </c>
      <c r="I51" s="12" t="s">
        <v>24</v>
      </c>
      <c r="J51" s="12" t="s">
        <v>24</v>
      </c>
      <c r="K51" s="13" t="s">
        <v>24</v>
      </c>
      <c r="N51">
        <f t="shared" si="2"/>
        <v>6100186</v>
      </c>
      <c r="O51">
        <f>IF(AND(A51&gt;0,A51&lt;999),IFERROR(VLOOKUP(results0702[[#This Row],[Card]],FISM[],1,FALSE),0),0)</f>
        <v>0</v>
      </c>
      <c r="P51">
        <f t="shared" si="3"/>
        <v>999</v>
      </c>
    </row>
    <row r="52" spans="1:16" x14ac:dyDescent="0.3">
      <c r="A52" s="11">
        <v>999</v>
      </c>
      <c r="B52" s="15">
        <v>72</v>
      </c>
      <c r="C52" s="15">
        <v>6100123</v>
      </c>
      <c r="D52" s="15" t="s">
        <v>597</v>
      </c>
      <c r="E52" s="15" t="s">
        <v>143</v>
      </c>
      <c r="F52" s="15" t="s">
        <v>20</v>
      </c>
      <c r="G52" s="15" t="s">
        <v>24</v>
      </c>
      <c r="H52" s="15" t="s">
        <v>24</v>
      </c>
      <c r="I52" s="15" t="s">
        <v>24</v>
      </c>
      <c r="J52" s="15" t="s">
        <v>24</v>
      </c>
      <c r="K52" s="16" t="s">
        <v>24</v>
      </c>
      <c r="N52">
        <f t="shared" si="2"/>
        <v>6100123</v>
      </c>
      <c r="O52">
        <f>IF(AND(A52&gt;0,A52&lt;999),IFERROR(VLOOKUP(results0702[[#This Row],[Card]],FISM[],1,FALSE),0),0)</f>
        <v>0</v>
      </c>
      <c r="P52">
        <f t="shared" si="3"/>
        <v>999</v>
      </c>
    </row>
    <row r="53" spans="1:16" x14ac:dyDescent="0.3">
      <c r="A53" s="11">
        <v>999</v>
      </c>
      <c r="B53" s="12">
        <v>71</v>
      </c>
      <c r="C53" s="12">
        <v>6100125</v>
      </c>
      <c r="D53" s="12" t="s">
        <v>626</v>
      </c>
      <c r="E53" s="12" t="s">
        <v>143</v>
      </c>
      <c r="F53" s="12" t="s">
        <v>20</v>
      </c>
      <c r="G53" s="12" t="s">
        <v>24</v>
      </c>
      <c r="H53" s="12" t="s">
        <v>24</v>
      </c>
      <c r="I53" s="12" t="s">
        <v>24</v>
      </c>
      <c r="J53" s="12" t="s">
        <v>24</v>
      </c>
      <c r="K53" s="13" t="s">
        <v>24</v>
      </c>
      <c r="N53">
        <f t="shared" si="2"/>
        <v>6100125</v>
      </c>
      <c r="O53">
        <f>IF(AND(A53&gt;0,A53&lt;999),IFERROR(VLOOKUP(results0702[[#This Row],[Card]],FISM[],1,FALSE),0),0)</f>
        <v>0</v>
      </c>
      <c r="P53">
        <f t="shared" si="3"/>
        <v>999</v>
      </c>
    </row>
    <row r="54" spans="1:16" x14ac:dyDescent="0.3">
      <c r="A54" s="11">
        <v>999</v>
      </c>
      <c r="B54" s="15">
        <v>69</v>
      </c>
      <c r="C54" s="15">
        <v>6100154</v>
      </c>
      <c r="D54" s="15" t="s">
        <v>512</v>
      </c>
      <c r="E54" s="15" t="s">
        <v>143</v>
      </c>
      <c r="F54" s="15" t="s">
        <v>20</v>
      </c>
      <c r="G54" s="15" t="s">
        <v>24</v>
      </c>
      <c r="H54" s="15" t="s">
        <v>24</v>
      </c>
      <c r="I54" s="15" t="s">
        <v>24</v>
      </c>
      <c r="J54" s="15" t="s">
        <v>24</v>
      </c>
      <c r="K54" s="16" t="s">
        <v>24</v>
      </c>
      <c r="N54">
        <f t="shared" si="2"/>
        <v>6100154</v>
      </c>
      <c r="O54">
        <f>IF(AND(A54&gt;0,A54&lt;999),IFERROR(VLOOKUP(results0702[[#This Row],[Card]],FISM[],1,FALSE),0),0)</f>
        <v>0</v>
      </c>
      <c r="P54">
        <f t="shared" si="3"/>
        <v>999</v>
      </c>
    </row>
    <row r="55" spans="1:16" x14ac:dyDescent="0.3">
      <c r="A55" s="11">
        <v>999</v>
      </c>
      <c r="B55" s="12">
        <v>68</v>
      </c>
      <c r="C55" s="12">
        <v>6100090</v>
      </c>
      <c r="D55" s="12" t="s">
        <v>482</v>
      </c>
      <c r="E55" s="12" t="s">
        <v>143</v>
      </c>
      <c r="F55" s="12" t="s">
        <v>20</v>
      </c>
      <c r="G55" s="12" t="s">
        <v>24</v>
      </c>
      <c r="H55" s="12" t="s">
        <v>24</v>
      </c>
      <c r="I55" s="12" t="s">
        <v>24</v>
      </c>
      <c r="J55" s="12" t="s">
        <v>24</v>
      </c>
      <c r="K55" s="13" t="s">
        <v>24</v>
      </c>
      <c r="N55">
        <f t="shared" si="2"/>
        <v>6100090</v>
      </c>
      <c r="O55">
        <f>IF(AND(A55&gt;0,A55&lt;999),IFERROR(VLOOKUP(results0702[[#This Row],[Card]],FISM[],1,FALSE),0),0)</f>
        <v>0</v>
      </c>
      <c r="P55">
        <f t="shared" si="3"/>
        <v>999</v>
      </c>
    </row>
    <row r="56" spans="1:16" x14ac:dyDescent="0.3">
      <c r="A56" s="11">
        <v>999</v>
      </c>
      <c r="B56" s="15">
        <v>67</v>
      </c>
      <c r="C56" s="15">
        <v>6100060</v>
      </c>
      <c r="D56" s="15" t="s">
        <v>1106</v>
      </c>
      <c r="E56" s="15" t="s">
        <v>143</v>
      </c>
      <c r="F56" s="15" t="s">
        <v>20</v>
      </c>
      <c r="G56" s="15" t="s">
        <v>24</v>
      </c>
      <c r="H56" s="15" t="s">
        <v>24</v>
      </c>
      <c r="I56" s="15" t="s">
        <v>24</v>
      </c>
      <c r="J56" s="15" t="s">
        <v>24</v>
      </c>
      <c r="K56" s="16" t="s">
        <v>24</v>
      </c>
      <c r="N56">
        <f t="shared" si="2"/>
        <v>6100060</v>
      </c>
      <c r="O56">
        <f>IF(AND(A56&gt;0,A56&lt;999),IFERROR(VLOOKUP(results0702[[#This Row],[Card]],FISM[],1,FALSE),0),0)</f>
        <v>0</v>
      </c>
      <c r="P56">
        <f t="shared" si="3"/>
        <v>999</v>
      </c>
    </row>
    <row r="57" spans="1:16" x14ac:dyDescent="0.3">
      <c r="A57" s="11">
        <v>999</v>
      </c>
      <c r="B57" s="12">
        <v>65</v>
      </c>
      <c r="C57" s="12">
        <v>104903</v>
      </c>
      <c r="D57" s="12" t="s">
        <v>461</v>
      </c>
      <c r="E57" s="12" t="s">
        <v>43</v>
      </c>
      <c r="F57" s="12" t="s">
        <v>20</v>
      </c>
      <c r="G57" s="12" t="s">
        <v>24</v>
      </c>
      <c r="H57" s="12" t="s">
        <v>24</v>
      </c>
      <c r="I57" s="12" t="s">
        <v>24</v>
      </c>
      <c r="J57" s="12" t="s">
        <v>24</v>
      </c>
      <c r="K57" s="13" t="s">
        <v>24</v>
      </c>
      <c r="N57">
        <f t="shared" si="2"/>
        <v>104903</v>
      </c>
      <c r="O57">
        <f>IF(AND(A57&gt;0,A57&lt;999),IFERROR(VLOOKUP(results0702[[#This Row],[Card]],FISM[],1,FALSE),0),0)</f>
        <v>0</v>
      </c>
      <c r="P57">
        <f t="shared" si="3"/>
        <v>999</v>
      </c>
    </row>
    <row r="58" spans="1:16" x14ac:dyDescent="0.3">
      <c r="A58" s="11">
        <v>999</v>
      </c>
      <c r="B58" s="15">
        <v>61</v>
      </c>
      <c r="C58" s="15">
        <v>104910</v>
      </c>
      <c r="D58" s="15" t="s">
        <v>630</v>
      </c>
      <c r="E58" s="15" t="s">
        <v>43</v>
      </c>
      <c r="F58" s="15" t="s">
        <v>20</v>
      </c>
      <c r="G58" s="15" t="s">
        <v>24</v>
      </c>
      <c r="H58" s="15" t="s">
        <v>24</v>
      </c>
      <c r="I58" s="15" t="s">
        <v>24</v>
      </c>
      <c r="J58" s="15" t="s">
        <v>24</v>
      </c>
      <c r="K58" s="16" t="s">
        <v>24</v>
      </c>
      <c r="N58">
        <f t="shared" si="2"/>
        <v>104910</v>
      </c>
      <c r="O58">
        <f>IF(AND(A58&gt;0,A58&lt;999),IFERROR(VLOOKUP(results0702[[#This Row],[Card]],FISM[],1,FALSE),0),0)</f>
        <v>0</v>
      </c>
      <c r="P58">
        <f t="shared" si="3"/>
        <v>999</v>
      </c>
    </row>
    <row r="59" spans="1:16" x14ac:dyDescent="0.3">
      <c r="A59" s="11">
        <v>999</v>
      </c>
      <c r="B59" s="12">
        <v>60</v>
      </c>
      <c r="C59" s="12">
        <v>104907</v>
      </c>
      <c r="D59" s="12" t="s">
        <v>379</v>
      </c>
      <c r="E59" s="12" t="s">
        <v>43</v>
      </c>
      <c r="F59" s="12" t="s">
        <v>20</v>
      </c>
      <c r="G59" s="12" t="s">
        <v>24</v>
      </c>
      <c r="H59" s="12" t="s">
        <v>24</v>
      </c>
      <c r="I59" s="12" t="s">
        <v>24</v>
      </c>
      <c r="J59" s="12" t="s">
        <v>24</v>
      </c>
      <c r="K59" s="13" t="s">
        <v>24</v>
      </c>
      <c r="N59">
        <f t="shared" si="2"/>
        <v>104907</v>
      </c>
      <c r="O59">
        <f>IF(AND(A59&gt;0,A59&lt;999),IFERROR(VLOOKUP(results0702[[#This Row],[Card]],FISM[],1,FALSE),0),0)</f>
        <v>0</v>
      </c>
      <c r="P59">
        <f t="shared" si="3"/>
        <v>999</v>
      </c>
    </row>
    <row r="60" spans="1:16" x14ac:dyDescent="0.3">
      <c r="A60" s="11">
        <v>999</v>
      </c>
      <c r="B60" s="15">
        <v>59</v>
      </c>
      <c r="C60" s="15">
        <v>6100073</v>
      </c>
      <c r="D60" s="15" t="s">
        <v>433</v>
      </c>
      <c r="E60" s="15" t="s">
        <v>143</v>
      </c>
      <c r="F60" s="15" t="s">
        <v>20</v>
      </c>
      <c r="G60" s="15" t="s">
        <v>24</v>
      </c>
      <c r="H60" s="15" t="s">
        <v>24</v>
      </c>
      <c r="I60" s="15" t="s">
        <v>24</v>
      </c>
      <c r="J60" s="15" t="s">
        <v>24</v>
      </c>
      <c r="K60" s="16" t="s">
        <v>24</v>
      </c>
      <c r="N60">
        <f t="shared" si="2"/>
        <v>6100073</v>
      </c>
      <c r="O60">
        <f>IF(AND(A60&gt;0,A60&lt;999),IFERROR(VLOOKUP(results0702[[#This Row],[Card]],FISM[],1,FALSE),0),0)</f>
        <v>0</v>
      </c>
      <c r="P60">
        <f t="shared" si="3"/>
        <v>999</v>
      </c>
    </row>
    <row r="61" spans="1:16" x14ac:dyDescent="0.3">
      <c r="A61" s="11">
        <v>999</v>
      </c>
      <c r="B61" s="12">
        <v>56</v>
      </c>
      <c r="C61" s="12">
        <v>6100063</v>
      </c>
      <c r="D61" s="12" t="s">
        <v>1062</v>
      </c>
      <c r="E61" s="12" t="s">
        <v>143</v>
      </c>
      <c r="F61" s="12" t="s">
        <v>20</v>
      </c>
      <c r="G61" s="12" t="s">
        <v>24</v>
      </c>
      <c r="H61" s="12" t="s">
        <v>24</v>
      </c>
      <c r="I61" s="12" t="s">
        <v>24</v>
      </c>
      <c r="J61" s="12" t="s">
        <v>24</v>
      </c>
      <c r="K61" s="13" t="s">
        <v>24</v>
      </c>
      <c r="N61">
        <f t="shared" si="2"/>
        <v>6100063</v>
      </c>
      <c r="O61">
        <f>IF(AND(A61&gt;0,A61&lt;999),IFERROR(VLOOKUP(results0702[[#This Row],[Card]],FISM[],1,FALSE),0),0)</f>
        <v>0</v>
      </c>
      <c r="P61">
        <f t="shared" si="3"/>
        <v>999</v>
      </c>
    </row>
    <row r="62" spans="1:16" x14ac:dyDescent="0.3">
      <c r="A62" s="11">
        <v>999</v>
      </c>
      <c r="B62" s="15">
        <v>54</v>
      </c>
      <c r="C62" s="15">
        <v>104913</v>
      </c>
      <c r="D62" s="15" t="s">
        <v>611</v>
      </c>
      <c r="E62" s="15" t="s">
        <v>43</v>
      </c>
      <c r="F62" s="15" t="s">
        <v>20</v>
      </c>
      <c r="G62" s="15" t="s">
        <v>24</v>
      </c>
      <c r="H62" s="15" t="s">
        <v>24</v>
      </c>
      <c r="I62" s="15" t="s">
        <v>24</v>
      </c>
      <c r="J62" s="15" t="s">
        <v>24</v>
      </c>
      <c r="K62" s="16" t="s">
        <v>24</v>
      </c>
      <c r="N62">
        <f t="shared" si="2"/>
        <v>104913</v>
      </c>
      <c r="O62">
        <f>IF(AND(A62&gt;0,A62&lt;999),IFERROR(VLOOKUP(results0702[[#This Row],[Card]],FISM[],1,FALSE),0),0)</f>
        <v>0</v>
      </c>
      <c r="P62">
        <f t="shared" si="3"/>
        <v>999</v>
      </c>
    </row>
    <row r="63" spans="1:16" x14ac:dyDescent="0.3">
      <c r="A63" s="11">
        <v>999</v>
      </c>
      <c r="B63" s="12">
        <v>53</v>
      </c>
      <c r="C63" s="12">
        <v>6100056</v>
      </c>
      <c r="D63" s="12" t="s">
        <v>311</v>
      </c>
      <c r="E63" s="12" t="s">
        <v>143</v>
      </c>
      <c r="F63" s="12" t="s">
        <v>20</v>
      </c>
      <c r="G63" s="12" t="s">
        <v>24</v>
      </c>
      <c r="H63" s="12" t="s">
        <v>24</v>
      </c>
      <c r="I63" s="12" t="s">
        <v>24</v>
      </c>
      <c r="J63" s="12" t="s">
        <v>24</v>
      </c>
      <c r="K63" s="13" t="s">
        <v>24</v>
      </c>
      <c r="N63">
        <f t="shared" ref="N63:N84" si="4">C63</f>
        <v>6100056</v>
      </c>
      <c r="O63">
        <f>IF(AND(A63&gt;0,A63&lt;999),IFERROR(VLOOKUP(results0702[[#This Row],[Card]],FISM[],1,FALSE),0),0)</f>
        <v>0</v>
      </c>
      <c r="P63">
        <f t="shared" ref="P63:P84" si="5">A63</f>
        <v>999</v>
      </c>
    </row>
    <row r="64" spans="1:16" x14ac:dyDescent="0.3">
      <c r="A64" s="11">
        <v>999</v>
      </c>
      <c r="B64" s="15">
        <v>52</v>
      </c>
      <c r="C64" s="15">
        <v>6100086</v>
      </c>
      <c r="D64" s="15" t="s">
        <v>600</v>
      </c>
      <c r="E64" s="15" t="s">
        <v>143</v>
      </c>
      <c r="F64" s="15" t="s">
        <v>20</v>
      </c>
      <c r="G64" s="15" t="s">
        <v>24</v>
      </c>
      <c r="H64" s="15" t="s">
        <v>24</v>
      </c>
      <c r="I64" s="15" t="s">
        <v>24</v>
      </c>
      <c r="J64" s="15" t="s">
        <v>24</v>
      </c>
      <c r="K64" s="16" t="s">
        <v>24</v>
      </c>
      <c r="N64">
        <f t="shared" si="4"/>
        <v>6100086</v>
      </c>
      <c r="O64">
        <f>IF(AND(A64&gt;0,A64&lt;999),IFERROR(VLOOKUP(results0702[[#This Row],[Card]],FISM[],1,FALSE),0),0)</f>
        <v>0</v>
      </c>
      <c r="P64">
        <f t="shared" si="5"/>
        <v>999</v>
      </c>
    </row>
    <row r="65" spans="1:16" x14ac:dyDescent="0.3">
      <c r="A65" s="11">
        <v>999</v>
      </c>
      <c r="B65" s="12">
        <v>51</v>
      </c>
      <c r="C65" s="12">
        <v>6100084</v>
      </c>
      <c r="D65" s="12" t="s">
        <v>386</v>
      </c>
      <c r="E65" s="12" t="s">
        <v>143</v>
      </c>
      <c r="F65" s="12" t="s">
        <v>20</v>
      </c>
      <c r="G65" s="12" t="s">
        <v>24</v>
      </c>
      <c r="H65" s="12" t="s">
        <v>24</v>
      </c>
      <c r="I65" s="12" t="s">
        <v>24</v>
      </c>
      <c r="J65" s="12" t="s">
        <v>24</v>
      </c>
      <c r="K65" s="13" t="s">
        <v>24</v>
      </c>
      <c r="N65">
        <f t="shared" si="4"/>
        <v>6100084</v>
      </c>
      <c r="O65">
        <f>IF(AND(A65&gt;0,A65&lt;999),IFERROR(VLOOKUP(results0702[[#This Row],[Card]],FISM[],1,FALSE),0),0)</f>
        <v>0</v>
      </c>
      <c r="P65">
        <f t="shared" si="5"/>
        <v>999</v>
      </c>
    </row>
    <row r="66" spans="1:16" x14ac:dyDescent="0.3">
      <c r="A66" s="11">
        <v>999</v>
      </c>
      <c r="B66" s="15">
        <v>50</v>
      </c>
      <c r="C66" s="15">
        <v>6100054</v>
      </c>
      <c r="D66" s="15" t="s">
        <v>413</v>
      </c>
      <c r="E66" s="15" t="s">
        <v>143</v>
      </c>
      <c r="F66" s="15" t="s">
        <v>20</v>
      </c>
      <c r="G66" s="15" t="s">
        <v>24</v>
      </c>
      <c r="H66" s="15" t="s">
        <v>24</v>
      </c>
      <c r="I66" s="15" t="s">
        <v>24</v>
      </c>
      <c r="J66" s="15" t="s">
        <v>24</v>
      </c>
      <c r="K66" s="16" t="s">
        <v>24</v>
      </c>
      <c r="N66">
        <f t="shared" si="4"/>
        <v>6100054</v>
      </c>
      <c r="O66">
        <f>IF(AND(A66&gt;0,A66&lt;999),IFERROR(VLOOKUP(results0702[[#This Row],[Card]],FISM[],1,FALSE),0),0)</f>
        <v>0</v>
      </c>
      <c r="P66">
        <f t="shared" si="5"/>
        <v>999</v>
      </c>
    </row>
    <row r="67" spans="1:16" x14ac:dyDescent="0.3">
      <c r="A67" s="11">
        <v>999</v>
      </c>
      <c r="B67" s="12">
        <v>44</v>
      </c>
      <c r="C67" s="12">
        <v>6100081</v>
      </c>
      <c r="D67" s="12" t="s">
        <v>606</v>
      </c>
      <c r="E67" s="12" t="s">
        <v>143</v>
      </c>
      <c r="F67" s="12" t="s">
        <v>20</v>
      </c>
      <c r="G67" s="12" t="s">
        <v>24</v>
      </c>
      <c r="H67" s="12" t="s">
        <v>24</v>
      </c>
      <c r="I67" s="12" t="s">
        <v>24</v>
      </c>
      <c r="J67" s="12" t="s">
        <v>24</v>
      </c>
      <c r="K67" s="13" t="s">
        <v>24</v>
      </c>
      <c r="N67">
        <f t="shared" si="4"/>
        <v>6100081</v>
      </c>
      <c r="O67">
        <f>IF(AND(A67&gt;0,A67&lt;999),IFERROR(VLOOKUP(results0702[[#This Row],[Card]],FISM[],1,FALSE),0),0)</f>
        <v>0</v>
      </c>
      <c r="P67">
        <f t="shared" si="5"/>
        <v>999</v>
      </c>
    </row>
    <row r="68" spans="1:16" x14ac:dyDescent="0.3">
      <c r="A68" s="11">
        <v>999</v>
      </c>
      <c r="B68" s="15">
        <v>43</v>
      </c>
      <c r="C68" s="15">
        <v>6100089</v>
      </c>
      <c r="D68" s="15" t="s">
        <v>358</v>
      </c>
      <c r="E68" s="15" t="s">
        <v>143</v>
      </c>
      <c r="F68" s="15" t="s">
        <v>20</v>
      </c>
      <c r="G68" s="15" t="s">
        <v>24</v>
      </c>
      <c r="H68" s="15" t="s">
        <v>24</v>
      </c>
      <c r="I68" s="15" t="s">
        <v>24</v>
      </c>
      <c r="J68" s="15" t="s">
        <v>24</v>
      </c>
      <c r="K68" s="16" t="s">
        <v>24</v>
      </c>
      <c r="N68">
        <f t="shared" si="4"/>
        <v>6100089</v>
      </c>
      <c r="O68">
        <f>IF(AND(A68&gt;0,A68&lt;999),IFERROR(VLOOKUP(results0702[[#This Row],[Card]],FISM[],1,FALSE),0),0)</f>
        <v>0</v>
      </c>
      <c r="P68">
        <f t="shared" si="5"/>
        <v>999</v>
      </c>
    </row>
    <row r="69" spans="1:16" x14ac:dyDescent="0.3">
      <c r="A69" s="11">
        <v>999</v>
      </c>
      <c r="B69" s="12">
        <v>41</v>
      </c>
      <c r="C69" s="12">
        <v>6100059</v>
      </c>
      <c r="D69" s="12" t="s">
        <v>1283</v>
      </c>
      <c r="E69" s="12" t="s">
        <v>143</v>
      </c>
      <c r="F69" s="12" t="s">
        <v>20</v>
      </c>
      <c r="G69" s="12" t="s">
        <v>24</v>
      </c>
      <c r="H69" s="12" t="s">
        <v>24</v>
      </c>
      <c r="I69" s="12" t="s">
        <v>24</v>
      </c>
      <c r="J69" s="12" t="s">
        <v>24</v>
      </c>
      <c r="K69" s="13" t="s">
        <v>24</v>
      </c>
      <c r="N69">
        <f t="shared" si="4"/>
        <v>6100059</v>
      </c>
      <c r="O69">
        <f>IF(AND(A69&gt;0,A69&lt;999),IFERROR(VLOOKUP(results0702[[#This Row],[Card]],FISM[],1,FALSE),0),0)</f>
        <v>0</v>
      </c>
      <c r="P69">
        <f t="shared" si="5"/>
        <v>999</v>
      </c>
    </row>
    <row r="70" spans="1:16" x14ac:dyDescent="0.3">
      <c r="A70" s="11">
        <v>999</v>
      </c>
      <c r="B70" s="15">
        <v>40</v>
      </c>
      <c r="C70" s="15">
        <v>6100062</v>
      </c>
      <c r="D70" s="15" t="s">
        <v>1087</v>
      </c>
      <c r="E70" s="15" t="s">
        <v>143</v>
      </c>
      <c r="F70" s="15" t="s">
        <v>20</v>
      </c>
      <c r="G70" s="15" t="s">
        <v>24</v>
      </c>
      <c r="H70" s="15" t="s">
        <v>24</v>
      </c>
      <c r="I70" s="15" t="s">
        <v>24</v>
      </c>
      <c r="J70" s="15" t="s">
        <v>24</v>
      </c>
      <c r="K70" s="16" t="s">
        <v>24</v>
      </c>
      <c r="N70">
        <f t="shared" si="4"/>
        <v>6100062</v>
      </c>
      <c r="O70">
        <f>IF(AND(A70&gt;0,A70&lt;999),IFERROR(VLOOKUP(results0702[[#This Row],[Card]],FISM[],1,FALSE),0),0)</f>
        <v>0</v>
      </c>
      <c r="P70">
        <f t="shared" si="5"/>
        <v>999</v>
      </c>
    </row>
    <row r="71" spans="1:16" x14ac:dyDescent="0.3">
      <c r="A71" s="11">
        <v>999</v>
      </c>
      <c r="B71" s="12">
        <v>39</v>
      </c>
      <c r="C71" s="12">
        <v>6100088</v>
      </c>
      <c r="D71" s="12" t="s">
        <v>253</v>
      </c>
      <c r="E71" s="12" t="s">
        <v>143</v>
      </c>
      <c r="F71" s="12" t="s">
        <v>20</v>
      </c>
      <c r="G71" s="12" t="s">
        <v>24</v>
      </c>
      <c r="H71" s="12" t="s">
        <v>24</v>
      </c>
      <c r="I71" s="12" t="s">
        <v>24</v>
      </c>
      <c r="J71" s="12" t="s">
        <v>24</v>
      </c>
      <c r="K71" s="13" t="s">
        <v>24</v>
      </c>
      <c r="N71">
        <f t="shared" si="4"/>
        <v>6100088</v>
      </c>
      <c r="O71">
        <f>IF(AND(A71&gt;0,A71&lt;999),IFERROR(VLOOKUP(results0702[[#This Row],[Card]],FISM[],1,FALSE),0),0)</f>
        <v>0</v>
      </c>
      <c r="P71">
        <f t="shared" si="5"/>
        <v>999</v>
      </c>
    </row>
    <row r="72" spans="1:16" x14ac:dyDescent="0.3">
      <c r="A72" s="11">
        <v>999</v>
      </c>
      <c r="B72" s="15">
        <v>38</v>
      </c>
      <c r="C72" s="15">
        <v>6532733</v>
      </c>
      <c r="D72" s="15" t="s">
        <v>426</v>
      </c>
      <c r="E72" s="15" t="s">
        <v>43</v>
      </c>
      <c r="F72" s="15" t="s">
        <v>73</v>
      </c>
      <c r="G72" s="15" t="s">
        <v>24</v>
      </c>
      <c r="H72" s="15" t="s">
        <v>24</v>
      </c>
      <c r="I72" s="15" t="s">
        <v>24</v>
      </c>
      <c r="J72" s="15" t="s">
        <v>24</v>
      </c>
      <c r="K72" s="16" t="s">
        <v>24</v>
      </c>
      <c r="N72">
        <f t="shared" si="4"/>
        <v>6532733</v>
      </c>
      <c r="O72">
        <f>IF(AND(A72&gt;0,A72&lt;999),IFERROR(VLOOKUP(results0702[[#This Row],[Card]],FISM[],1,FALSE),0),0)</f>
        <v>0</v>
      </c>
      <c r="P72">
        <f t="shared" si="5"/>
        <v>999</v>
      </c>
    </row>
    <row r="73" spans="1:16" x14ac:dyDescent="0.3">
      <c r="A73" s="11">
        <v>999</v>
      </c>
      <c r="B73" s="12">
        <v>36</v>
      </c>
      <c r="C73" s="12">
        <v>6100058</v>
      </c>
      <c r="D73" s="12" t="s">
        <v>1054</v>
      </c>
      <c r="E73" s="12" t="s">
        <v>143</v>
      </c>
      <c r="F73" s="12" t="s">
        <v>20</v>
      </c>
      <c r="G73" s="12" t="s">
        <v>24</v>
      </c>
      <c r="H73" s="12" t="s">
        <v>24</v>
      </c>
      <c r="I73" s="12" t="s">
        <v>24</v>
      </c>
      <c r="J73" s="12" t="s">
        <v>24</v>
      </c>
      <c r="K73" s="13" t="s">
        <v>24</v>
      </c>
      <c r="N73">
        <f t="shared" si="4"/>
        <v>6100058</v>
      </c>
      <c r="O73">
        <f>IF(AND(A73&gt;0,A73&lt;999),IFERROR(VLOOKUP(results0702[[#This Row],[Card]],FISM[],1,FALSE),0),0)</f>
        <v>0</v>
      </c>
      <c r="P73">
        <f t="shared" si="5"/>
        <v>999</v>
      </c>
    </row>
    <row r="74" spans="1:16" x14ac:dyDescent="0.3">
      <c r="A74" s="11">
        <v>999</v>
      </c>
      <c r="B74" s="15">
        <v>35</v>
      </c>
      <c r="C74" s="15">
        <v>6100085</v>
      </c>
      <c r="D74" s="15" t="s">
        <v>226</v>
      </c>
      <c r="E74" s="15" t="s">
        <v>143</v>
      </c>
      <c r="F74" s="15" t="s">
        <v>20</v>
      </c>
      <c r="G74" s="15" t="s">
        <v>24</v>
      </c>
      <c r="H74" s="15" t="s">
        <v>24</v>
      </c>
      <c r="I74" s="15" t="s">
        <v>24</v>
      </c>
      <c r="J74" s="15" t="s">
        <v>24</v>
      </c>
      <c r="K74" s="16" t="s">
        <v>24</v>
      </c>
      <c r="N74">
        <f t="shared" si="4"/>
        <v>6100085</v>
      </c>
      <c r="O74">
        <f>IF(AND(A74&gt;0,A74&lt;999),IFERROR(VLOOKUP(results0702[[#This Row],[Card]],FISM[],1,FALSE),0),0)</f>
        <v>0</v>
      </c>
      <c r="P74">
        <f t="shared" si="5"/>
        <v>999</v>
      </c>
    </row>
    <row r="75" spans="1:16" x14ac:dyDescent="0.3">
      <c r="A75" s="11">
        <v>999</v>
      </c>
      <c r="B75" s="12">
        <v>32</v>
      </c>
      <c r="C75" s="12">
        <v>6532401</v>
      </c>
      <c r="D75" s="12" t="s">
        <v>246</v>
      </c>
      <c r="E75" s="12" t="s">
        <v>19</v>
      </c>
      <c r="F75" s="12" t="s">
        <v>73</v>
      </c>
      <c r="G75" s="12" t="s">
        <v>24</v>
      </c>
      <c r="H75" s="12" t="s">
        <v>24</v>
      </c>
      <c r="I75" s="12" t="s">
        <v>24</v>
      </c>
      <c r="J75" s="12" t="s">
        <v>24</v>
      </c>
      <c r="K75" s="13" t="s">
        <v>24</v>
      </c>
      <c r="N75">
        <f t="shared" si="4"/>
        <v>6532401</v>
      </c>
      <c r="O75">
        <f>IF(AND(A75&gt;0,A75&lt;999),IFERROR(VLOOKUP(results0702[[#This Row],[Card]],FISM[],1,FALSE),0),0)</f>
        <v>0</v>
      </c>
      <c r="P75">
        <f t="shared" si="5"/>
        <v>999</v>
      </c>
    </row>
    <row r="76" spans="1:16" x14ac:dyDescent="0.3">
      <c r="A76" s="11">
        <v>999</v>
      </c>
      <c r="B76" s="15">
        <v>29</v>
      </c>
      <c r="C76" s="15">
        <v>6100083</v>
      </c>
      <c r="D76" s="15" t="s">
        <v>239</v>
      </c>
      <c r="E76" s="15" t="s">
        <v>143</v>
      </c>
      <c r="F76" s="15" t="s">
        <v>20</v>
      </c>
      <c r="G76" s="15" t="s">
        <v>24</v>
      </c>
      <c r="H76" s="15" t="s">
        <v>24</v>
      </c>
      <c r="I76" s="15" t="s">
        <v>24</v>
      </c>
      <c r="J76" s="15" t="s">
        <v>24</v>
      </c>
      <c r="K76" s="16" t="s">
        <v>24</v>
      </c>
      <c r="N76">
        <f t="shared" si="4"/>
        <v>6100083</v>
      </c>
      <c r="O76">
        <f>IF(AND(A76&gt;0,A76&lt;999),IFERROR(VLOOKUP(results0702[[#This Row],[Card]],FISM[],1,FALSE),0),0)</f>
        <v>0</v>
      </c>
      <c r="P76">
        <f t="shared" si="5"/>
        <v>999</v>
      </c>
    </row>
    <row r="77" spans="1:16" x14ac:dyDescent="0.3">
      <c r="A77" s="11">
        <v>999</v>
      </c>
      <c r="B77" s="12">
        <v>28</v>
      </c>
      <c r="C77" s="12">
        <v>6532382</v>
      </c>
      <c r="D77" s="12" t="s">
        <v>171</v>
      </c>
      <c r="E77" s="12" t="s">
        <v>19</v>
      </c>
      <c r="F77" s="12" t="s">
        <v>73</v>
      </c>
      <c r="G77" s="12" t="s">
        <v>24</v>
      </c>
      <c r="H77" s="12" t="s">
        <v>24</v>
      </c>
      <c r="I77" s="12" t="s">
        <v>24</v>
      </c>
      <c r="J77" s="12" t="s">
        <v>24</v>
      </c>
      <c r="K77" s="13" t="s">
        <v>24</v>
      </c>
      <c r="N77">
        <f t="shared" si="4"/>
        <v>6532382</v>
      </c>
      <c r="O77">
        <f>IF(AND(A77&gt;0,A77&lt;999),IFERROR(VLOOKUP(results0702[[#This Row],[Card]],FISM[],1,FALSE),0),0)</f>
        <v>0</v>
      </c>
      <c r="P77">
        <f t="shared" si="5"/>
        <v>999</v>
      </c>
    </row>
    <row r="78" spans="1:16" x14ac:dyDescent="0.3">
      <c r="A78" s="11">
        <v>999</v>
      </c>
      <c r="B78" s="15">
        <v>25</v>
      </c>
      <c r="C78" s="15">
        <v>6532590</v>
      </c>
      <c r="D78" s="15" t="s">
        <v>232</v>
      </c>
      <c r="E78" s="15" t="s">
        <v>43</v>
      </c>
      <c r="F78" s="15" t="s">
        <v>73</v>
      </c>
      <c r="G78" s="15" t="s">
        <v>24</v>
      </c>
      <c r="H78" s="15" t="s">
        <v>24</v>
      </c>
      <c r="I78" s="15" t="s">
        <v>24</v>
      </c>
      <c r="J78" s="15" t="s">
        <v>24</v>
      </c>
      <c r="K78" s="16" t="s">
        <v>24</v>
      </c>
      <c r="N78">
        <f t="shared" si="4"/>
        <v>6532590</v>
      </c>
      <c r="O78">
        <f>IF(AND(A78&gt;0,A78&lt;999),IFERROR(VLOOKUP(results0702[[#This Row],[Card]],FISM[],1,FALSE),0),0)</f>
        <v>0</v>
      </c>
      <c r="P78">
        <f t="shared" si="5"/>
        <v>999</v>
      </c>
    </row>
    <row r="79" spans="1:16" x14ac:dyDescent="0.3">
      <c r="A79" s="11">
        <v>999</v>
      </c>
      <c r="B79" s="12">
        <v>17</v>
      </c>
      <c r="C79" s="12">
        <v>6532356</v>
      </c>
      <c r="D79" s="12" t="s">
        <v>1184</v>
      </c>
      <c r="E79" s="12" t="s">
        <v>19</v>
      </c>
      <c r="F79" s="12" t="s">
        <v>73</v>
      </c>
      <c r="G79" s="12" t="s">
        <v>24</v>
      </c>
      <c r="H79" s="12" t="s">
        <v>24</v>
      </c>
      <c r="I79" s="12" t="s">
        <v>24</v>
      </c>
      <c r="J79" s="12" t="s">
        <v>24</v>
      </c>
      <c r="K79" s="13" t="s">
        <v>24</v>
      </c>
      <c r="N79">
        <f t="shared" si="4"/>
        <v>6532356</v>
      </c>
      <c r="O79">
        <f>IF(AND(A79&gt;0,A79&lt;999),IFERROR(VLOOKUP(results0702[[#This Row],[Card]],FISM[],1,FALSE),0),0)</f>
        <v>0</v>
      </c>
      <c r="P79">
        <f t="shared" si="5"/>
        <v>999</v>
      </c>
    </row>
    <row r="80" spans="1:16" x14ac:dyDescent="0.3">
      <c r="A80" s="11">
        <v>999</v>
      </c>
      <c r="B80" s="15">
        <v>11</v>
      </c>
      <c r="C80" s="15">
        <v>104786</v>
      </c>
      <c r="D80" s="15" t="s">
        <v>955</v>
      </c>
      <c r="E80" s="15" t="s">
        <v>19</v>
      </c>
      <c r="F80" s="15" t="s">
        <v>20</v>
      </c>
      <c r="G80" s="15" t="s">
        <v>24</v>
      </c>
      <c r="H80" s="15" t="s">
        <v>24</v>
      </c>
      <c r="I80" s="15" t="s">
        <v>24</v>
      </c>
      <c r="J80" s="15" t="s">
        <v>24</v>
      </c>
      <c r="K80" s="16" t="s">
        <v>24</v>
      </c>
      <c r="N80">
        <f t="shared" si="4"/>
        <v>104786</v>
      </c>
      <c r="O80">
        <f>IF(AND(A80&gt;0,A80&lt;999),IFERROR(VLOOKUP(results0702[[#This Row],[Card]],FISM[],1,FALSE),0),0)</f>
        <v>0</v>
      </c>
      <c r="P80">
        <f t="shared" si="5"/>
        <v>999</v>
      </c>
    </row>
    <row r="81" spans="1:16" x14ac:dyDescent="0.3">
      <c r="A81" s="11">
        <v>999</v>
      </c>
      <c r="B81" s="12">
        <v>10</v>
      </c>
      <c r="C81" s="12">
        <v>6100031</v>
      </c>
      <c r="D81" s="12" t="s">
        <v>150</v>
      </c>
      <c r="E81" s="12" t="s">
        <v>143</v>
      </c>
      <c r="F81" s="12" t="s">
        <v>20</v>
      </c>
      <c r="G81" s="12" t="s">
        <v>24</v>
      </c>
      <c r="H81" s="12" t="s">
        <v>24</v>
      </c>
      <c r="I81" s="12" t="s">
        <v>24</v>
      </c>
      <c r="J81" s="12" t="s">
        <v>24</v>
      </c>
      <c r="K81" s="13" t="s">
        <v>24</v>
      </c>
      <c r="N81">
        <f t="shared" si="4"/>
        <v>6100031</v>
      </c>
      <c r="O81">
        <f>IF(AND(A81&gt;0,A81&lt;999),IFERROR(VLOOKUP(results0702[[#This Row],[Card]],FISM[],1,FALSE),0),0)</f>
        <v>0</v>
      </c>
      <c r="P81">
        <f t="shared" si="5"/>
        <v>999</v>
      </c>
    </row>
    <row r="82" spans="1:16" x14ac:dyDescent="0.3">
      <c r="A82" s="11">
        <v>999</v>
      </c>
      <c r="B82" s="15">
        <v>7</v>
      </c>
      <c r="C82" s="15">
        <v>104908</v>
      </c>
      <c r="D82" s="15" t="s">
        <v>95</v>
      </c>
      <c r="E82" s="15" t="s">
        <v>43</v>
      </c>
      <c r="F82" s="15" t="s">
        <v>20</v>
      </c>
      <c r="G82" s="15" t="s">
        <v>24</v>
      </c>
      <c r="H82" s="15" t="s">
        <v>24</v>
      </c>
      <c r="I82" s="15" t="s">
        <v>24</v>
      </c>
      <c r="J82" s="15" t="s">
        <v>24</v>
      </c>
      <c r="K82" s="16" t="s">
        <v>24</v>
      </c>
      <c r="N82">
        <f t="shared" si="4"/>
        <v>104908</v>
      </c>
      <c r="O82">
        <f>IF(AND(A82&gt;0,A82&lt;999),IFERROR(VLOOKUP(results0702[[#This Row],[Card]],FISM[],1,FALSE),0),0)</f>
        <v>0</v>
      </c>
      <c r="P82">
        <f t="shared" si="5"/>
        <v>999</v>
      </c>
    </row>
    <row r="83" spans="1:16" x14ac:dyDescent="0.3">
      <c r="A83" s="11">
        <v>999</v>
      </c>
      <c r="B83" s="12">
        <v>5</v>
      </c>
      <c r="C83" s="12">
        <v>104909</v>
      </c>
      <c r="D83" s="12" t="s">
        <v>42</v>
      </c>
      <c r="E83" s="12" t="s">
        <v>43</v>
      </c>
      <c r="F83" s="12" t="s">
        <v>20</v>
      </c>
      <c r="G83" s="12" t="s">
        <v>24</v>
      </c>
      <c r="H83" s="12" t="s">
        <v>24</v>
      </c>
      <c r="I83" s="12" t="s">
        <v>24</v>
      </c>
      <c r="J83" s="12" t="s">
        <v>24</v>
      </c>
      <c r="K83" s="13" t="s">
        <v>24</v>
      </c>
      <c r="N83">
        <f t="shared" si="4"/>
        <v>104909</v>
      </c>
      <c r="O83">
        <f>IF(AND(A83&gt;0,A83&lt;999),IFERROR(VLOOKUP(results0702[[#This Row],[Card]],FISM[],1,FALSE),0),0)</f>
        <v>0</v>
      </c>
      <c r="P83">
        <f t="shared" si="5"/>
        <v>999</v>
      </c>
    </row>
    <row r="84" spans="1:16" x14ac:dyDescent="0.3">
      <c r="A84" s="11">
        <v>999</v>
      </c>
      <c r="B84" s="4">
        <v>42</v>
      </c>
      <c r="C84" s="4">
        <v>104897</v>
      </c>
      <c r="D84" s="4" t="s">
        <v>286</v>
      </c>
      <c r="E84" s="4" t="s">
        <v>43</v>
      </c>
      <c r="F84" s="4" t="s">
        <v>20</v>
      </c>
      <c r="G84" s="4" t="s">
        <v>24</v>
      </c>
      <c r="H84" s="4" t="s">
        <v>24</v>
      </c>
      <c r="I84" s="4" t="s">
        <v>24</v>
      </c>
      <c r="J84" s="4" t="s">
        <v>24</v>
      </c>
      <c r="K84" s="5" t="s">
        <v>24</v>
      </c>
      <c r="N84">
        <f t="shared" si="4"/>
        <v>104897</v>
      </c>
      <c r="O84">
        <f>IF(AND(A84&gt;0,A84&lt;999),IFERROR(VLOOKUP(results0702[[#This Row],[Card]],FISM[],1,FALSE),0),0)</f>
        <v>0</v>
      </c>
      <c r="P84">
        <f t="shared" si="5"/>
        <v>999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L w E A A B Q S w M E F A A C A A g A v I p z T I a f r U y n A A A A + A A A A B I A H A B D b 2 5 m a W c v U G F j a 2 F n Z S 5 4 b W w g o h g A K K A U A A A A A A A A A A A A A A A A A A A A A A A A A A A A h Y / R C o I w G I V f R X b v N p d C y O + 8 6 D Y h k K L b M Z e O d I a b z X f r o k f q F R L K 6 q 7 L c / g O f O d x u 0 M + d W 1 w V Y P V v c l Q h C k K l J F 9 p U 2 d o d G d w j X K O e y E P I t a B T N s b D p Z n a H G u U t K i P c e + x X u h 5 o w S i N y L L a l b F Q n Q m 2 s E 0 Y q 9 F l V / 1 e I w + E l w x l O E p z Q i O I 4 Z k C W G g p t v g i b j T E F 8 l P C Z m z d O C i u T L g v g S w R y P s F f w J Q S w M E F A A C A A g A v I p z T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L y K c 0 x l V J g j s w E A A G Q f A A A T A B w A R m 9 y b X V s Y X M v U 2 V j d G l v b j E u b S C i G A A o o B Q A A A A A A A A A A A A A A A A A A A A A A A A A A A D t 2 F t L w z A U A O D 3 Q f 9 D 6 E A 2 m F 1 v u y l D d K I I Q 8 Z a E B E f s j b d w t p k N B k 4 y v 6 7 q f N F 2 + e c l / S l 5 a T 0 h H z 0 5 C J I I i l n K L r c v V u r Y 3 X E D p c k R V 3 b D V w v W t p o j n I i r Q 5 S V 8 S P Z U J U 5 I 1 s n B X e k l 7 9 s O B M E i Z F z 9 5 J e R A 3 w 2 G K J X Y y K q 7 F n j o J L 4 b p i e G C J s O S i G M u h b O T R X 4 n V F p e z u + X V y V O C E 3 n s 3 A 6 H t n 9 / u C S 7 V F 9 J V T J L l m r 8 P x R R z 5 / W 7 v 2 Y o f Z V n U 1 P h 1 I 3 c 0 Y b 3 L i x C V m I u N l s e D 5 s W B 1 o + j 9 f G p Q V f Y a s 7 0 9 Q F J F k S R f 8 j x A l f 1 A N 4 3 Y 0 0 u E F j w l j Y Z X X D S D 7 w S X L W / W o 9 o I r 4 8 M e a 1 R v x G N u c Q 5 i m l L y k e a Z U 5 r t 1 e c K o 0 / T e e + 1 a G s d e D + o Y c Q 6 B O D D o o + c v 3 n S C t 6 E M x C g w 6 K P o Z A H x t 0 U P S J 6 2 s u 7 w p 9 a t A h 0 b 2 R 9 j l d o b s G H R 7 d 1 6 3 u G 3 X Q + j 7 V X 9 9 D 1 / z q s O i e G + h H 9 w w 6 K L o P g W 7 K O + y k 7 k K g m z 0 b L D p I e T d 7 N l h 0 V d 5 1 n 8 6 E n l n I w a I H E O h m T o f e q A d I e 3 3 3 z O k 7 r P o Y R N 0 s 5 X S r f w N Q S w E C L Q A U A A I A C A C 8 i n N M h p + t T K c A A A D 4 A A A A E g A A A A A A A A A A A A A A A A A A A A A A Q 2 9 u Z m l n L 1 B h Y 2 t h Z 2 U u e G 1 s U E s B A i 0 A F A A C A A g A v I p z T A / K 6 a u k A A A A 6 Q A A A B M A A A A A A A A A A A A A A A A A 8 w A A A F t D b 2 5 0 Z W 5 0 X 1 R 5 c G V z X S 5 4 b W x Q S w E C L Q A U A A I A C A C 8 i n N M Z V S Y I 7 M B A A B k H w A A E w A A A A A A A A A A A A A A A A D k A Q A A R m 9 y b X V s Y X M v U 2 V j d G l v b j E u b V B L B Q Y A A A A A A w A D A M I A A A D k A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T w A A A A A A A A H H A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8 w M z A x U 0 w 8 L 0 l 0 Z W 1 Q Y X R o P j w v S X R l b U x v Y 2 F 0 a W 9 u P j x T d G F i b G V F b n R y a W V z P j x F b n R y e S B U e X B l P S J J c 1 B y a X Z h d G U i I F Z h b H V l P S J s M C I g L z 4 8 R W 5 0 c n k g V H l w Z T 0 i T m F t Z V V w Z G F 0 Z W R B Z n R l c k Z p b G w i I F Z h b H V l P S J s M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x h c 3 R V c G R h d G V k I i B W Y W x 1 Z T 0 i Z D I w M T g t M D I t M D Z U M D E 6 N T A 6 N D M u N D c x N D I w O F o i I C 8 + P E V u d H J 5 I F R 5 c G U 9 I k Z p b G x D b 2 x 1 b W 5 O Y W 1 l c y I g V m F s d W U 9 I n N b J n F 1 b 3 Q 7 U m F u a y Z x d W 9 0 O y w m c X V v d D t C a W I m c X V v d D s s J n F 1 b 3 Q 7 R k l T I E N v Z G U m c X V v d D s s J n F 1 b 3 Q 7 T m F t Z S Z x d W 9 0 O y w m c X V v d D t Z Z W F y J n F 1 b 3 Q 7 L C Z x d W 9 0 O 0 5 h d G l v b i Z x d W 9 0 O y w m c X V v d D t S d W 4 g M S Z x d W 9 0 O y w m c X V v d D t S d W 4 g M i Z x d W 9 0 O y w m c X V v d D t U b 3 R h b C B U a W 1 l J n F 1 b 3 Q 7 L C Z x d W 9 0 O 0 R p Z m Y u J n F 1 b 3 Q 7 L C Z x d W 9 0 O 0 Z J U y B Q b 2 l u d H M m c X V v d D t d I i A v P j x F b n R y e S B U e X B l P S J G a W x s R X J y b 3 J D b 2 R l I i B W Y W x 1 Z T 0 i c 1 V u a 2 5 v d 2 4 i I C 8 + P E V u d H J 5 I F R 5 c G U 9 I k Z p b G x D b 2 x 1 b W 5 U e X B l c y I g V m F s d W U 9 I n N C Z 1 l H Q m d Z R 0 J n W U d C Z 1 k 9 I i A v P j x F b n R y e S B U e X B l P S J G a W x s R X J y b 3 J D b 3 V u d C I g V m F s d W U 9 I m w w I i A v P j x F b n R y e S B U e X B l P S J G a W x s Q 2 9 1 b n Q i I F Z h b H V l P S J s M T E w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M T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N v b X B l d G l 0 b 3 J z L 0 N o Y W 5 n Z W Q g V H l w Z S 5 7 U m F u a y w w f S Z x d W 9 0 O y w m c X V v d D t T Z W N 0 a W 9 u M S 9 D b 2 1 w Z X R p d G 9 y c y 9 D a G F u Z 2 V k I F R 5 c G U u e 0 J p Y i w x f S Z x d W 9 0 O y w m c X V v d D t T Z W N 0 a W 9 u M S 9 D b 2 1 w Z X R p d G 9 y c y 9 D a G F u Z 2 V k I F R 5 c G U u e 0 Z J U y B D b 2 R l L D J 9 J n F 1 b 3 Q 7 L C Z x d W 9 0 O 1 N l Y 3 R p b 2 4 x L 0 N v b X B l d G l 0 b 3 J z L 0 N o Y W 5 n Z W Q g V H l w Z S 5 7 T m F t Z S w z f S Z x d W 9 0 O y w m c X V v d D t T Z W N 0 a W 9 u M S 9 D b 2 1 w Z X R p d G 9 y c y 9 D a G F u Z 2 V k I F R 5 c G U u e 1 l l Y X I s N H 0 m c X V v d D s s J n F 1 b 3 Q 7 U 2 V j d G l v b j E v Q 2 9 t c G V 0 a X R v c n M v Q 2 h h b m d l Z C B U e X B l L n t O Y X R p b 2 4 s N X 0 m c X V v d D s s J n F 1 b 3 Q 7 U 2 V j d G l v b j E v Q 2 9 t c G V 0 a X R v c n M v Q 2 h h b m d l Z C B U e X B l L n t S d W 4 g M S w 2 f S Z x d W 9 0 O y w m c X V v d D t T Z W N 0 a W 9 u M S 9 D b 2 1 w Z X R p d G 9 y c y 9 D a G F u Z 2 V k I F R 5 c G U u e 1 J 1 b i A y L D d 9 J n F 1 b 3 Q 7 L C Z x d W 9 0 O 1 N l Y 3 R p b 2 4 x L 0 N v b X B l d G l 0 b 3 J z L 0 N o Y W 5 n Z W Q g V H l w Z S 5 7 V G 9 0 Y W w g V G l t Z S w 4 f S Z x d W 9 0 O y w m c X V v d D t T Z W N 0 a W 9 u M S 9 D b 2 1 w Z X R p d G 9 y c y 9 D a G F u Z 2 V k I F R 5 c G U u e 0 R p Z m Y u L D l 9 J n F 1 b 3 Q 7 L C Z x d W 9 0 O 1 N l Y 3 R p b 2 4 x L 0 N v b X B l d G l 0 b 3 J z L 0 N o Y W 5 n Z W Q g V H l w Z S 5 7 R k l T I F B v a W 5 0 c y w x M H 0 m c X V v d D t d L C Z x d W 9 0 O 0 N v b H V t b k N v d W 5 0 J n F 1 b 3 Q 7 O j E x L C Z x d W 9 0 O 0 t l e U N v b H V t b k 5 h b W V z J n F 1 b 3 Q 7 O l t d L C Z x d W 9 0 O 0 N v b H V t b k l k Z W 5 0 a X R p Z X M m c X V v d D s 6 W y Z x d W 9 0 O 1 N l Y 3 R p b 2 4 x L 0 N v b X B l d G l 0 b 3 J z L 0 N o Y W 5 n Z W Q g V H l w Z S 5 7 U m F u a y w w f S Z x d W 9 0 O y w m c X V v d D t T Z W N 0 a W 9 u M S 9 D b 2 1 w Z X R p d G 9 y c y 9 D a G F u Z 2 V k I F R 5 c G U u e 0 J p Y i w x f S Z x d W 9 0 O y w m c X V v d D t T Z W N 0 a W 9 u M S 9 D b 2 1 w Z X R p d G 9 y c y 9 D a G F u Z 2 V k I F R 5 c G U u e 0 Z J U y B D b 2 R l L D J 9 J n F 1 b 3 Q 7 L C Z x d W 9 0 O 1 N l Y 3 R p b 2 4 x L 0 N v b X B l d G l 0 b 3 J z L 0 N o Y W 5 n Z W Q g V H l w Z S 5 7 T m F t Z S w z f S Z x d W 9 0 O y w m c X V v d D t T Z W N 0 a W 9 u M S 9 D b 2 1 w Z X R p d G 9 y c y 9 D a G F u Z 2 V k I F R 5 c G U u e 1 l l Y X I s N H 0 m c X V v d D s s J n F 1 b 3 Q 7 U 2 V j d G l v b j E v Q 2 9 t c G V 0 a X R v c n M v Q 2 h h b m d l Z C B U e X B l L n t O Y X R p b 2 4 s N X 0 m c X V v d D s s J n F 1 b 3 Q 7 U 2 V j d G l v b j E v Q 2 9 t c G V 0 a X R v c n M v Q 2 h h b m d l Z C B U e X B l L n t S d W 4 g M S w 2 f S Z x d W 9 0 O y w m c X V v d D t T Z W N 0 a W 9 u M S 9 D b 2 1 w Z X R p d G 9 y c y 9 D a G F u Z 2 V k I F R 5 c G U u e 1 J 1 b i A y L D d 9 J n F 1 b 3 Q 7 L C Z x d W 9 0 O 1 N l Y 3 R p b 2 4 x L 0 N v b X B l d G l 0 b 3 J z L 0 N o Y W 5 n Z W Q g V H l w Z S 5 7 V G 9 0 Y W w g V G l t Z S w 4 f S Z x d W 9 0 O y w m c X V v d D t T Z W N 0 a W 9 u M S 9 D b 2 1 w Z X R p d G 9 y c y 9 D a G F u Z 2 V k I F R 5 c G U u e 0 R p Z m Y u L D l 9 J n F 1 b 3 Q 7 L C Z x d W 9 0 O 1 N l Y 3 R p b 2 4 x L 0 N v b X B l d G l 0 b 3 J z L 0 N o Y W 5 n Z W Q g V H l w Z S 5 7 R k l T I F B v a W 5 0 c y w x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z A z M D F T T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w M z A x U 0 w v R G F 0 Y T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w M z A x U 0 w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w N D A x U 0 w 8 L 0 l 0 Z W 1 Q Y X R o P j w v S X R l b U x v Y 2 F 0 a W 9 u P j x T d G F i b G V F b n R y a W V z P j x F b n R y e S B U e X B l P S J J c 1 B y a X Z h d G U i I F Z h b H V l P S J s M C I g L z 4 8 R W 5 0 c n k g V H l w Z T 0 i T m F t Z V V w Z G F 0 Z W R B Z n R l c k Z p b G w i I F Z h b H V l P S J s M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x h c 3 R V c G R h d G V k I i B W Y W x 1 Z T 0 i Z D I w M T g t M D I t M D Z U M D I 6 M D Y 6 M j c u N D g 3 N D A 0 N V o i I C 8 + P E V u d H J 5 I F R 5 c G U 9 I k Z p b G x D b 2 x 1 b W 5 O Y W 1 l c y I g V m F s d W U 9 I n N b J n F 1 b 3 Q 7 U m F u a y Z x d W 9 0 O y w m c X V v d D t C a W I m c X V v d D s s J n F 1 b 3 Q 7 R k l T I E N v Z G U m c X V v d D s s J n F 1 b 3 Q 7 T m F t Z S Z x d W 9 0 O y w m c X V v d D t Z Z W F y J n F 1 b 3 Q 7 L C Z x d W 9 0 O 0 5 h d G l v b i Z x d W 9 0 O y w m c X V v d D t S d W 4 g M S Z x d W 9 0 O y w m c X V v d D t S d W 4 g M i Z x d W 9 0 O y w m c X V v d D t U b 3 R h b C B U a W 1 l J n F 1 b 3 Q 7 L C Z x d W 9 0 O 0 R p Z m Y u J n F 1 b 3 Q 7 L C Z x d W 9 0 O 0 Z J U y B Q b 2 l u d H M m c X V v d D t d I i A v P j x F b n R y e S B U e X B l P S J G a W x s R X J y b 3 J D b 2 R l I i B W Y W x 1 Z T 0 i c 1 V u a 2 5 v d 2 4 i I C 8 + P E V u d H J 5 I F R 5 c G U 9 I k Z p b G x D b 2 x 1 b W 5 U e X B l c y I g V m F s d W U 9 I n N C Z 1 l H Q m d Z R 0 J n W U d C Z 1 k 9 I i A v P j x F b n R y e S B U e X B l P S J G a W x s R X J y b 3 J D b 3 V u d C I g V m F s d W U 9 I m w w I i A v P j x F b n R y e S B U e X B l P S J G a W x s Q 2 9 1 b n Q i I F Z h b H V l P S J s M T A 5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M T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N v b X B l d G l 0 b 3 J z L 0 N o Y W 5 n Z W Q g V H l w Z S 5 7 U m F u a y w w f S Z x d W 9 0 O y w m c X V v d D t T Z W N 0 a W 9 u M S 9 D b 2 1 w Z X R p d G 9 y c y 9 D a G F u Z 2 V k I F R 5 c G U u e 0 J p Y i w x f S Z x d W 9 0 O y w m c X V v d D t T Z W N 0 a W 9 u M S 9 D b 2 1 w Z X R p d G 9 y c y 9 D a G F u Z 2 V k I F R 5 c G U u e 0 Z J U y B D b 2 R l L D J 9 J n F 1 b 3 Q 7 L C Z x d W 9 0 O 1 N l Y 3 R p b 2 4 x L 0 N v b X B l d G l 0 b 3 J z L 0 N o Y W 5 n Z W Q g V H l w Z S 5 7 T m F t Z S w z f S Z x d W 9 0 O y w m c X V v d D t T Z W N 0 a W 9 u M S 9 D b 2 1 w Z X R p d G 9 y c y 9 D a G F u Z 2 V k I F R 5 c G U u e 1 l l Y X I s N H 0 m c X V v d D s s J n F 1 b 3 Q 7 U 2 V j d G l v b j E v Q 2 9 t c G V 0 a X R v c n M v Q 2 h h b m d l Z C B U e X B l L n t O Y X R p b 2 4 s N X 0 m c X V v d D s s J n F 1 b 3 Q 7 U 2 V j d G l v b j E v Q 2 9 t c G V 0 a X R v c n M v Q 2 h h b m d l Z C B U e X B l L n t S d W 4 g M S w 2 f S Z x d W 9 0 O y w m c X V v d D t T Z W N 0 a W 9 u M S 9 D b 2 1 w Z X R p d G 9 y c y 9 D a G F u Z 2 V k I F R 5 c G U u e 1 J 1 b i A y L D d 9 J n F 1 b 3 Q 7 L C Z x d W 9 0 O 1 N l Y 3 R p b 2 4 x L 0 N v b X B l d G l 0 b 3 J z L 0 N o Y W 5 n Z W Q g V H l w Z S 5 7 V G 9 0 Y W w g V G l t Z S w 4 f S Z x d W 9 0 O y w m c X V v d D t T Z W N 0 a W 9 u M S 9 D b 2 1 w Z X R p d G 9 y c y 9 D a G F u Z 2 V k I F R 5 c G U u e 0 R p Z m Y u L D l 9 J n F 1 b 3 Q 7 L C Z x d W 9 0 O 1 N l Y 3 R p b 2 4 x L 0 N v b X B l d G l 0 b 3 J z L 0 N o Y W 5 n Z W Q g V H l w Z S 5 7 R k l T I F B v a W 5 0 c y w x M H 0 m c X V v d D t d L C Z x d W 9 0 O 0 N v b H V t b k N v d W 5 0 J n F 1 b 3 Q 7 O j E x L C Z x d W 9 0 O 0 t l e U N v b H V t b k 5 h b W V z J n F 1 b 3 Q 7 O l t d L C Z x d W 9 0 O 0 N v b H V t b k l k Z W 5 0 a X R p Z X M m c X V v d D s 6 W y Z x d W 9 0 O 1 N l Y 3 R p b 2 4 x L 0 N v b X B l d G l 0 b 3 J z L 0 N o Y W 5 n Z W Q g V H l w Z S 5 7 U m F u a y w w f S Z x d W 9 0 O y w m c X V v d D t T Z W N 0 a W 9 u M S 9 D b 2 1 w Z X R p d G 9 y c y 9 D a G F u Z 2 V k I F R 5 c G U u e 0 J p Y i w x f S Z x d W 9 0 O y w m c X V v d D t T Z W N 0 a W 9 u M S 9 D b 2 1 w Z X R p d G 9 y c y 9 D a G F u Z 2 V k I F R 5 c G U u e 0 Z J U y B D b 2 R l L D J 9 J n F 1 b 3 Q 7 L C Z x d W 9 0 O 1 N l Y 3 R p b 2 4 x L 0 N v b X B l d G l 0 b 3 J z L 0 N o Y W 5 n Z W Q g V H l w Z S 5 7 T m F t Z S w z f S Z x d W 9 0 O y w m c X V v d D t T Z W N 0 a W 9 u M S 9 D b 2 1 w Z X R p d G 9 y c y 9 D a G F u Z 2 V k I F R 5 c G U u e 1 l l Y X I s N H 0 m c X V v d D s s J n F 1 b 3 Q 7 U 2 V j d G l v b j E v Q 2 9 t c G V 0 a X R v c n M v Q 2 h h b m d l Z C B U e X B l L n t O Y X R p b 2 4 s N X 0 m c X V v d D s s J n F 1 b 3 Q 7 U 2 V j d G l v b j E v Q 2 9 t c G V 0 a X R v c n M v Q 2 h h b m d l Z C B U e X B l L n t S d W 4 g M S w 2 f S Z x d W 9 0 O y w m c X V v d D t T Z W N 0 a W 9 u M S 9 D b 2 1 w Z X R p d G 9 y c y 9 D a G F u Z 2 V k I F R 5 c G U u e 1 J 1 b i A y L D d 9 J n F 1 b 3 Q 7 L C Z x d W 9 0 O 1 N l Y 3 R p b 2 4 x L 0 N v b X B l d G l 0 b 3 J z L 0 N o Y W 5 n Z W Q g V H l w Z S 5 7 V G 9 0 Y W w g V G l t Z S w 4 f S Z x d W 9 0 O y w m c X V v d D t T Z W N 0 a W 9 u M S 9 D b 2 1 w Z X R p d G 9 y c y 9 D a G F u Z 2 V k I F R 5 c G U u e 0 R p Z m Y u L D l 9 J n F 1 b 3 Q 7 L C Z x d W 9 0 O 1 N l Y 3 R p b 2 4 x L 0 N v b X B l d G l 0 b 3 J z L 0 N o Y W 5 n Z W Q g V H l w Z S 5 7 R k l T I F B v a W 5 0 c y w x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z A 0 M D F T T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w N D A x U 0 w v R G F 0 Y T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w N D A x U 0 w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w N T A y R 1 M 8 L 0 l 0 Z W 1 Q Y X R o P j w v S X R l b U x v Y 2 F 0 a W 9 u P j x T d G F i b G V F b n R y a W V z P j x F b n R y e S B U e X B l P S J J c 1 B y a X Z h d G U i I F Z h b H V l P S J s M C I g L z 4 8 R W 5 0 c n k g V H l w Z T 0 i T m F t Z V V w Z G F 0 Z W R B Z n R l c k Z p b G w i I F Z h b H V l P S J s M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x h c 3 R V c G R h d G V k I i B W Y W x 1 Z T 0 i Z D I w M T g t M D I t M D Z U M D I 6 M T Y 6 M T E u O D U 0 N T Q 1 N F o i I C 8 + P E V u d H J 5 I F R 5 c G U 9 I k Z p b G x F c n J v c k N v Z G U i I F Z h b H V l P S J z V W 5 r b m 9 3 b i I g L z 4 8 R W 5 0 c n k g V H l w Z T 0 i R m l s b E N v b H V t b k 5 h b W V z I i B W Y W x 1 Z T 0 i c 1 s m c X V v d D t S Y W 5 r J n F 1 b 3 Q 7 L C Z x d W 9 0 O 0 J p Y i Z x d W 9 0 O y w m c X V v d D t G S V M g Q 2 9 k Z S Z x d W 9 0 O y w m c X V v d D t O Y W 1 l J n F 1 b 3 Q 7 L C Z x d W 9 0 O 1 l l Y X I m c X V v d D s s J n F 1 b 3 Q 7 T m F 0 a W 9 u J n F 1 b 3 Q 7 L C Z x d W 9 0 O 1 J 1 b i A x J n F 1 b 3 Q 7 L C Z x d W 9 0 O 1 J 1 b i A y J n F 1 b 3 Q 7 L C Z x d W 9 0 O 1 R v d G F s I F R p b W U m c X V v d D s s J n F 1 b 3 Q 7 R G l m Z i 4 m c X V v d D s s J n F 1 b 3 Q 7 R k l T I F B v a W 5 0 c y Z x d W 9 0 O 1 0 i I C 8 + P E V u d H J 5 I F R 5 c G U 9 I k Z p b G x D b 2 x 1 b W 5 U e X B l c y I g V m F s d W U 9 I n N C Z 1 l H Q m d Z R 0 J n W U d C Z 1 k 9 I i A v P j x F b n R y e S B U e X B l P S J G a W x s R X J y b 3 J D b 3 V u d C I g V m F s d W U 9 I m w w I i A v P j x F b n R y e S B U e X B l P S J G a W x s Q 2 9 1 b n Q i I F Z h b H V l P S J s O T U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R m l s b G V k Q 2 9 t c G x l d G V S Z X N 1 b H R U b 1 d v c m t z a G V l d C I g V m F s d W U 9 I m w x I i A v P j x F b n R y e S B U e X B l P S J S Z W x h d G l v b n N o a X B J b m Z v Q 2 9 u d G F p b m V y I i B W Y W x 1 Z T 0 i c 3 s m c X V v d D t j b 2 x 1 b W 5 D b 3 V u d C Z x d W 9 0 O z o x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2 9 t c G V 0 a X R v c n M v Q 2 h h b m d l Z C B U e X B l L n t S Y W 5 r L D B 9 J n F 1 b 3 Q 7 L C Z x d W 9 0 O 1 N l Y 3 R p b 2 4 x L 0 N v b X B l d G l 0 b 3 J z L 0 N o Y W 5 n Z W Q g V H l w Z S 5 7 Q m l i L D F 9 J n F 1 b 3 Q 7 L C Z x d W 9 0 O 1 N l Y 3 R p b 2 4 x L 0 N v b X B l d G l 0 b 3 J z L 0 N o Y W 5 n Z W Q g V H l w Z S 5 7 R k l T I E N v Z G U s M n 0 m c X V v d D s s J n F 1 b 3 Q 7 U 2 V j d G l v b j E v Q 2 9 t c G V 0 a X R v c n M v Q 2 h h b m d l Z C B U e X B l L n t O Y W 1 l L D N 9 J n F 1 b 3 Q 7 L C Z x d W 9 0 O 1 N l Y 3 R p b 2 4 x L 0 N v b X B l d G l 0 b 3 J z L 0 N o Y W 5 n Z W Q g V H l w Z S 5 7 W W V h c i w 0 f S Z x d W 9 0 O y w m c X V v d D t T Z W N 0 a W 9 u M S 9 D b 2 1 w Z X R p d G 9 y c y 9 D a G F u Z 2 V k I F R 5 c G U u e 0 5 h d G l v b i w 1 f S Z x d W 9 0 O y w m c X V v d D t T Z W N 0 a W 9 u M S 9 D b 2 1 w Z X R p d G 9 y c y 9 D a G F u Z 2 V k I F R 5 c G U u e 1 J 1 b i A x L D Z 9 J n F 1 b 3 Q 7 L C Z x d W 9 0 O 1 N l Y 3 R p b 2 4 x L 0 N v b X B l d G l 0 b 3 J z L 0 N o Y W 5 n Z W Q g V H l w Z S 5 7 U n V u I D I s N 3 0 m c X V v d D s s J n F 1 b 3 Q 7 U 2 V j d G l v b j E v Q 2 9 t c G V 0 a X R v c n M v Q 2 h h b m d l Z C B U e X B l L n t U b 3 R h b C B U a W 1 l L D h 9 J n F 1 b 3 Q 7 L C Z x d W 9 0 O 1 N l Y 3 R p b 2 4 x L 0 N v b X B l d G l 0 b 3 J z L 0 N o Y W 5 n Z W Q g V H l w Z S 5 7 R G l m Z i 4 s O X 0 m c X V v d D s s J n F 1 b 3 Q 7 U 2 V j d G l v b j E v Q 2 9 t c G V 0 a X R v c n M v Q 2 h h b m d l Z C B U e X B l L n t G S V M g U G 9 p b n R z L D E w f S Z x d W 9 0 O 1 0 s J n F 1 b 3 Q 7 Q 2 9 s d W 1 u Q 2 9 1 b n Q m c X V v d D s 6 M T E s J n F 1 b 3 Q 7 S 2 V 5 Q 2 9 s d W 1 u T m F t Z X M m c X V v d D s 6 W 1 0 s J n F 1 b 3 Q 7 Q 2 9 s d W 1 u S W R l b n R p d G l l c y Z x d W 9 0 O z p b J n F 1 b 3 Q 7 U 2 V j d G l v b j E v Q 2 9 t c G V 0 a X R v c n M v Q 2 h h b m d l Z C B U e X B l L n t S Y W 5 r L D B 9 J n F 1 b 3 Q 7 L C Z x d W 9 0 O 1 N l Y 3 R p b 2 4 x L 0 N v b X B l d G l 0 b 3 J z L 0 N o Y W 5 n Z W Q g V H l w Z S 5 7 Q m l i L D F 9 J n F 1 b 3 Q 7 L C Z x d W 9 0 O 1 N l Y 3 R p b 2 4 x L 0 N v b X B l d G l 0 b 3 J z L 0 N o Y W 5 n Z W Q g V H l w Z S 5 7 R k l T I E N v Z G U s M n 0 m c X V v d D s s J n F 1 b 3 Q 7 U 2 V j d G l v b j E v Q 2 9 t c G V 0 a X R v c n M v Q 2 h h b m d l Z C B U e X B l L n t O Y W 1 l L D N 9 J n F 1 b 3 Q 7 L C Z x d W 9 0 O 1 N l Y 3 R p b 2 4 x L 0 N v b X B l d G l 0 b 3 J z L 0 N o Y W 5 n Z W Q g V H l w Z S 5 7 W W V h c i w 0 f S Z x d W 9 0 O y w m c X V v d D t T Z W N 0 a W 9 u M S 9 D b 2 1 w Z X R p d G 9 y c y 9 D a G F u Z 2 V k I F R 5 c G U u e 0 5 h d G l v b i w 1 f S Z x d W 9 0 O y w m c X V v d D t T Z W N 0 a W 9 u M S 9 D b 2 1 w Z X R p d G 9 y c y 9 D a G F u Z 2 V k I F R 5 c G U u e 1 J 1 b i A x L D Z 9 J n F 1 b 3 Q 7 L C Z x d W 9 0 O 1 N l Y 3 R p b 2 4 x L 0 N v b X B l d G l 0 b 3 J z L 0 N o Y W 5 n Z W Q g V H l w Z S 5 7 U n V u I D I s N 3 0 m c X V v d D s s J n F 1 b 3 Q 7 U 2 V j d G l v b j E v Q 2 9 t c G V 0 a X R v c n M v Q 2 h h b m d l Z C B U e X B l L n t U b 3 R h b C B U a W 1 l L D h 9 J n F 1 b 3 Q 7 L C Z x d W 9 0 O 1 N l Y 3 R p b 2 4 x L 0 N v b X B l d G l 0 b 3 J z L 0 N o Y W 5 n Z W Q g V H l w Z S 5 7 R G l m Z i 4 s O X 0 m c X V v d D s s J n F 1 b 3 Q 7 U 2 V j d G l v b j E v Q 2 9 t c G V 0 a X R v c n M v Q 2 h h b m d l Z C B U e X B l L n t G S V M g U G 9 p b n R z L D E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M D U w M k d T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A 1 M D J H U y 9 E Y X R h N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A 1 M D J H U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A 2 M D J H U z w v S X R l b V B h d G g + P C 9 J d G V t T G 9 j Y X R p b 2 4 + P F N 0 Y W J s Z U V u d H J p Z X M + P E V u d H J 5 I F R 5 c G U 9 I k l z U H J p d m F 0 Z S I g V m F s d W U 9 I m w w I i A v P j x F b n R y e S B U e X B l P S J O Y W 1 l V X B k Y X R l Z E F m d G V y R m l s b C I g V m F s d W U 9 I m w x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T G F z d F V w Z G F 0 Z W Q i I F Z h b H V l P S J k M j A x O C 0 w M i 0 w N l Q y M j o w M j o z M C 4 3 M j g 0 N T g z W i I g L z 4 8 R W 5 0 c n k g V H l w Z T 0 i R m l s b E N v b H V t b k 5 h b W V z I i B W Y W x 1 Z T 0 i c 1 s m c X V v d D t S Y W 5 r J n F 1 b 3 Q 7 L C Z x d W 9 0 O 0 J p Y i Z x d W 9 0 O y w m c X V v d D t G S V M g Q 2 9 k Z S Z x d W 9 0 O y w m c X V v d D t O Y W 1 l J n F 1 b 3 Q 7 L C Z x d W 9 0 O 1 l l Y X I m c X V v d D s s J n F 1 b 3 Q 7 T m F 0 a W 9 u J n F 1 b 3 Q 7 L C Z x d W 9 0 O 1 J 1 b i A x J n F 1 b 3 Q 7 L C Z x d W 9 0 O 1 J 1 b i A y J n F 1 b 3 Q 7 L C Z x d W 9 0 O 1 R v d G F s I F R p b W U m c X V v d D s s J n F 1 b 3 Q 7 R G l m Z i 4 m c X V v d D s s J n F 1 b 3 Q 7 R k l T I F B v a W 5 0 c y Z x d W 9 0 O 1 0 i I C 8 + P E V u d H J 5 I F R 5 c G U 9 I k Z p b G x F c n J v c k N v Z G U i I F Z h b H V l P S J z V W 5 r b m 9 3 b i I g L z 4 8 R W 5 0 c n k g V H l w Z T 0 i R m l s b E N v b H V t b l R 5 c G V z I i B W Y W x 1 Z T 0 i c 0 J n W U d C Z 1 l H Q m d Z R 0 J n W T 0 i I C 8 + P E V u d H J 5 I F R 5 c G U 9 I k Z p b G x F c n J v c k N v d W 5 0 I i B W Y W x 1 Z T 0 i b D A i I C 8 + P E V u d H J 5 I F R 5 c G U 9 I k Z p b G x D b 3 V u d C I g V m F s d W U 9 I m w x M D E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R m l s b G V k Q 2 9 t c G x l d G V S Z X N 1 b H R U b 1 d v c m t z a G V l d C I g V m F s d W U 9 I m w x I i A v P j x F b n R y e S B U e X B l P S J S Z W x h d G l v b n N o a X B J b m Z v Q 2 9 u d G F p b m V y I i B W Y W x 1 Z T 0 i c 3 s m c X V v d D t j b 2 x 1 b W 5 D b 3 V u d C Z x d W 9 0 O z o x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2 9 t c G V 0 a X R v c n M v Q 2 h h b m d l Z C B U e X B l L n t S Y W 5 r L D B 9 J n F 1 b 3 Q 7 L C Z x d W 9 0 O 1 N l Y 3 R p b 2 4 x L 0 N v b X B l d G l 0 b 3 J z L 0 N o Y W 5 n Z W Q g V H l w Z S 5 7 Q m l i L D F 9 J n F 1 b 3 Q 7 L C Z x d W 9 0 O 1 N l Y 3 R p b 2 4 x L 0 N v b X B l d G l 0 b 3 J z L 0 N o Y W 5 n Z W Q g V H l w Z S 5 7 R k l T I E N v Z G U s M n 0 m c X V v d D s s J n F 1 b 3 Q 7 U 2 V j d G l v b j E v Q 2 9 t c G V 0 a X R v c n M v Q 2 h h b m d l Z C B U e X B l L n t O Y W 1 l L D N 9 J n F 1 b 3 Q 7 L C Z x d W 9 0 O 1 N l Y 3 R p b 2 4 x L 0 N v b X B l d G l 0 b 3 J z L 0 N o Y W 5 n Z W Q g V H l w Z S 5 7 W W V h c i w 0 f S Z x d W 9 0 O y w m c X V v d D t T Z W N 0 a W 9 u M S 9 D b 2 1 w Z X R p d G 9 y c y 9 D a G F u Z 2 V k I F R 5 c G U u e 0 5 h d G l v b i w 1 f S Z x d W 9 0 O y w m c X V v d D t T Z W N 0 a W 9 u M S 9 D b 2 1 w Z X R p d G 9 y c y 9 D a G F u Z 2 V k I F R 5 c G U u e 1 J 1 b i A x L D Z 9 J n F 1 b 3 Q 7 L C Z x d W 9 0 O 1 N l Y 3 R p b 2 4 x L 0 N v b X B l d G l 0 b 3 J z L 0 N o Y W 5 n Z W Q g V H l w Z S 5 7 U n V u I D I s N 3 0 m c X V v d D s s J n F 1 b 3 Q 7 U 2 V j d G l v b j E v Q 2 9 t c G V 0 a X R v c n M v Q 2 h h b m d l Z C B U e X B l L n t U b 3 R h b C B U a W 1 l L D h 9 J n F 1 b 3 Q 7 L C Z x d W 9 0 O 1 N l Y 3 R p b 2 4 x L 0 N v b X B l d G l 0 b 3 J z L 0 N o Y W 5 n Z W Q g V H l w Z S 5 7 R G l m Z i 4 s O X 0 m c X V v d D s s J n F 1 b 3 Q 7 U 2 V j d G l v b j E v Q 2 9 t c G V 0 a X R v c n M v Q 2 h h b m d l Z C B U e X B l L n t G S V M g U G 9 p b n R z L D E w f S Z x d W 9 0 O 1 0 s J n F 1 b 3 Q 7 Q 2 9 s d W 1 u Q 2 9 1 b n Q m c X V v d D s 6 M T E s J n F 1 b 3 Q 7 S 2 V 5 Q 2 9 s d W 1 u T m F t Z X M m c X V v d D s 6 W 1 0 s J n F 1 b 3 Q 7 Q 2 9 s d W 1 u S W R l b n R p d G l l c y Z x d W 9 0 O z p b J n F 1 b 3 Q 7 U 2 V j d G l v b j E v Q 2 9 t c G V 0 a X R v c n M v Q 2 h h b m d l Z C B U e X B l L n t S Y W 5 r L D B 9 J n F 1 b 3 Q 7 L C Z x d W 9 0 O 1 N l Y 3 R p b 2 4 x L 0 N v b X B l d G l 0 b 3 J z L 0 N o Y W 5 n Z W Q g V H l w Z S 5 7 Q m l i L D F 9 J n F 1 b 3 Q 7 L C Z x d W 9 0 O 1 N l Y 3 R p b 2 4 x L 0 N v b X B l d G l 0 b 3 J z L 0 N o Y W 5 n Z W Q g V H l w Z S 5 7 R k l T I E N v Z G U s M n 0 m c X V v d D s s J n F 1 b 3 Q 7 U 2 V j d G l v b j E v Q 2 9 t c G V 0 a X R v c n M v Q 2 h h b m d l Z C B U e X B l L n t O Y W 1 l L D N 9 J n F 1 b 3 Q 7 L C Z x d W 9 0 O 1 N l Y 3 R p b 2 4 x L 0 N v b X B l d G l 0 b 3 J z L 0 N o Y W 5 n Z W Q g V H l w Z S 5 7 W W V h c i w 0 f S Z x d W 9 0 O y w m c X V v d D t T Z W N 0 a W 9 u M S 9 D b 2 1 w Z X R p d G 9 y c y 9 D a G F u Z 2 V k I F R 5 c G U u e 0 5 h d G l v b i w 1 f S Z x d W 9 0 O y w m c X V v d D t T Z W N 0 a W 9 u M S 9 D b 2 1 w Z X R p d G 9 y c y 9 D a G F u Z 2 V k I F R 5 c G U u e 1 J 1 b i A x L D Z 9 J n F 1 b 3 Q 7 L C Z x d W 9 0 O 1 N l Y 3 R p b 2 4 x L 0 N v b X B l d G l 0 b 3 J z L 0 N o Y W 5 n Z W Q g V H l w Z S 5 7 U n V u I D I s N 3 0 m c X V v d D s s J n F 1 b 3 Q 7 U 2 V j d G l v b j E v Q 2 9 t c G V 0 a X R v c n M v Q 2 h h b m d l Z C B U e X B l L n t U b 3 R h b C B U a W 1 l L D h 9 J n F 1 b 3 Q 7 L C Z x d W 9 0 O 1 N l Y 3 R p b 2 4 x L 0 N v b X B l d G l 0 b 3 J z L 0 N o Y W 5 n Z W Q g V H l w Z S 5 7 R G l m Z i 4 s O X 0 m c X V v d D s s J n F 1 b 3 Q 7 U 2 V j d G l v b j E v Q 2 9 t c G V 0 a X R v c n M v Q 2 h h b m d l Z C B U e X B l L n t G S V M g U G 9 p b n R z L D E w f S Z x d W 9 0 O 1 0 s J n F 1 b 3 Q 7 U m V s Y X R p b 2 5 z a G l w S W 5 m b y Z x d W 9 0 O z p b X X 0 i I C 8 + P E V u d H J 5 I F R 5 c G U 9 I k 5 h d m l n Y X R p b 2 5 T d G V w T m F t Z S I g V m F s d W U 9 I n N O Y X Z p Z 2 F 0 a W 9 u I i A v P j w v U 3 R h Y m x l R W 5 0 c m l l c z 4 8 L 0 l 0 Z W 0 + P E l 0 Z W 0 + P E l 0 Z W 1 M b 2 N h d G l v b j 4 8 S X R l b V R 5 c G U + R m 9 y b X V s Y T w v S X R l b V R 5 c G U + P E l 0 Z W 1 Q Y X R o P l N l Y 3 R p b 2 4 x L z A 2 M D J H U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w N j A y R 1 M v R G F 0 Y T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w N j A y R 1 M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w N z A y U 0 w 8 L 0 l 0 Z W 1 Q Y X R o P j w v S X R l b U x v Y 2 F 0 a W 9 u P j x T d G F i b G V F b n R y a W V z P j x F b n R y e S B U e X B l P S J J c 1 B y a X Z h d G U i I F Z h b H V l P S J s M C I g L z 4 8 R W 5 0 c n k g V H l w Z T 0 i T m F t Z V V w Z G F 0 Z W R B Z n R l c k Z p b G w i I F Z h b H V l P S J s M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x h c 3 R V c G R h d G V k I i B W Y W x 1 Z T 0 i Z D I w M T g t M D I t M D d U M j M 6 M T M 6 N D E u O D k w M z I 0 N V o i I C 8 + P E V u d H J 5 I F R 5 c G U 9 I k Z p b G x F c n J v c k N v Z G U i I F Z h b H V l P S J z V W 5 r b m 9 3 b i I g L z 4 8 R W 5 0 c n k g V H l w Z T 0 i R m l s b E N v b H V t b k 5 h b W V z I i B W Y W x 1 Z T 0 i c 1 s m c X V v d D t S Y W 5 r J n F 1 b 3 Q 7 L C Z x d W 9 0 O 0 J p Y i Z x d W 9 0 O y w m c X V v d D t G S V M g Q 2 9 k Z S Z x d W 9 0 O y w m c X V v d D t O Y W 1 l J n F 1 b 3 Q 7 L C Z x d W 9 0 O 1 l l Y X I m c X V v d D s s J n F 1 b 3 Q 7 T m F 0 a W 9 u J n F 1 b 3 Q 7 L C Z x d W 9 0 O 1 J 1 b i A x J n F 1 b 3 Q 7 L C Z x d W 9 0 O 1 J 1 b i A y J n F 1 b 3 Q 7 L C Z x d W 9 0 O 1 R v d G F s I F R p b W U m c X V v d D s s J n F 1 b 3 Q 7 R G l m Z i 4 m c X V v d D s s J n F 1 b 3 Q 7 R k l T I F B v a W 5 0 c y Z x d W 9 0 O 1 0 i I C 8 + P E V u d H J 5 I F R 5 c G U 9 I k Z p b G x D b 2 x 1 b W 5 U e X B l c y I g V m F s d W U 9 I n N C Z 1 l H Q m d Z R 0 J n W U d C Z 1 k 9 I i A v P j x F b n R y e S B U e X B l P S J G a W x s R X J y b 3 J D b 3 V u d C I g V m F s d W U 9 I m w w I i A v P j x F b n R y e S B U e X B l P S J G a W x s Q 2 9 1 b n Q i I F Z h b H V l P S J s O D c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R m l s b G V k Q 2 9 t c G x l d G V S Z X N 1 b H R U b 1 d v c m t z a G V l d C I g V m F s d W U 9 I m w x I i A v P j x F b n R y e S B U e X B l P S J S Z W x h d G l v b n N o a X B J b m Z v Q 2 9 u d G F p b m V y I i B W Y W x 1 Z T 0 i c 3 s m c X V v d D t j b 2 x 1 b W 5 D b 3 V u d C Z x d W 9 0 O z o x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2 9 t c G V 0 a X R v c n M v Q 2 h h b m d l Z C B U e X B l L n t S Y W 5 r L D B 9 J n F 1 b 3 Q 7 L C Z x d W 9 0 O 1 N l Y 3 R p b 2 4 x L 0 N v b X B l d G l 0 b 3 J z L 0 N o Y W 5 n Z W Q g V H l w Z S 5 7 Q m l i L D F 9 J n F 1 b 3 Q 7 L C Z x d W 9 0 O 1 N l Y 3 R p b 2 4 x L 0 N v b X B l d G l 0 b 3 J z L 0 N o Y W 5 n Z W Q g V H l w Z S 5 7 R k l T I E N v Z G U s M n 0 m c X V v d D s s J n F 1 b 3 Q 7 U 2 V j d G l v b j E v Q 2 9 t c G V 0 a X R v c n M v Q 2 h h b m d l Z C B U e X B l L n t O Y W 1 l L D N 9 J n F 1 b 3 Q 7 L C Z x d W 9 0 O 1 N l Y 3 R p b 2 4 x L 0 N v b X B l d G l 0 b 3 J z L 0 N o Y W 5 n Z W Q g V H l w Z S 5 7 W W V h c i w 0 f S Z x d W 9 0 O y w m c X V v d D t T Z W N 0 a W 9 u M S 9 D b 2 1 w Z X R p d G 9 y c y 9 D a G F u Z 2 V k I F R 5 c G U u e 0 5 h d G l v b i w 1 f S Z x d W 9 0 O y w m c X V v d D t T Z W N 0 a W 9 u M S 9 D b 2 1 w Z X R p d G 9 y c y 9 D a G F u Z 2 V k I F R 5 c G U u e 1 J 1 b i A x L D Z 9 J n F 1 b 3 Q 7 L C Z x d W 9 0 O 1 N l Y 3 R p b 2 4 x L 0 N v b X B l d G l 0 b 3 J z L 0 N o Y W 5 n Z W Q g V H l w Z S 5 7 U n V u I D I s N 3 0 m c X V v d D s s J n F 1 b 3 Q 7 U 2 V j d G l v b j E v Q 2 9 t c G V 0 a X R v c n M v Q 2 h h b m d l Z C B U e X B l L n t U b 3 R h b C B U a W 1 l L D h 9 J n F 1 b 3 Q 7 L C Z x d W 9 0 O 1 N l Y 3 R p b 2 4 x L 0 N v b X B l d G l 0 b 3 J z L 0 N o Y W 5 n Z W Q g V H l w Z S 5 7 R G l m Z i 4 s O X 0 m c X V v d D s s J n F 1 b 3 Q 7 U 2 V j d G l v b j E v Q 2 9 t c G V 0 a X R v c n M v Q 2 h h b m d l Z C B U e X B l L n t G S V M g U G 9 p b n R z L D E w f S Z x d W 9 0 O 1 0 s J n F 1 b 3 Q 7 Q 2 9 s d W 1 u Q 2 9 1 b n Q m c X V v d D s 6 M T E s J n F 1 b 3 Q 7 S 2 V 5 Q 2 9 s d W 1 u T m F t Z X M m c X V v d D s 6 W 1 0 s J n F 1 b 3 Q 7 Q 2 9 s d W 1 u S W R l b n R p d G l l c y Z x d W 9 0 O z p b J n F 1 b 3 Q 7 U 2 V j d G l v b j E v Q 2 9 t c G V 0 a X R v c n M v Q 2 h h b m d l Z C B U e X B l L n t S Y W 5 r L D B 9 J n F 1 b 3 Q 7 L C Z x d W 9 0 O 1 N l Y 3 R p b 2 4 x L 0 N v b X B l d G l 0 b 3 J z L 0 N o Y W 5 n Z W Q g V H l w Z S 5 7 Q m l i L D F 9 J n F 1 b 3 Q 7 L C Z x d W 9 0 O 1 N l Y 3 R p b 2 4 x L 0 N v b X B l d G l 0 b 3 J z L 0 N o Y W 5 n Z W Q g V H l w Z S 5 7 R k l T I E N v Z G U s M n 0 m c X V v d D s s J n F 1 b 3 Q 7 U 2 V j d G l v b j E v Q 2 9 t c G V 0 a X R v c n M v Q 2 h h b m d l Z C B U e X B l L n t O Y W 1 l L D N 9 J n F 1 b 3 Q 7 L C Z x d W 9 0 O 1 N l Y 3 R p b 2 4 x L 0 N v b X B l d G l 0 b 3 J z L 0 N o Y W 5 n Z W Q g V H l w Z S 5 7 W W V h c i w 0 f S Z x d W 9 0 O y w m c X V v d D t T Z W N 0 a W 9 u M S 9 D b 2 1 w Z X R p d G 9 y c y 9 D a G F u Z 2 V k I F R 5 c G U u e 0 5 h d G l v b i w 1 f S Z x d W 9 0 O y w m c X V v d D t T Z W N 0 a W 9 u M S 9 D b 2 1 w Z X R p d G 9 y c y 9 D a G F u Z 2 V k I F R 5 c G U u e 1 J 1 b i A x L D Z 9 J n F 1 b 3 Q 7 L C Z x d W 9 0 O 1 N l Y 3 R p b 2 4 x L 0 N v b X B l d G l 0 b 3 J z L 0 N o Y W 5 n Z W Q g V H l w Z S 5 7 U n V u I D I s N 3 0 m c X V v d D s s J n F 1 b 3 Q 7 U 2 V j d G l v b j E v Q 2 9 t c G V 0 a X R v c n M v Q 2 h h b m d l Z C B U e X B l L n t U b 3 R h b C B U a W 1 l L D h 9 J n F 1 b 3 Q 7 L C Z x d W 9 0 O 1 N l Y 3 R p b 2 4 x L 0 N v b X B l d G l 0 b 3 J z L 0 N o Y W 5 n Z W Q g V H l w Z S 5 7 R G l m Z i 4 s O X 0 m c X V v d D s s J n F 1 b 3 Q 7 U 2 V j d G l v b j E v Q 2 9 t c G V 0 a X R v c n M v Q 2 h h b m d l Z C B U e X B l L n t G S V M g U G 9 p b n R z L D E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M D c w M l N M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A 3 M D J T T C 9 E Y X R h N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A 3 M D J T T C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1 M D F T T D w v S X R l b V B h d G g + P C 9 J d G V t T G 9 j Y X R p b 2 4 + P F N 0 Y W J s Z U V u d H J p Z X M + P E V u d H J 5 I F R 5 c G U 9 I k l z U H J p d m F 0 Z S I g V m F s d W U 9 I m w w I i A v P j x F b n R y e S B U e X B l P S J O Y W 1 l V X B k Y X R l Z E F m d G V y R m l s b C I g V m F s d W U 9 I m w x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T G F z d F V w Z G F 0 Z W Q i I F Z h b H V l P S J k M j A x O C 0 w M y 0 x M l Q x N j o w N z o w N y 4 5 N j E z M z k 3 W i I g L z 4 8 R W 5 0 c n k g V H l w Z T 0 i R m l s b E N v b H V t b k 5 h b W V z I i B W Y W x 1 Z T 0 i c 1 s m c X V v d D t S Y W 5 r J n F 1 b 3 Q 7 L C Z x d W 9 0 O 0 J p Y i Z x d W 9 0 O y w m c X V v d D t G S V M g Q 2 9 k Z S Z x d W 9 0 O y w m c X V v d D t O Y W 1 l J n F 1 b 3 Q 7 L C Z x d W 9 0 O 1 l l Y X I m c X V v d D s s J n F 1 b 3 Q 7 T m F 0 a W 9 u J n F 1 b 3 Q 7 L C Z x d W 9 0 O 1 J 1 b i A x J n F 1 b 3 Q 7 L C Z x d W 9 0 O 1 J 1 b i A y J n F 1 b 3 Q 7 L C Z x d W 9 0 O 1 R v d G F s I F R p b W U m c X V v d D s s J n F 1 b 3 Q 7 R G l m Z i 4 m c X V v d D s s J n F 1 b 3 Q 7 R k l T I F B v a W 5 0 c y Z x d W 9 0 O 1 0 i I C 8 + P E V u d H J 5 I F R 5 c G U 9 I k Z p b G x F c n J v c k N v Z G U i I F Z h b H V l P S J z V W 5 r b m 9 3 b i I g L z 4 8 R W 5 0 c n k g V H l w Z T 0 i R m l s b E N v b H V t b l R 5 c G V z I i B W Y W x 1 Z T 0 i c 0 J n W U d C Z 1 l H Q m d Z R 0 J n W T 0 i I C 8 + P E V u d H J 5 I F R 5 c G U 9 I k Z p b G x F c n J v c k N v d W 5 0 I i B W Y W x 1 Z T 0 i b D A i I C 8 + P E V u d H J 5 I F R 5 c G U 9 I k Z p b G x D b 3 V u d C I g V m F s d W U 9 I m w y N y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G a W x s Z W R D b 2 1 w b G V 0 Z V J l c 3 V s d F R v V 2 9 y a 3 N o Z W V 0 I i B W Y W x 1 Z T 0 i b D E i I C 8 + P E V u d H J 5 I F R 5 c G U 9 I l J l b G F 0 a W 9 u c 2 h p c E l u Z m 9 D b 2 5 0 Y W l u Z X I i I F Z h b H V l P S J z e y Z x d W 9 0 O 2 N v b H V t b k N v d W 5 0 J n F 1 b 3 Q 7 O j E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D b 2 1 w Z X R p d G 9 y c y 9 D a G F u Z 2 V k I F R 5 c G U u e 1 J h b m s s M H 0 m c X V v d D s s J n F 1 b 3 Q 7 U 2 V j d G l v b j E v Q 2 9 t c G V 0 a X R v c n M v Q 2 h h b m d l Z C B U e X B l L n t C a W I s M X 0 m c X V v d D s s J n F 1 b 3 Q 7 U 2 V j d G l v b j E v Q 2 9 t c G V 0 a X R v c n M v Q 2 h h b m d l Z C B U e X B l L n t G S V M g Q 2 9 k Z S w y f S Z x d W 9 0 O y w m c X V v d D t T Z W N 0 a W 9 u M S 9 D b 2 1 w Z X R p d G 9 y c y 9 D a G F u Z 2 V k I F R 5 c G U u e 0 5 h b W U s M 3 0 m c X V v d D s s J n F 1 b 3 Q 7 U 2 V j d G l v b j E v Q 2 9 t c G V 0 a X R v c n M v Q 2 h h b m d l Z C B U e X B l L n t Z Z W F y L D R 9 J n F 1 b 3 Q 7 L C Z x d W 9 0 O 1 N l Y 3 R p b 2 4 x L 0 N v b X B l d G l 0 b 3 J z L 0 N o Y W 5 n Z W Q g V H l w Z S 5 7 T m F 0 a W 9 u L D V 9 J n F 1 b 3 Q 7 L C Z x d W 9 0 O 1 N l Y 3 R p b 2 4 x L 0 N v b X B l d G l 0 b 3 J z L 0 N o Y W 5 n Z W Q g V H l w Z S 5 7 U n V u I D E s N n 0 m c X V v d D s s J n F 1 b 3 Q 7 U 2 V j d G l v b j E v Q 2 9 t c G V 0 a X R v c n M v Q 2 h h b m d l Z C B U e X B l L n t S d W 4 g M i w 3 f S Z x d W 9 0 O y w m c X V v d D t T Z W N 0 a W 9 u M S 9 D b 2 1 w Z X R p d G 9 y c y 9 D a G F u Z 2 V k I F R 5 c G U u e 1 R v d G F s I F R p b W U s O H 0 m c X V v d D s s J n F 1 b 3 Q 7 U 2 V j d G l v b j E v Q 2 9 t c G V 0 a X R v c n M v Q 2 h h b m d l Z C B U e X B l L n t E a W Z m L i w 5 f S Z x d W 9 0 O y w m c X V v d D t T Z W N 0 a W 9 u M S 9 D b 2 1 w Z X R p d G 9 y c y 9 D a G F u Z 2 V k I F R 5 c G U u e 0 Z J U y B Q b 2 l u d H M s M T B 9 J n F 1 b 3 Q 7 X S w m c X V v d D t D b 2 x 1 b W 5 D b 3 V u d C Z x d W 9 0 O z o x M S w m c X V v d D t L Z X l D b 2 x 1 b W 5 O Y W 1 l c y Z x d W 9 0 O z p b X S w m c X V v d D t D b 2 x 1 b W 5 J Z G V u d G l 0 a W V z J n F 1 b 3 Q 7 O l s m c X V v d D t T Z W N 0 a W 9 u M S 9 D b 2 1 w Z X R p d G 9 y c y 9 D a G F u Z 2 V k I F R 5 c G U u e 1 J h b m s s M H 0 m c X V v d D s s J n F 1 b 3 Q 7 U 2 V j d G l v b j E v Q 2 9 t c G V 0 a X R v c n M v Q 2 h h b m d l Z C B U e X B l L n t C a W I s M X 0 m c X V v d D s s J n F 1 b 3 Q 7 U 2 V j d G l v b j E v Q 2 9 t c G V 0 a X R v c n M v Q 2 h h b m d l Z C B U e X B l L n t G S V M g Q 2 9 k Z S w y f S Z x d W 9 0 O y w m c X V v d D t T Z W N 0 a W 9 u M S 9 D b 2 1 w Z X R p d G 9 y c y 9 D a G F u Z 2 V k I F R 5 c G U u e 0 5 h b W U s M 3 0 m c X V v d D s s J n F 1 b 3 Q 7 U 2 V j d G l v b j E v Q 2 9 t c G V 0 a X R v c n M v Q 2 h h b m d l Z C B U e X B l L n t Z Z W F y L D R 9 J n F 1 b 3 Q 7 L C Z x d W 9 0 O 1 N l Y 3 R p b 2 4 x L 0 N v b X B l d G l 0 b 3 J z L 0 N o Y W 5 n Z W Q g V H l w Z S 5 7 T m F 0 a W 9 u L D V 9 J n F 1 b 3 Q 7 L C Z x d W 9 0 O 1 N l Y 3 R p b 2 4 x L 0 N v b X B l d G l 0 b 3 J z L 0 N o Y W 5 n Z W Q g V H l w Z S 5 7 U n V u I D E s N n 0 m c X V v d D s s J n F 1 b 3 Q 7 U 2 V j d G l v b j E v Q 2 9 t c G V 0 a X R v c n M v Q 2 h h b m d l Z C B U e X B l L n t S d W 4 g M i w 3 f S Z x d W 9 0 O y w m c X V v d D t T Z W N 0 a W 9 u M S 9 D b 2 1 w Z X R p d G 9 y c y 9 D a G F u Z 2 V k I F R 5 c G U u e 1 R v d G F s I F R p b W U s O H 0 m c X V v d D s s J n F 1 b 3 Q 7 U 2 V j d G l v b j E v Q 2 9 t c G V 0 a X R v c n M v Q 2 h h b m d l Z C B U e X B l L n t E a W Z m L i w 5 f S Z x d W 9 0 O y w m c X V v d D t T Z W N 0 a W 9 u M S 9 D b 2 1 w Z X R p d G 9 y c y 9 D a G F u Z 2 V k I F R 5 c G U u e 0 Z J U y B Q b 2 l u d H M s M T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x N T A x U 0 w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U w M V N M L 0 R h d G E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U w M V N M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U w M V N M M j w v S X R l b V B h d G g + P C 9 J d G V t T G 9 j Y X R p b 2 4 + P F N 0 Y W J s Z U V u d H J p Z X M + P E V u d H J 5 I F R 5 c G U 9 I k l z U H J p d m F 0 Z S I g V m F s d W U 9 I m w w I i A v P j x F b n R y e S B U e X B l P S J O Y W 1 l V X B k Y X R l Z E F m d G V y R m l s b C I g V m F s d W U 9 I m w x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T G F z d F V w Z G F 0 Z W Q i I F Z h b H V l P S J k M j A x O C 0 w M y 0 x M l Q x N j o x N j o z N C 4 z M T U 1 N j Y z W i I g L z 4 8 R W 5 0 c n k g V H l w Z T 0 i R m l s b E N v b H V t b k 5 h b W V z I i B W Y W x 1 Z T 0 i c 1 s m c X V v d D t S Y W 5 r J n F 1 b 3 Q 7 L C Z x d W 9 0 O 0 J p Y i Z x d W 9 0 O y w m c X V v d D t G S V M g Q 2 9 k Z S Z x d W 9 0 O y w m c X V v d D t O Y W 1 l J n F 1 b 3 Q 7 L C Z x d W 9 0 O 1 l l Y X I m c X V v d D s s J n F 1 b 3 Q 7 T m F 0 a W 9 u J n F 1 b 3 Q 7 L C Z x d W 9 0 O 1 J 1 b i A x J n F 1 b 3 Q 7 L C Z x d W 9 0 O 1 J 1 b i A y J n F 1 b 3 Q 7 L C Z x d W 9 0 O 1 R v d G F s I F R p b W U m c X V v d D s s J n F 1 b 3 Q 7 R G l m Z i 4 m c X V v d D s s J n F 1 b 3 Q 7 R k l T I F B v a W 5 0 c y Z x d W 9 0 O 1 0 i I C 8 + P E V u d H J 5 I F R 5 c G U 9 I k Z p b G x F c n J v c k N v Z G U i I F Z h b H V l P S J z V W 5 r b m 9 3 b i I g L z 4 8 R W 5 0 c n k g V H l w Z T 0 i R m l s b E N v b H V t b l R 5 c G V z I i B W Y W x 1 Z T 0 i c 0 J n W U d C Z 1 l H Q m d Z R 0 J n W T 0 i I C 8 + P E V u d H J 5 I F R 5 c G U 9 I k Z p b G x F c n J v c k N v d W 5 0 I i B W Y W x 1 Z T 0 i b D A i I C 8 + P E V u d H J 5 I F R 5 c G U 9 I k Z p b G x D b 3 V u d C I g V m F s d W U 9 I m w y O C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G a W x s Z W R D b 2 1 w b G V 0 Z V J l c 3 V s d F R v V 2 9 y a 3 N o Z W V 0 I i B W Y W x 1 Z T 0 i b D E i I C 8 + P E V u d H J 5 I F R 5 c G U 9 I l J l b G F 0 a W 9 u c 2 h p c E l u Z m 9 D b 2 5 0 Y W l u Z X I i I F Z h b H V l P S J z e y Z x d W 9 0 O 2 N v b H V t b k N v d W 5 0 J n F 1 b 3 Q 7 O j E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D b 2 1 w Z X R p d G 9 y c y 9 D a G F u Z 2 V k I F R 5 c G U u e 1 J h b m s s M H 0 m c X V v d D s s J n F 1 b 3 Q 7 U 2 V j d G l v b j E v Q 2 9 t c G V 0 a X R v c n M v Q 2 h h b m d l Z C B U e X B l L n t C a W I s M X 0 m c X V v d D s s J n F 1 b 3 Q 7 U 2 V j d G l v b j E v Q 2 9 t c G V 0 a X R v c n M v Q 2 h h b m d l Z C B U e X B l L n t G S V M g Q 2 9 k Z S w y f S Z x d W 9 0 O y w m c X V v d D t T Z W N 0 a W 9 u M S 9 D b 2 1 w Z X R p d G 9 y c y 9 D a G F u Z 2 V k I F R 5 c G U u e 0 5 h b W U s M 3 0 m c X V v d D s s J n F 1 b 3 Q 7 U 2 V j d G l v b j E v Q 2 9 t c G V 0 a X R v c n M v Q 2 h h b m d l Z C B U e X B l L n t Z Z W F y L D R 9 J n F 1 b 3 Q 7 L C Z x d W 9 0 O 1 N l Y 3 R p b 2 4 x L 0 N v b X B l d G l 0 b 3 J z L 0 N o Y W 5 n Z W Q g V H l w Z S 5 7 T m F 0 a W 9 u L D V 9 J n F 1 b 3 Q 7 L C Z x d W 9 0 O 1 N l Y 3 R p b 2 4 x L 0 N v b X B l d G l 0 b 3 J z L 0 N o Y W 5 n Z W Q g V H l w Z S 5 7 U n V u I D E s N n 0 m c X V v d D s s J n F 1 b 3 Q 7 U 2 V j d G l v b j E v Q 2 9 t c G V 0 a X R v c n M v Q 2 h h b m d l Z C B U e X B l L n t S d W 4 g M i w 3 f S Z x d W 9 0 O y w m c X V v d D t T Z W N 0 a W 9 u M S 9 D b 2 1 w Z X R p d G 9 y c y 9 D a G F u Z 2 V k I F R 5 c G U u e 1 R v d G F s I F R p b W U s O H 0 m c X V v d D s s J n F 1 b 3 Q 7 U 2 V j d G l v b j E v Q 2 9 t c G V 0 a X R v c n M v Q 2 h h b m d l Z C B U e X B l L n t E a W Z m L i w 5 f S Z x d W 9 0 O y w m c X V v d D t T Z W N 0 a W 9 u M S 9 D b 2 1 w Z X R p d G 9 y c y 9 D a G F u Z 2 V k I F R 5 c G U u e 0 Z J U y B Q b 2 l u d H M s M T B 9 J n F 1 b 3 Q 7 X S w m c X V v d D t D b 2 x 1 b W 5 D b 3 V u d C Z x d W 9 0 O z o x M S w m c X V v d D t L Z X l D b 2 x 1 b W 5 O Y W 1 l c y Z x d W 9 0 O z p b X S w m c X V v d D t D b 2 x 1 b W 5 J Z G V u d G l 0 a W V z J n F 1 b 3 Q 7 O l s m c X V v d D t T Z W N 0 a W 9 u M S 9 D b 2 1 w Z X R p d G 9 y c y 9 D a G F u Z 2 V k I F R 5 c G U u e 1 J h b m s s M H 0 m c X V v d D s s J n F 1 b 3 Q 7 U 2 V j d G l v b j E v Q 2 9 t c G V 0 a X R v c n M v Q 2 h h b m d l Z C B U e X B l L n t C a W I s M X 0 m c X V v d D s s J n F 1 b 3 Q 7 U 2 V j d G l v b j E v Q 2 9 t c G V 0 a X R v c n M v Q 2 h h b m d l Z C B U e X B l L n t G S V M g Q 2 9 k Z S w y f S Z x d W 9 0 O y w m c X V v d D t T Z W N 0 a W 9 u M S 9 D b 2 1 w Z X R p d G 9 y c y 9 D a G F u Z 2 V k I F R 5 c G U u e 0 5 h b W U s M 3 0 m c X V v d D s s J n F 1 b 3 Q 7 U 2 V j d G l v b j E v Q 2 9 t c G V 0 a X R v c n M v Q 2 h h b m d l Z C B U e X B l L n t Z Z W F y L D R 9 J n F 1 b 3 Q 7 L C Z x d W 9 0 O 1 N l Y 3 R p b 2 4 x L 0 N v b X B l d G l 0 b 3 J z L 0 N o Y W 5 n Z W Q g V H l w Z S 5 7 T m F 0 a W 9 u L D V 9 J n F 1 b 3 Q 7 L C Z x d W 9 0 O 1 N l Y 3 R p b 2 4 x L 0 N v b X B l d G l 0 b 3 J z L 0 N o Y W 5 n Z W Q g V H l w Z S 5 7 U n V u I D E s N n 0 m c X V v d D s s J n F 1 b 3 Q 7 U 2 V j d G l v b j E v Q 2 9 t c G V 0 a X R v c n M v Q 2 h h b m d l Z C B U e X B l L n t S d W 4 g M i w 3 f S Z x d W 9 0 O y w m c X V v d D t T Z W N 0 a W 9 u M S 9 D b 2 1 w Z X R p d G 9 y c y 9 D a G F u Z 2 V k I F R 5 c G U u e 1 R v d G F s I F R p b W U s O H 0 m c X V v d D s s J n F 1 b 3 Q 7 U 2 V j d G l v b j E v Q 2 9 t c G V 0 a X R v c n M v Q 2 h h b m d l Z C B U e X B l L n t E a W Z m L i w 5 f S Z x d W 9 0 O y w m c X V v d D t T Z W N 0 a W 9 u M S 9 D b 2 1 w Z X R p d G 9 y c y 9 D a G F u Z 2 V k I F R 5 c G U u e 0 Z J U y B Q b 2 l u d H M s M T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x N T A x U 0 w y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1 M D F T T D I v R G F 0 Y T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T A x U 0 w y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D g w M l N M P C 9 J d G V t U G F 0 a D 4 8 L 0 l 0 Z W 1 M b 2 N h d G l v b j 4 8 U 3 R h Y m x l R W 5 0 c m l l c z 4 8 R W 5 0 c n k g V H l w Z T 0 i S X N Q c m l 2 Y X R l I i B W Y W x 1 Z T 0 i b D A i I C 8 + P E V u d H J 5 I F R 5 c G U 9 I k 5 h b W V V c G R h d G V k Q W Z 0 Z X J G a W x s I i B W Y W x 1 Z T 0 i b D E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M Y X N 0 V X B k Y X R l Z C I g V m F s d W U 9 I m Q y M D E 4 L T A z L T E y V D E 2 O j I y O j I 3 L j A 2 N z E 0 N D N a I i A v P j x F b n R y e S B U e X B l P S J G a W x s Q 2 9 s d W 1 u T m F t Z X M i I F Z h b H V l P S J z W y Z x d W 9 0 O 1 J h b m s m c X V v d D s s J n F 1 b 3 Q 7 Q m l i J n F 1 b 3 Q 7 L C Z x d W 9 0 O 0 Z J U y B D b 2 R l J n F 1 b 3 Q 7 L C Z x d W 9 0 O 0 5 h b W U m c X V v d D s s J n F 1 b 3 Q 7 W W V h c i Z x d W 9 0 O y w m c X V v d D t O Y X R p b 2 4 m c X V v d D s s J n F 1 b 3 Q 7 U n V u I D E m c X V v d D s s J n F 1 b 3 Q 7 U n V u I D I m c X V v d D s s J n F 1 b 3 Q 7 V G 9 0 Y W w g V G l t Z S Z x d W 9 0 O y w m c X V v d D t E a W Z m L i Z x d W 9 0 O y w m c X V v d D t G S V M g U G 9 p b n R z J n F 1 b 3 Q 7 X S I g L z 4 8 R W 5 0 c n k g V H l w Z T 0 i R m l s b E V y c m 9 y Q 2 9 k Z S I g V m F s d W U 9 I n N V b m t u b 3 d u I i A v P j x F b n R y e S B U e X B l P S J G a W x s Q 2 9 s d W 1 u V H l w Z X M i I F Z h b H V l P S J z Q m d Z R 0 J n W U d C Z 1 l H Q m d Z P S I g L z 4 8 R W 5 0 c n k g V H l w Z T 0 i R m l s b E V y c m 9 y Q 2 9 1 b n Q i I F Z h b H V l P S J s M C I g L z 4 8 R W 5 0 c n k g V H l w Z T 0 i R m l s b E N v d W 5 0 I i B W Y W x 1 Z T 0 i b D g y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M T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N v b X B l d G l 0 b 3 J z L 0 N o Y W 5 n Z W Q g V H l w Z S 5 7 U m F u a y w w f S Z x d W 9 0 O y w m c X V v d D t T Z W N 0 a W 9 u M S 9 D b 2 1 w Z X R p d G 9 y c y 9 D a G F u Z 2 V k I F R 5 c G U u e 0 J p Y i w x f S Z x d W 9 0 O y w m c X V v d D t T Z W N 0 a W 9 u M S 9 D b 2 1 w Z X R p d G 9 y c y 9 D a G F u Z 2 V k I F R 5 c G U u e 0 Z J U y B D b 2 R l L D J 9 J n F 1 b 3 Q 7 L C Z x d W 9 0 O 1 N l Y 3 R p b 2 4 x L 0 N v b X B l d G l 0 b 3 J z L 0 N o Y W 5 n Z W Q g V H l w Z S 5 7 T m F t Z S w z f S Z x d W 9 0 O y w m c X V v d D t T Z W N 0 a W 9 u M S 9 D b 2 1 w Z X R p d G 9 y c y 9 D a G F u Z 2 V k I F R 5 c G U u e 1 l l Y X I s N H 0 m c X V v d D s s J n F 1 b 3 Q 7 U 2 V j d G l v b j E v Q 2 9 t c G V 0 a X R v c n M v Q 2 h h b m d l Z C B U e X B l L n t O Y X R p b 2 4 s N X 0 m c X V v d D s s J n F 1 b 3 Q 7 U 2 V j d G l v b j E v Q 2 9 t c G V 0 a X R v c n M v Q 2 h h b m d l Z C B U e X B l L n t S d W 4 g M S w 2 f S Z x d W 9 0 O y w m c X V v d D t T Z W N 0 a W 9 u M S 9 D b 2 1 w Z X R p d G 9 y c y 9 D a G F u Z 2 V k I F R 5 c G U u e 1 J 1 b i A y L D d 9 J n F 1 b 3 Q 7 L C Z x d W 9 0 O 1 N l Y 3 R p b 2 4 x L 0 N v b X B l d G l 0 b 3 J z L 0 N o Y W 5 n Z W Q g V H l w Z S 5 7 V G 9 0 Y W w g V G l t Z S w 4 f S Z x d W 9 0 O y w m c X V v d D t T Z W N 0 a W 9 u M S 9 D b 2 1 w Z X R p d G 9 y c y 9 D a G F u Z 2 V k I F R 5 c G U u e 0 R p Z m Y u L D l 9 J n F 1 b 3 Q 7 L C Z x d W 9 0 O 1 N l Y 3 R p b 2 4 x L 0 N v b X B l d G l 0 b 3 J z L 0 N o Y W 5 n Z W Q g V H l w Z S 5 7 R k l T I F B v a W 5 0 c y w x M H 0 m c X V v d D t d L C Z x d W 9 0 O 0 N v b H V t b k N v d W 5 0 J n F 1 b 3 Q 7 O j E x L C Z x d W 9 0 O 0 t l e U N v b H V t b k 5 h b W V z J n F 1 b 3 Q 7 O l t d L C Z x d W 9 0 O 0 N v b H V t b k l k Z W 5 0 a X R p Z X M m c X V v d D s 6 W y Z x d W 9 0 O 1 N l Y 3 R p b 2 4 x L 0 N v b X B l d G l 0 b 3 J z L 0 N o Y W 5 n Z W Q g V H l w Z S 5 7 U m F u a y w w f S Z x d W 9 0 O y w m c X V v d D t T Z W N 0 a W 9 u M S 9 D b 2 1 w Z X R p d G 9 y c y 9 D a G F u Z 2 V k I F R 5 c G U u e 0 J p Y i w x f S Z x d W 9 0 O y w m c X V v d D t T Z W N 0 a W 9 u M S 9 D b 2 1 w Z X R p d G 9 y c y 9 D a G F u Z 2 V k I F R 5 c G U u e 0 Z J U y B D b 2 R l L D J 9 J n F 1 b 3 Q 7 L C Z x d W 9 0 O 1 N l Y 3 R p b 2 4 x L 0 N v b X B l d G l 0 b 3 J z L 0 N o Y W 5 n Z W Q g V H l w Z S 5 7 T m F t Z S w z f S Z x d W 9 0 O y w m c X V v d D t T Z W N 0 a W 9 u M S 9 D b 2 1 w Z X R p d G 9 y c y 9 D a G F u Z 2 V k I F R 5 c G U u e 1 l l Y X I s N H 0 m c X V v d D s s J n F 1 b 3 Q 7 U 2 V j d G l v b j E v Q 2 9 t c G V 0 a X R v c n M v Q 2 h h b m d l Z C B U e X B l L n t O Y X R p b 2 4 s N X 0 m c X V v d D s s J n F 1 b 3 Q 7 U 2 V j d G l v b j E v Q 2 9 t c G V 0 a X R v c n M v Q 2 h h b m d l Z C B U e X B l L n t S d W 4 g M S w 2 f S Z x d W 9 0 O y w m c X V v d D t T Z W N 0 a W 9 u M S 9 D b 2 1 w Z X R p d G 9 y c y 9 D a G F u Z 2 V k I F R 5 c G U u e 1 J 1 b i A y L D d 9 J n F 1 b 3 Q 7 L C Z x d W 9 0 O 1 N l Y 3 R p b 2 4 x L 0 N v b X B l d G l 0 b 3 J z L 0 N o Y W 5 n Z W Q g V H l w Z S 5 7 V G 9 0 Y W w g V G l t Z S w 4 f S Z x d W 9 0 O y w m c X V v d D t T Z W N 0 a W 9 u M S 9 D b 2 1 w Z X R p d G 9 y c y 9 D a G F u Z 2 V k I F R 5 c G U u e 0 R p Z m Y u L D l 9 J n F 1 b 3 Q 7 L C Z x d W 9 0 O 1 N l Y 3 R p b 2 4 x L 0 N v b X B l d G l 0 b 3 J z L 0 N o Y W 5 n Z W Q g V H l w Z S 5 7 R k l T I F B v a W 5 0 c y w x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z A 4 M D J T T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w O D A y U 0 w v R G F 0 Y T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w O D A y U 0 w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w M T A z U 0 w 8 L 0 l 0 Z W 1 Q Y X R o P j w v S X R l b U x v Y 2 F 0 a W 9 u P j x T d G F i b G V F b n R y a W V z P j x F b n R y e S B U e X B l P S J J c 1 B y a X Z h d G U i I F Z h b H V l P S J s M C I g L z 4 8 R W 5 0 c n k g V H l w Z T 0 i T m F t Z V V w Z G F 0 Z W R B Z n R l c k Z p b G w i I F Z h b H V l P S J s M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x h c 3 R V c G R h d G V k I i B W Y W x 1 Z T 0 i Z D I w M T g t M D M t M T J U M j I 6 M j I 6 M D g u M z c x M j U 2 O F o i I C 8 + P E V u d H J 5 I F R 5 c G U 9 I k Z p b G x D b 2 x 1 b W 5 O Y W 1 l c y I g V m F s d W U 9 I n N b J n F 1 b 3 Q 7 U m F u a y Z x d W 9 0 O y w m c X V v d D t C a W I m c X V v d D s s J n F 1 b 3 Q 7 R k l T I E N v Z G U m c X V v d D s s J n F 1 b 3 Q 7 T m F t Z S Z x d W 9 0 O y w m c X V v d D t Z Z W F y J n F 1 b 3 Q 7 L C Z x d W 9 0 O 0 5 h d G l v b i Z x d W 9 0 O y w m c X V v d D t S d W 4 g M S Z x d W 9 0 O y w m c X V v d D t S d W 4 g M i Z x d W 9 0 O y w m c X V v d D t U b 3 R h b C B U a W 1 l J n F 1 b 3 Q 7 L C Z x d W 9 0 O 0 R p Z m Y u J n F 1 b 3 Q 7 L C Z x d W 9 0 O 0 Z J U y B Q b 2 l u d H M m c X V v d D t d I i A v P j x F b n R y e S B U e X B l P S J G a W x s R X J y b 3 J D b 2 R l I i B W Y W x 1 Z T 0 i c 1 V u a 2 5 v d 2 4 i I C 8 + P E V u d H J 5 I F R 5 c G U 9 I k Z p b G x D b 2 x 1 b W 5 U e X B l c y I g V m F s d W U 9 I n N C Z 1 l H Q m d Z R 0 J n W U d C Z 1 k 9 I i A v P j x F b n R y e S B U e X B l P S J G a W x s R X J y b 3 J D b 3 V u d C I g V m F s d W U 9 I m w w I i A v P j x F b n R y e S B U e X B l P S J G a W x s Q 2 9 1 b n Q i I F Z h b H V l P S J s M T I 0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M T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N v b X B l d G l 0 b 3 J z L 0 N o Y W 5 n Z W Q g V H l w Z S 5 7 U m F u a y w w f S Z x d W 9 0 O y w m c X V v d D t T Z W N 0 a W 9 u M S 9 D b 2 1 w Z X R p d G 9 y c y 9 D a G F u Z 2 V k I F R 5 c G U u e 0 J p Y i w x f S Z x d W 9 0 O y w m c X V v d D t T Z W N 0 a W 9 u M S 9 D b 2 1 w Z X R p d G 9 y c y 9 D a G F u Z 2 V k I F R 5 c G U u e 0 Z J U y B D b 2 R l L D J 9 J n F 1 b 3 Q 7 L C Z x d W 9 0 O 1 N l Y 3 R p b 2 4 x L 0 N v b X B l d G l 0 b 3 J z L 0 N o Y W 5 n Z W Q g V H l w Z S 5 7 T m F t Z S w z f S Z x d W 9 0 O y w m c X V v d D t T Z W N 0 a W 9 u M S 9 D b 2 1 w Z X R p d G 9 y c y 9 D a G F u Z 2 V k I F R 5 c G U u e 1 l l Y X I s N H 0 m c X V v d D s s J n F 1 b 3 Q 7 U 2 V j d G l v b j E v Q 2 9 t c G V 0 a X R v c n M v Q 2 h h b m d l Z C B U e X B l L n t O Y X R p b 2 4 s N X 0 m c X V v d D s s J n F 1 b 3 Q 7 U 2 V j d G l v b j E v Q 2 9 t c G V 0 a X R v c n M v Q 2 h h b m d l Z C B U e X B l L n t S d W 4 g M S w 2 f S Z x d W 9 0 O y w m c X V v d D t T Z W N 0 a W 9 u M S 9 D b 2 1 w Z X R p d G 9 y c y 9 D a G F u Z 2 V k I F R 5 c G U u e 1 J 1 b i A y L D d 9 J n F 1 b 3 Q 7 L C Z x d W 9 0 O 1 N l Y 3 R p b 2 4 x L 0 N v b X B l d G l 0 b 3 J z L 0 N o Y W 5 n Z W Q g V H l w Z S 5 7 V G 9 0 Y W w g V G l t Z S w 4 f S Z x d W 9 0 O y w m c X V v d D t T Z W N 0 a W 9 u M S 9 D b 2 1 w Z X R p d G 9 y c y 9 D a G F u Z 2 V k I F R 5 c G U u e 0 R p Z m Y u L D l 9 J n F 1 b 3 Q 7 L C Z x d W 9 0 O 1 N l Y 3 R p b 2 4 x L 0 N v b X B l d G l 0 b 3 J z L 0 N o Y W 5 n Z W Q g V H l w Z S 5 7 R k l T I F B v a W 5 0 c y w x M H 0 m c X V v d D t d L C Z x d W 9 0 O 0 N v b H V t b k N v d W 5 0 J n F 1 b 3 Q 7 O j E x L C Z x d W 9 0 O 0 t l e U N v b H V t b k 5 h b W V z J n F 1 b 3 Q 7 O l t d L C Z x d W 9 0 O 0 N v b H V t b k l k Z W 5 0 a X R p Z X M m c X V v d D s 6 W y Z x d W 9 0 O 1 N l Y 3 R p b 2 4 x L 0 N v b X B l d G l 0 b 3 J z L 0 N o Y W 5 n Z W Q g V H l w Z S 5 7 U m F u a y w w f S Z x d W 9 0 O y w m c X V v d D t T Z W N 0 a W 9 u M S 9 D b 2 1 w Z X R p d G 9 y c y 9 D a G F u Z 2 V k I F R 5 c G U u e 0 J p Y i w x f S Z x d W 9 0 O y w m c X V v d D t T Z W N 0 a W 9 u M S 9 D b 2 1 w Z X R p d G 9 y c y 9 D a G F u Z 2 V k I F R 5 c G U u e 0 Z J U y B D b 2 R l L D J 9 J n F 1 b 3 Q 7 L C Z x d W 9 0 O 1 N l Y 3 R p b 2 4 x L 0 N v b X B l d G l 0 b 3 J z L 0 N o Y W 5 n Z W Q g V H l w Z S 5 7 T m F t Z S w z f S Z x d W 9 0 O y w m c X V v d D t T Z W N 0 a W 9 u M S 9 D b 2 1 w Z X R p d G 9 y c y 9 D a G F u Z 2 V k I F R 5 c G U u e 1 l l Y X I s N H 0 m c X V v d D s s J n F 1 b 3 Q 7 U 2 V j d G l v b j E v Q 2 9 t c G V 0 a X R v c n M v Q 2 h h b m d l Z C B U e X B l L n t O Y X R p b 2 4 s N X 0 m c X V v d D s s J n F 1 b 3 Q 7 U 2 V j d G l v b j E v Q 2 9 t c G V 0 a X R v c n M v Q 2 h h b m d l Z C B U e X B l L n t S d W 4 g M S w 2 f S Z x d W 9 0 O y w m c X V v d D t T Z W N 0 a W 9 u M S 9 D b 2 1 w Z X R p d G 9 y c y 9 D a G F u Z 2 V k I F R 5 c G U u e 1 J 1 b i A y L D d 9 J n F 1 b 3 Q 7 L C Z x d W 9 0 O 1 N l Y 3 R p b 2 4 x L 0 N v b X B l d G l 0 b 3 J z L 0 N o Y W 5 n Z W Q g V H l w Z S 5 7 V G 9 0 Y W w g V G l t Z S w 4 f S Z x d W 9 0 O y w m c X V v d D t T Z W N 0 a W 9 u M S 9 D b 2 1 w Z X R p d G 9 y c y 9 D a G F u Z 2 V k I F R 5 c G U u e 0 R p Z m Y u L D l 9 J n F 1 b 3 Q 7 L C Z x d W 9 0 O 1 N l Y 3 R p b 2 4 x L 0 N v b X B l d G l 0 b 3 J z L 0 N o Y W 5 n Z W Q g V H l w Z S 5 7 R k l T I F B v a W 5 0 c y w x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z A x M D N T T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w M T A z U 0 w v R G F 0 Y T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w M T A z U 0 w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w M j A z U 0 w 8 L 0 l 0 Z W 1 Q Y X R o P j w v S X R l b U x v Y 2 F 0 a W 9 u P j x T d G F i b G V F b n R y a W V z P j x F b n R y e S B U e X B l P S J J c 1 B y a X Z h d G U i I F Z h b H V l P S J s M C I g L z 4 8 R W 5 0 c n k g V H l w Z T 0 i T m F t Z V V w Z G F 0 Z W R B Z n R l c k Z p b G w i I F Z h b H V l P S J s M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x h c 3 R V c G R h d G V k I i B W Y W x 1 Z T 0 i Z D I w M T g t M D M t M T J U M j I 6 M z A 6 M T c u M j E w M z I 5 O V o i I C 8 + P E V u d H J 5 I F R 5 c G U 9 I k Z p b G x D b 2 x 1 b W 5 O Y W 1 l c y I g V m F s d W U 9 I n N b J n F 1 b 3 Q 7 U m F u a y Z x d W 9 0 O y w m c X V v d D t C a W I m c X V v d D s s J n F 1 b 3 Q 7 R k l T I E N v Z G U m c X V v d D s s J n F 1 b 3 Q 7 T m F t Z S Z x d W 9 0 O y w m c X V v d D t Z Z W F y J n F 1 b 3 Q 7 L C Z x d W 9 0 O 0 5 h d G l v b i Z x d W 9 0 O y w m c X V v d D t S d W 4 g M S Z x d W 9 0 O y w m c X V v d D t S d W 4 g M i Z x d W 9 0 O y w m c X V v d D t U b 3 R h b C B U a W 1 l J n F 1 b 3 Q 7 L C Z x d W 9 0 O 0 R p Z m Y u J n F 1 b 3 Q 7 L C Z x d W 9 0 O 0 Z J U y B Q b 2 l u d H M m c X V v d D t d I i A v P j x F b n R y e S B U e X B l P S J G a W x s R X J y b 3 J D b 2 R l I i B W Y W x 1 Z T 0 i c 1 V u a 2 5 v d 2 4 i I C 8 + P E V u d H J 5 I F R 5 c G U 9 I k Z p b G x D b 2 x 1 b W 5 U e X B l c y I g V m F s d W U 9 I n N C Z 1 l H Q m d Z R 0 J n W U d C Z 1 k 9 I i A v P j x F b n R y e S B U e X B l P S J G a W x s R X J y b 3 J D b 3 V u d C I g V m F s d W U 9 I m w w I i A v P j x F b n R y e S B U e X B l P S J G a W x s Q 2 9 1 b n Q i I F Z h b H V l P S J s M T I z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M T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N v b X B l d G l 0 b 3 J z L 0 N o Y W 5 n Z W Q g V H l w Z S 5 7 U m F u a y w w f S Z x d W 9 0 O y w m c X V v d D t T Z W N 0 a W 9 u M S 9 D b 2 1 w Z X R p d G 9 y c y 9 D a G F u Z 2 V k I F R 5 c G U u e 0 J p Y i w x f S Z x d W 9 0 O y w m c X V v d D t T Z W N 0 a W 9 u M S 9 D b 2 1 w Z X R p d G 9 y c y 9 D a G F u Z 2 V k I F R 5 c G U u e 0 Z J U y B D b 2 R l L D J 9 J n F 1 b 3 Q 7 L C Z x d W 9 0 O 1 N l Y 3 R p b 2 4 x L 0 N v b X B l d G l 0 b 3 J z L 0 N o Y W 5 n Z W Q g V H l w Z S 5 7 T m F t Z S w z f S Z x d W 9 0 O y w m c X V v d D t T Z W N 0 a W 9 u M S 9 D b 2 1 w Z X R p d G 9 y c y 9 D a G F u Z 2 V k I F R 5 c G U u e 1 l l Y X I s N H 0 m c X V v d D s s J n F 1 b 3 Q 7 U 2 V j d G l v b j E v Q 2 9 t c G V 0 a X R v c n M v Q 2 h h b m d l Z C B U e X B l L n t O Y X R p b 2 4 s N X 0 m c X V v d D s s J n F 1 b 3 Q 7 U 2 V j d G l v b j E v Q 2 9 t c G V 0 a X R v c n M v Q 2 h h b m d l Z C B U e X B l L n t S d W 4 g M S w 2 f S Z x d W 9 0 O y w m c X V v d D t T Z W N 0 a W 9 u M S 9 D b 2 1 w Z X R p d G 9 y c y 9 D a G F u Z 2 V k I F R 5 c G U u e 1 J 1 b i A y L D d 9 J n F 1 b 3 Q 7 L C Z x d W 9 0 O 1 N l Y 3 R p b 2 4 x L 0 N v b X B l d G l 0 b 3 J z L 0 N o Y W 5 n Z W Q g V H l w Z S 5 7 V G 9 0 Y W w g V G l t Z S w 4 f S Z x d W 9 0 O y w m c X V v d D t T Z W N 0 a W 9 u M S 9 D b 2 1 w Z X R p d G 9 y c y 9 D a G F u Z 2 V k I F R 5 c G U u e 0 R p Z m Y u L D l 9 J n F 1 b 3 Q 7 L C Z x d W 9 0 O 1 N l Y 3 R p b 2 4 x L 0 N v b X B l d G l 0 b 3 J z L 0 N o Y W 5 n Z W Q g V H l w Z S 5 7 R k l T I F B v a W 5 0 c y w x M H 0 m c X V v d D t d L C Z x d W 9 0 O 0 N v b H V t b k N v d W 5 0 J n F 1 b 3 Q 7 O j E x L C Z x d W 9 0 O 0 t l e U N v b H V t b k 5 h b W V z J n F 1 b 3 Q 7 O l t d L C Z x d W 9 0 O 0 N v b H V t b k l k Z W 5 0 a X R p Z X M m c X V v d D s 6 W y Z x d W 9 0 O 1 N l Y 3 R p b 2 4 x L 0 N v b X B l d G l 0 b 3 J z L 0 N o Y W 5 n Z W Q g V H l w Z S 5 7 U m F u a y w w f S Z x d W 9 0 O y w m c X V v d D t T Z W N 0 a W 9 u M S 9 D b 2 1 w Z X R p d G 9 y c y 9 D a G F u Z 2 V k I F R 5 c G U u e 0 J p Y i w x f S Z x d W 9 0 O y w m c X V v d D t T Z W N 0 a W 9 u M S 9 D b 2 1 w Z X R p d G 9 y c y 9 D a G F u Z 2 V k I F R 5 c G U u e 0 Z J U y B D b 2 R l L D J 9 J n F 1 b 3 Q 7 L C Z x d W 9 0 O 1 N l Y 3 R p b 2 4 x L 0 N v b X B l d G l 0 b 3 J z L 0 N o Y W 5 n Z W Q g V H l w Z S 5 7 T m F t Z S w z f S Z x d W 9 0 O y w m c X V v d D t T Z W N 0 a W 9 u M S 9 D b 2 1 w Z X R p d G 9 y c y 9 D a G F u Z 2 V k I F R 5 c G U u e 1 l l Y X I s N H 0 m c X V v d D s s J n F 1 b 3 Q 7 U 2 V j d G l v b j E v Q 2 9 t c G V 0 a X R v c n M v Q 2 h h b m d l Z C B U e X B l L n t O Y X R p b 2 4 s N X 0 m c X V v d D s s J n F 1 b 3 Q 7 U 2 V j d G l v b j E v Q 2 9 t c G V 0 a X R v c n M v Q 2 h h b m d l Z C B U e X B l L n t S d W 4 g M S w 2 f S Z x d W 9 0 O y w m c X V v d D t T Z W N 0 a W 9 u M S 9 D b 2 1 w Z X R p d G 9 y c y 9 D a G F u Z 2 V k I F R 5 c G U u e 1 J 1 b i A y L D d 9 J n F 1 b 3 Q 7 L C Z x d W 9 0 O 1 N l Y 3 R p b 2 4 x L 0 N v b X B l d G l 0 b 3 J z L 0 N o Y W 5 n Z W Q g V H l w Z S 5 7 V G 9 0 Y W w g V G l t Z S w 4 f S Z x d W 9 0 O y w m c X V v d D t T Z W N 0 a W 9 u M S 9 D b 2 1 w Z X R p d G 9 y c y 9 D a G F u Z 2 V k I F R 5 c G U u e 0 R p Z m Y u L D l 9 J n F 1 b 3 Q 7 L C Z x d W 9 0 O 1 N l Y 3 R p b 2 4 x L 0 N v b X B l d G l 0 b 3 J z L 0 N o Y W 5 n Z W Q g V H l w Z S 5 7 R k l T I F B v a W 5 0 c y w x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z A y M D N T T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w M j A z U 0 w v R G F 0 Y T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w M j A z U 0 w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M D A z U 0 w 8 L 0 l 0 Z W 1 Q Y X R o P j w v S X R l b U x v Y 2 F 0 a W 9 u P j x T d G F i b G V F b n R y a W V z P j x F b n R y e S B U e X B l P S J J c 1 B y a X Z h d G U i I F Z h b H V l P S J s M C I g L z 4 8 R W 5 0 c n k g V H l w Z T 0 i T m F t Z V V w Z G F 0 Z W R B Z n R l c k Z p b G w i I F Z h b H V l P S J s M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x h c 3 R V c G R h d G V k I i B W Y W x 1 Z T 0 i Z D I w M T g t M D M t M T J U M j M 6 M T Q 6 N T Y u N T E 0 O T g 2 O V o i I C 8 + P E V u d H J 5 I F R 5 c G U 9 I k Z p b G x D b 2 x 1 b W 5 O Y W 1 l c y I g V m F s d W U 9 I n N b J n F 1 b 3 Q 7 U m F u a y Z x d W 9 0 O y w m c X V v d D t C a W I m c X V v d D s s J n F 1 b 3 Q 7 R k l T I E N v Z G U m c X V v d D s s J n F 1 b 3 Q 7 T m F t Z S Z x d W 9 0 O y w m c X V v d D t Z Z W F y J n F 1 b 3 Q 7 L C Z x d W 9 0 O 0 5 h d G l v b i Z x d W 9 0 O y w m c X V v d D t S d W 4 g M S Z x d W 9 0 O y w m c X V v d D t S d W 4 g M i Z x d W 9 0 O y w m c X V v d D t U b 3 R h b C B U a W 1 l J n F 1 b 3 Q 7 L C Z x d W 9 0 O 0 R p Z m Y u J n F 1 b 3 Q 7 L C Z x d W 9 0 O 0 Z J U y B Q b 2 l u d H M m c X V v d D t d I i A v P j x F b n R y e S B U e X B l P S J G a W x s R X J y b 3 J D b 2 R l I i B W Y W x 1 Z T 0 i c 1 V u a 2 5 v d 2 4 i I C 8 + P E V u d H J 5 I F R 5 c G U 9 I k Z p b G x D b 2 x 1 b W 5 U e X B l c y I g V m F s d W U 9 I n N C Z 1 l H Q m d Z R 0 J n W U d C Z 1 k 9 I i A v P j x F b n R y e S B U e X B l P S J G a W x s R X J y b 3 J D b 3 V u d C I g V m F s d W U 9 I m w w I i A v P j x F b n R y e S B U e X B l P S J G a W x s Q 2 9 1 b n Q i I F Z h b H V l P S J s M T I 2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M T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N v b X B l d G l 0 b 3 J z L 0 N o Y W 5 n Z W Q g V H l w Z S 5 7 U m F u a y w w f S Z x d W 9 0 O y w m c X V v d D t T Z W N 0 a W 9 u M S 9 D b 2 1 w Z X R p d G 9 y c y 9 D a G F u Z 2 V k I F R 5 c G U u e 0 J p Y i w x f S Z x d W 9 0 O y w m c X V v d D t T Z W N 0 a W 9 u M S 9 D b 2 1 w Z X R p d G 9 y c y 9 D a G F u Z 2 V k I F R 5 c G U u e 0 Z J U y B D b 2 R l L D J 9 J n F 1 b 3 Q 7 L C Z x d W 9 0 O 1 N l Y 3 R p b 2 4 x L 0 N v b X B l d G l 0 b 3 J z L 0 N o Y W 5 n Z W Q g V H l w Z S 5 7 T m F t Z S w z f S Z x d W 9 0 O y w m c X V v d D t T Z W N 0 a W 9 u M S 9 D b 2 1 w Z X R p d G 9 y c y 9 D a G F u Z 2 V k I F R 5 c G U u e 1 l l Y X I s N H 0 m c X V v d D s s J n F 1 b 3 Q 7 U 2 V j d G l v b j E v Q 2 9 t c G V 0 a X R v c n M v Q 2 h h b m d l Z C B U e X B l L n t O Y X R p b 2 4 s N X 0 m c X V v d D s s J n F 1 b 3 Q 7 U 2 V j d G l v b j E v Q 2 9 t c G V 0 a X R v c n M v Q 2 h h b m d l Z C B U e X B l L n t S d W 4 g M S w 2 f S Z x d W 9 0 O y w m c X V v d D t T Z W N 0 a W 9 u M S 9 D b 2 1 w Z X R p d G 9 y c y 9 D a G F u Z 2 V k I F R 5 c G U u e 1 J 1 b i A y L D d 9 J n F 1 b 3 Q 7 L C Z x d W 9 0 O 1 N l Y 3 R p b 2 4 x L 0 N v b X B l d G l 0 b 3 J z L 0 N o Y W 5 n Z W Q g V H l w Z S 5 7 V G 9 0 Y W w g V G l t Z S w 4 f S Z x d W 9 0 O y w m c X V v d D t T Z W N 0 a W 9 u M S 9 D b 2 1 w Z X R p d G 9 y c y 9 D a G F u Z 2 V k I F R 5 c G U u e 0 R p Z m Y u L D l 9 J n F 1 b 3 Q 7 L C Z x d W 9 0 O 1 N l Y 3 R p b 2 4 x L 0 N v b X B l d G l 0 b 3 J z L 0 N o Y W 5 n Z W Q g V H l w Z S 5 7 R k l T I F B v a W 5 0 c y w x M H 0 m c X V v d D t d L C Z x d W 9 0 O 0 N v b H V t b k N v d W 5 0 J n F 1 b 3 Q 7 O j E x L C Z x d W 9 0 O 0 t l e U N v b H V t b k 5 h b W V z J n F 1 b 3 Q 7 O l t d L C Z x d W 9 0 O 0 N v b H V t b k l k Z W 5 0 a X R p Z X M m c X V v d D s 6 W y Z x d W 9 0 O 1 N l Y 3 R p b 2 4 x L 0 N v b X B l d G l 0 b 3 J z L 0 N o Y W 5 n Z W Q g V H l w Z S 5 7 U m F u a y w w f S Z x d W 9 0 O y w m c X V v d D t T Z W N 0 a W 9 u M S 9 D b 2 1 w Z X R p d G 9 y c y 9 D a G F u Z 2 V k I F R 5 c G U u e 0 J p Y i w x f S Z x d W 9 0 O y w m c X V v d D t T Z W N 0 a W 9 u M S 9 D b 2 1 w Z X R p d G 9 y c y 9 D a G F u Z 2 V k I F R 5 c G U u e 0 Z J U y B D b 2 R l L D J 9 J n F 1 b 3 Q 7 L C Z x d W 9 0 O 1 N l Y 3 R p b 2 4 x L 0 N v b X B l d G l 0 b 3 J z L 0 N o Y W 5 n Z W Q g V H l w Z S 5 7 T m F t Z S w z f S Z x d W 9 0 O y w m c X V v d D t T Z W N 0 a W 9 u M S 9 D b 2 1 w Z X R p d G 9 y c y 9 D a G F u Z 2 V k I F R 5 c G U u e 1 l l Y X I s N H 0 m c X V v d D s s J n F 1 b 3 Q 7 U 2 V j d G l v b j E v Q 2 9 t c G V 0 a X R v c n M v Q 2 h h b m d l Z C B U e X B l L n t O Y X R p b 2 4 s N X 0 m c X V v d D s s J n F 1 b 3 Q 7 U 2 V j d G l v b j E v Q 2 9 t c G V 0 a X R v c n M v Q 2 h h b m d l Z C B U e X B l L n t S d W 4 g M S w 2 f S Z x d W 9 0 O y w m c X V v d D t T Z W N 0 a W 9 u M S 9 D b 2 1 w Z X R p d G 9 y c y 9 D a G F u Z 2 V k I F R 5 c G U u e 1 J 1 b i A y L D d 9 J n F 1 b 3 Q 7 L C Z x d W 9 0 O 1 N l Y 3 R p b 2 4 x L 0 N v b X B l d G l 0 b 3 J z L 0 N o Y W 5 n Z W Q g V H l w Z S 5 7 V G 9 0 Y W w g V G l t Z S w 4 f S Z x d W 9 0 O y w m c X V v d D t T Z W N 0 a W 9 u M S 9 D b 2 1 w Z X R p d G 9 y c y 9 D a G F u Z 2 V k I F R 5 c G U u e 0 R p Z m Y u L D l 9 J n F 1 b 3 Q 7 L C Z x d W 9 0 O 1 N l Y 3 R p b 2 4 x L 0 N v b X B l d G l 0 b 3 J z L 0 N o Y W 5 n Z W Q g V H l w Z S 5 7 R k l T I F B v a W 5 0 c y w x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z E w M D N T T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M D A z U 0 w v R G F 0 Y T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M D A z U 0 w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M T A z U 0 w 8 L 0 l 0 Z W 1 Q Y X R o P j w v S X R l b U x v Y 2 F 0 a W 9 u P j x T d G F i b G V F b n R y a W V z P j x F b n R y e S B U e X B l P S J J c 1 B y a X Z h d G U i I F Z h b H V l P S J s M C I g L z 4 8 R W 5 0 c n k g V H l w Z T 0 i T m F t Z V V w Z G F 0 Z W R B Z n R l c k Z p b G w i I F Z h b H V l P S J s M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x h c 3 R V c G R h d G V k I i B W Y W x 1 Z T 0 i Z D I w M T g t M D M t M T J U M j M 6 M j k 6 M j Y u N T c z O D Q 4 M l o i I C 8 + P E V u d H J 5 I F R 5 c G U 9 I k Z p b G x D b 2 x 1 b W 5 O Y W 1 l c y I g V m F s d W U 9 I n N b J n F 1 b 3 Q 7 U m F u a y Z x d W 9 0 O y w m c X V v d D t C a W I m c X V v d D s s J n F 1 b 3 Q 7 R k l T I E N v Z G U m c X V v d D s s J n F 1 b 3 Q 7 T m F t Z S Z x d W 9 0 O y w m c X V v d D t Z Z W F y J n F 1 b 3 Q 7 L C Z x d W 9 0 O 0 5 h d G l v b i Z x d W 9 0 O y w m c X V v d D t S d W 4 g M S Z x d W 9 0 O y w m c X V v d D t S d W 4 g M i Z x d W 9 0 O y w m c X V v d D t U b 3 R h b C B U a W 1 l J n F 1 b 3 Q 7 L C Z x d W 9 0 O 0 R p Z m Y u J n F 1 b 3 Q 7 L C Z x d W 9 0 O 0 Z J U y B Q b 2 l u d H M m c X V v d D t d I i A v P j x F b n R y e S B U e X B l P S J G a W x s R X J y b 3 J D b 2 R l I i B W Y W x 1 Z T 0 i c 1 V u a 2 5 v d 2 4 i I C 8 + P E V u d H J 5 I F R 5 c G U 9 I k Z p b G x D b 2 x 1 b W 5 U e X B l c y I g V m F s d W U 9 I n N C Z 1 l H Q m d Z R 0 J n W U d C Z 1 k 9 I i A v P j x F b n R y e S B U e X B l P S J G a W x s R X J y b 3 J D b 3 V u d C I g V m F s d W U 9 I m w w I i A v P j x F b n R y e S B U e X B l P S J G a W x s Q 2 9 1 b n Q i I F Z h b H V l P S J s M T I 2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M T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N v b X B l d G l 0 b 3 J z L 0 N o Y W 5 n Z W Q g V H l w Z S 5 7 U m F u a y w w f S Z x d W 9 0 O y w m c X V v d D t T Z W N 0 a W 9 u M S 9 D b 2 1 w Z X R p d G 9 y c y 9 D a G F u Z 2 V k I F R 5 c G U u e 0 J p Y i w x f S Z x d W 9 0 O y w m c X V v d D t T Z W N 0 a W 9 u M S 9 D b 2 1 w Z X R p d G 9 y c y 9 D a G F u Z 2 V k I F R 5 c G U u e 0 Z J U y B D b 2 R l L D J 9 J n F 1 b 3 Q 7 L C Z x d W 9 0 O 1 N l Y 3 R p b 2 4 x L 0 N v b X B l d G l 0 b 3 J z L 0 N o Y W 5 n Z W Q g V H l w Z S 5 7 T m F t Z S w z f S Z x d W 9 0 O y w m c X V v d D t T Z W N 0 a W 9 u M S 9 D b 2 1 w Z X R p d G 9 y c y 9 D a G F u Z 2 V k I F R 5 c G U u e 1 l l Y X I s N H 0 m c X V v d D s s J n F 1 b 3 Q 7 U 2 V j d G l v b j E v Q 2 9 t c G V 0 a X R v c n M v Q 2 h h b m d l Z C B U e X B l L n t O Y X R p b 2 4 s N X 0 m c X V v d D s s J n F 1 b 3 Q 7 U 2 V j d G l v b j E v Q 2 9 t c G V 0 a X R v c n M v Q 2 h h b m d l Z C B U e X B l L n t S d W 4 g M S w 2 f S Z x d W 9 0 O y w m c X V v d D t T Z W N 0 a W 9 u M S 9 D b 2 1 w Z X R p d G 9 y c y 9 D a G F u Z 2 V k I F R 5 c G U u e 1 J 1 b i A y L D d 9 J n F 1 b 3 Q 7 L C Z x d W 9 0 O 1 N l Y 3 R p b 2 4 x L 0 N v b X B l d G l 0 b 3 J z L 0 N o Y W 5 n Z W Q g V H l w Z S 5 7 V G 9 0 Y W w g V G l t Z S w 4 f S Z x d W 9 0 O y w m c X V v d D t T Z W N 0 a W 9 u M S 9 D b 2 1 w Z X R p d G 9 y c y 9 D a G F u Z 2 V k I F R 5 c G U u e 0 R p Z m Y u L D l 9 J n F 1 b 3 Q 7 L C Z x d W 9 0 O 1 N l Y 3 R p b 2 4 x L 0 N v b X B l d G l 0 b 3 J z L 0 N o Y W 5 n Z W Q g V H l w Z S 5 7 R k l T I F B v a W 5 0 c y w x M H 0 m c X V v d D t d L C Z x d W 9 0 O 0 N v b H V t b k N v d W 5 0 J n F 1 b 3 Q 7 O j E x L C Z x d W 9 0 O 0 t l e U N v b H V t b k 5 h b W V z J n F 1 b 3 Q 7 O l t d L C Z x d W 9 0 O 0 N v b H V t b k l k Z W 5 0 a X R p Z X M m c X V v d D s 6 W y Z x d W 9 0 O 1 N l Y 3 R p b 2 4 x L 0 N v b X B l d G l 0 b 3 J z L 0 N o Y W 5 n Z W Q g V H l w Z S 5 7 U m F u a y w w f S Z x d W 9 0 O y w m c X V v d D t T Z W N 0 a W 9 u M S 9 D b 2 1 w Z X R p d G 9 y c y 9 D a G F u Z 2 V k I F R 5 c G U u e 0 J p Y i w x f S Z x d W 9 0 O y w m c X V v d D t T Z W N 0 a W 9 u M S 9 D b 2 1 w Z X R p d G 9 y c y 9 D a G F u Z 2 V k I F R 5 c G U u e 0 Z J U y B D b 2 R l L D J 9 J n F 1 b 3 Q 7 L C Z x d W 9 0 O 1 N l Y 3 R p b 2 4 x L 0 N v b X B l d G l 0 b 3 J z L 0 N o Y W 5 n Z W Q g V H l w Z S 5 7 T m F t Z S w z f S Z x d W 9 0 O y w m c X V v d D t T Z W N 0 a W 9 u M S 9 D b 2 1 w Z X R p d G 9 y c y 9 D a G F u Z 2 V k I F R 5 c G U u e 1 l l Y X I s N H 0 m c X V v d D s s J n F 1 b 3 Q 7 U 2 V j d G l v b j E v Q 2 9 t c G V 0 a X R v c n M v Q 2 h h b m d l Z C B U e X B l L n t O Y X R p b 2 4 s N X 0 m c X V v d D s s J n F 1 b 3 Q 7 U 2 V j d G l v b j E v Q 2 9 t c G V 0 a X R v c n M v Q 2 h h b m d l Z C B U e X B l L n t S d W 4 g M S w 2 f S Z x d W 9 0 O y w m c X V v d D t T Z W N 0 a W 9 u M S 9 D b 2 1 w Z X R p d G 9 y c y 9 D a G F u Z 2 V k I F R 5 c G U u e 1 J 1 b i A y L D d 9 J n F 1 b 3 Q 7 L C Z x d W 9 0 O 1 N l Y 3 R p b 2 4 x L 0 N v b X B l d G l 0 b 3 J z L 0 N o Y W 5 n Z W Q g V H l w Z S 5 7 V G 9 0 Y W w g V G l t Z S w 4 f S Z x d W 9 0 O y w m c X V v d D t T Z W N 0 a W 9 u M S 9 D b 2 1 w Z X R p d G 9 y c y 9 D a G F u Z 2 V k I F R 5 c G U u e 0 R p Z m Y u L D l 9 J n F 1 b 3 Q 7 L C Z x d W 9 0 O 1 N l Y 3 R p b 2 4 x L 0 N v b X B l d G l 0 b 3 J z L 0 N o Y W 5 n Z W Q g V H l w Z S 5 7 R k l T I F B v a W 5 0 c y w x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z E x M D N T T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M T A z U 0 w v R G F 0 Y T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M T A z U 0 w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M j A z R 1 M 8 L 0 l 0 Z W 1 Q Y X R o P j w v S X R l b U x v Y 2 F 0 a W 9 u P j x T d G F i b G V F b n R y a W V z P j x F b n R y e S B U e X B l P S J J c 1 B y a X Z h d G U i I F Z h b H V l P S J s M C I g L z 4 8 R W 5 0 c n k g V H l w Z T 0 i T m F t Z V V w Z G F 0 Z W R B Z n R l c k Z p b G w i I F Z h b H V l P S J s M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x h c 3 R V c G R h d G V k I i B W Y W x 1 Z T 0 i Z D I w M T g t M D M t M T J U M j M 6 M z Y 6 M z M u M j A 0 N D U 2 N 1 o i I C 8 + P E V u d H J 5 I F R 5 c G U 9 I k Z p b G x D b 2 x 1 b W 5 O Y W 1 l c y I g V m F s d W U 9 I n N b J n F 1 b 3 Q 7 U m F u a y Z x d W 9 0 O y w m c X V v d D t C a W I m c X V v d D s s J n F 1 b 3 Q 7 R k l T I E N v Z G U m c X V v d D s s J n F 1 b 3 Q 7 T m F t Z S Z x d W 9 0 O y w m c X V v d D t Z Z W F y J n F 1 b 3 Q 7 L C Z x d W 9 0 O 0 5 h d G l v b i Z x d W 9 0 O y w m c X V v d D t S d W 4 g M S Z x d W 9 0 O y w m c X V v d D t S d W 4 g M i Z x d W 9 0 O y w m c X V v d D t U b 3 R h b C B U a W 1 l J n F 1 b 3 Q 7 L C Z x d W 9 0 O 0 R p Z m Y u J n F 1 b 3 Q 7 L C Z x d W 9 0 O 0 Z J U y B Q b 2 l u d H M m c X V v d D t d I i A v P j x F b n R y e S B U e X B l P S J G a W x s R X J y b 3 J D b 2 R l I i B W Y W x 1 Z T 0 i c 1 V u a 2 5 v d 2 4 i I C 8 + P E V u d H J 5 I F R 5 c G U 9 I k Z p b G x D b 2 x 1 b W 5 U e X B l c y I g V m F s d W U 9 I n N C Z 1 l H Q m d Z R 0 J n W U d C Z 1 k 9 I i A v P j x F b n R y e S B U e X B l P S J G a W x s R X J y b 3 J D b 3 V u d C I g V m F s d W U 9 I m w w I i A v P j x F b n R y e S B U e X B l P S J G a W x s Q 2 9 1 b n Q i I F Z h b H V l P S J s M T E 2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M T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N v b X B l d G l 0 b 3 J z L 0 N o Y W 5 n Z W Q g V H l w Z S 5 7 U m F u a y w w f S Z x d W 9 0 O y w m c X V v d D t T Z W N 0 a W 9 u M S 9 D b 2 1 w Z X R p d G 9 y c y 9 D a G F u Z 2 V k I F R 5 c G U u e 0 J p Y i w x f S Z x d W 9 0 O y w m c X V v d D t T Z W N 0 a W 9 u M S 9 D b 2 1 w Z X R p d G 9 y c y 9 D a G F u Z 2 V k I F R 5 c G U u e 0 Z J U y B D b 2 R l L D J 9 J n F 1 b 3 Q 7 L C Z x d W 9 0 O 1 N l Y 3 R p b 2 4 x L 0 N v b X B l d G l 0 b 3 J z L 0 N o Y W 5 n Z W Q g V H l w Z S 5 7 T m F t Z S w z f S Z x d W 9 0 O y w m c X V v d D t T Z W N 0 a W 9 u M S 9 D b 2 1 w Z X R p d G 9 y c y 9 D a G F u Z 2 V k I F R 5 c G U u e 1 l l Y X I s N H 0 m c X V v d D s s J n F 1 b 3 Q 7 U 2 V j d G l v b j E v Q 2 9 t c G V 0 a X R v c n M v Q 2 h h b m d l Z C B U e X B l L n t O Y X R p b 2 4 s N X 0 m c X V v d D s s J n F 1 b 3 Q 7 U 2 V j d G l v b j E v Q 2 9 t c G V 0 a X R v c n M v Q 2 h h b m d l Z C B U e X B l L n t S d W 4 g M S w 2 f S Z x d W 9 0 O y w m c X V v d D t T Z W N 0 a W 9 u M S 9 D b 2 1 w Z X R p d G 9 y c y 9 D a G F u Z 2 V k I F R 5 c G U u e 1 J 1 b i A y L D d 9 J n F 1 b 3 Q 7 L C Z x d W 9 0 O 1 N l Y 3 R p b 2 4 x L 0 N v b X B l d G l 0 b 3 J z L 0 N o Y W 5 n Z W Q g V H l w Z S 5 7 V G 9 0 Y W w g V G l t Z S w 4 f S Z x d W 9 0 O y w m c X V v d D t T Z W N 0 a W 9 u M S 9 D b 2 1 w Z X R p d G 9 y c y 9 D a G F u Z 2 V k I F R 5 c G U u e 0 R p Z m Y u L D l 9 J n F 1 b 3 Q 7 L C Z x d W 9 0 O 1 N l Y 3 R p b 2 4 x L 0 N v b X B l d G l 0 b 3 J z L 0 N o Y W 5 n Z W Q g V H l w Z S 5 7 R k l T I F B v a W 5 0 c y w x M H 0 m c X V v d D t d L C Z x d W 9 0 O 0 N v b H V t b k N v d W 5 0 J n F 1 b 3 Q 7 O j E x L C Z x d W 9 0 O 0 t l e U N v b H V t b k 5 h b W V z J n F 1 b 3 Q 7 O l t d L C Z x d W 9 0 O 0 N v b H V t b k l k Z W 5 0 a X R p Z X M m c X V v d D s 6 W y Z x d W 9 0 O 1 N l Y 3 R p b 2 4 x L 0 N v b X B l d G l 0 b 3 J z L 0 N o Y W 5 n Z W Q g V H l w Z S 5 7 U m F u a y w w f S Z x d W 9 0 O y w m c X V v d D t T Z W N 0 a W 9 u M S 9 D b 2 1 w Z X R p d G 9 y c y 9 D a G F u Z 2 V k I F R 5 c G U u e 0 J p Y i w x f S Z x d W 9 0 O y w m c X V v d D t T Z W N 0 a W 9 u M S 9 D b 2 1 w Z X R p d G 9 y c y 9 D a G F u Z 2 V k I F R 5 c G U u e 0 Z J U y B D b 2 R l L D J 9 J n F 1 b 3 Q 7 L C Z x d W 9 0 O 1 N l Y 3 R p b 2 4 x L 0 N v b X B l d G l 0 b 3 J z L 0 N o Y W 5 n Z W Q g V H l w Z S 5 7 T m F t Z S w z f S Z x d W 9 0 O y w m c X V v d D t T Z W N 0 a W 9 u M S 9 D b 2 1 w Z X R p d G 9 y c y 9 D a G F u Z 2 V k I F R 5 c G U u e 1 l l Y X I s N H 0 m c X V v d D s s J n F 1 b 3 Q 7 U 2 V j d G l v b j E v Q 2 9 t c G V 0 a X R v c n M v Q 2 h h b m d l Z C B U e X B l L n t O Y X R p b 2 4 s N X 0 m c X V v d D s s J n F 1 b 3 Q 7 U 2 V j d G l v b j E v Q 2 9 t c G V 0 a X R v c n M v Q 2 h h b m d l Z C B U e X B l L n t S d W 4 g M S w 2 f S Z x d W 9 0 O y w m c X V v d D t T Z W N 0 a W 9 u M S 9 D b 2 1 w Z X R p d G 9 y c y 9 D a G F u Z 2 V k I F R 5 c G U u e 1 J 1 b i A y L D d 9 J n F 1 b 3 Q 7 L C Z x d W 9 0 O 1 N l Y 3 R p b 2 4 x L 0 N v b X B l d G l 0 b 3 J z L 0 N o Y W 5 n Z W Q g V H l w Z S 5 7 V G 9 0 Y W w g V G l t Z S w 4 f S Z x d W 9 0 O y w m c X V v d D t T Z W N 0 a W 9 u M S 9 D b 2 1 w Z X R p d G 9 y c y 9 D a G F u Z 2 V k I F R 5 c G U u e 0 R p Z m Y u L D l 9 J n F 1 b 3 Q 7 L C Z x d W 9 0 O 1 N l Y 3 R p b 2 4 x L 0 N v b X B l d G l 0 b 3 J z L 0 N o Y W 5 n Z W Q g V H l w Z S 5 7 R k l T I F B v a W 5 0 c y w x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z E y M D N H U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M j A z R 1 M v R G F 0 Y T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M j A z R 1 M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M z A z R 1 M 8 L 0 l 0 Z W 1 Q Y X R o P j w v S X R l b U x v Y 2 F 0 a W 9 u P j x T d G F i b G V F b n R y a W V z P j x F b n R y e S B U e X B l P S J J c 1 B y a X Z h d G U i I F Z h b H V l P S J s M C I g L z 4 8 R W 5 0 c n k g V H l w Z T 0 i T m F t Z V V w Z G F 0 Z W R B Z n R l c k Z p b G w i I F Z h b H V l P S J s M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x h c 3 R V c G R h d G V k I i B W Y W x 1 Z T 0 i Z D I w M T g t M D M t M T R U M T E 6 M D E 6 M j A u M j I y N z M y M 1 o i I C 8 + P E V u d H J 5 I F R 5 c G U 9 I k Z p b G x F c n J v c k N v Z G U i I F Z h b H V l P S J z V W 5 r b m 9 3 b i I g L z 4 8 R W 5 0 c n k g V H l w Z T 0 i R m l s b E N v b H V t b k 5 h b W V z I i B W Y W x 1 Z T 0 i c 1 s m c X V v d D t S Y W 5 r J n F 1 b 3 Q 7 L C Z x d W 9 0 O 0 J p Y i Z x d W 9 0 O y w m c X V v d D t G S V M g Q 2 9 k Z S Z x d W 9 0 O y w m c X V v d D t O Y W 1 l J n F 1 b 3 Q 7 L C Z x d W 9 0 O 1 l l Y X I m c X V v d D s s J n F 1 b 3 Q 7 T m F 0 a W 9 u J n F 1 b 3 Q 7 L C Z x d W 9 0 O 1 J 1 b i A x J n F 1 b 3 Q 7 L C Z x d W 9 0 O 1 J 1 b i A y J n F 1 b 3 Q 7 L C Z x d W 9 0 O 1 R v d G F s I F R p b W U m c X V v d D s s J n F 1 b 3 Q 7 R G l m Z i 4 m c X V v d D s s J n F 1 b 3 Q 7 R k l T I F B v a W 5 0 c y Z x d W 9 0 O 1 0 i I C 8 + P E V u d H J 5 I F R 5 c G U 9 I k Z p b G x D b 2 x 1 b W 5 U e X B l c y I g V m F s d W U 9 I n N C Z 1 l H Q m d Z R 0 J n W U d C Z 1 k 9 I i A v P j x F b n R y e S B U e X B l P S J G a W x s R X J y b 3 J D b 3 V u d C I g V m F s d W U 9 I m w w I i A v P j x F b n R y e S B U e X B l P S J G a W x s Q 2 9 1 b n Q i I F Z h b H V l P S J s M T E x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M T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N v b X B l d G l 0 b 3 J z L 0 N o Y W 5 n Z W Q g V H l w Z S 5 7 U m F u a y w w f S Z x d W 9 0 O y w m c X V v d D t T Z W N 0 a W 9 u M S 9 D b 2 1 w Z X R p d G 9 y c y 9 D a G F u Z 2 V k I F R 5 c G U u e 0 J p Y i w x f S Z x d W 9 0 O y w m c X V v d D t T Z W N 0 a W 9 u M S 9 D b 2 1 w Z X R p d G 9 y c y 9 D a G F u Z 2 V k I F R 5 c G U u e 0 Z J U y B D b 2 R l L D J 9 J n F 1 b 3 Q 7 L C Z x d W 9 0 O 1 N l Y 3 R p b 2 4 x L 0 N v b X B l d G l 0 b 3 J z L 0 N o Y W 5 n Z W Q g V H l w Z S 5 7 T m F t Z S w z f S Z x d W 9 0 O y w m c X V v d D t T Z W N 0 a W 9 u M S 9 D b 2 1 w Z X R p d G 9 y c y 9 D a G F u Z 2 V k I F R 5 c G U u e 1 l l Y X I s N H 0 m c X V v d D s s J n F 1 b 3 Q 7 U 2 V j d G l v b j E v Q 2 9 t c G V 0 a X R v c n M v Q 2 h h b m d l Z C B U e X B l L n t O Y X R p b 2 4 s N X 0 m c X V v d D s s J n F 1 b 3 Q 7 U 2 V j d G l v b j E v Q 2 9 t c G V 0 a X R v c n M v Q 2 h h b m d l Z C B U e X B l L n t S d W 4 g M S w 2 f S Z x d W 9 0 O y w m c X V v d D t T Z W N 0 a W 9 u M S 9 D b 2 1 w Z X R p d G 9 y c y 9 D a G F u Z 2 V k I F R 5 c G U u e 1 J 1 b i A y L D d 9 J n F 1 b 3 Q 7 L C Z x d W 9 0 O 1 N l Y 3 R p b 2 4 x L 0 N v b X B l d G l 0 b 3 J z L 0 N o Y W 5 n Z W Q g V H l w Z S 5 7 V G 9 0 Y W w g V G l t Z S w 4 f S Z x d W 9 0 O y w m c X V v d D t T Z W N 0 a W 9 u M S 9 D b 2 1 w Z X R p d G 9 y c y 9 D a G F u Z 2 V k I F R 5 c G U u e 0 R p Z m Y u L D l 9 J n F 1 b 3 Q 7 L C Z x d W 9 0 O 1 N l Y 3 R p b 2 4 x L 0 N v b X B l d G l 0 b 3 J z L 0 N o Y W 5 n Z W Q g V H l w Z S 5 7 R k l T I F B v a W 5 0 c y w x M H 0 m c X V v d D t d L C Z x d W 9 0 O 0 N v b H V t b k N v d W 5 0 J n F 1 b 3 Q 7 O j E x L C Z x d W 9 0 O 0 t l e U N v b H V t b k 5 h b W V z J n F 1 b 3 Q 7 O l t d L C Z x d W 9 0 O 0 N v b H V t b k l k Z W 5 0 a X R p Z X M m c X V v d D s 6 W y Z x d W 9 0 O 1 N l Y 3 R p b 2 4 x L 0 N v b X B l d G l 0 b 3 J z L 0 N o Y W 5 n Z W Q g V H l w Z S 5 7 U m F u a y w w f S Z x d W 9 0 O y w m c X V v d D t T Z W N 0 a W 9 u M S 9 D b 2 1 w Z X R p d G 9 y c y 9 D a G F u Z 2 V k I F R 5 c G U u e 0 J p Y i w x f S Z x d W 9 0 O y w m c X V v d D t T Z W N 0 a W 9 u M S 9 D b 2 1 w Z X R p d G 9 y c y 9 D a G F u Z 2 V k I F R 5 c G U u e 0 Z J U y B D b 2 R l L D J 9 J n F 1 b 3 Q 7 L C Z x d W 9 0 O 1 N l Y 3 R p b 2 4 x L 0 N v b X B l d G l 0 b 3 J z L 0 N o Y W 5 n Z W Q g V H l w Z S 5 7 T m F t Z S w z f S Z x d W 9 0 O y w m c X V v d D t T Z W N 0 a W 9 u M S 9 D b 2 1 w Z X R p d G 9 y c y 9 D a G F u Z 2 V k I F R 5 c G U u e 1 l l Y X I s N H 0 m c X V v d D s s J n F 1 b 3 Q 7 U 2 V j d G l v b j E v Q 2 9 t c G V 0 a X R v c n M v Q 2 h h b m d l Z C B U e X B l L n t O Y X R p b 2 4 s N X 0 m c X V v d D s s J n F 1 b 3 Q 7 U 2 V j d G l v b j E v Q 2 9 t c G V 0 a X R v c n M v Q 2 h h b m d l Z C B U e X B l L n t S d W 4 g M S w 2 f S Z x d W 9 0 O y w m c X V v d D t T Z W N 0 a W 9 u M S 9 D b 2 1 w Z X R p d G 9 y c y 9 D a G F u Z 2 V k I F R 5 c G U u e 1 J 1 b i A y L D d 9 J n F 1 b 3 Q 7 L C Z x d W 9 0 O 1 N l Y 3 R p b 2 4 x L 0 N v b X B l d G l 0 b 3 J z L 0 N o Y W 5 n Z W Q g V H l w Z S 5 7 V G 9 0 Y W w g V G l t Z S w 4 f S Z x d W 9 0 O y w m c X V v d D t T Z W N 0 a W 9 u M S 9 D b 2 1 w Z X R p d G 9 y c y 9 D a G F u Z 2 V k I F R 5 c G U u e 0 R p Z m Y u L D l 9 J n F 1 b 3 Q 7 L C Z x d W 9 0 O 1 N l Y 3 R p b 2 4 x L 0 N v b X B l d G l 0 b 3 J z L 0 N o Y W 5 n Z W Q g V H l w Z S 5 7 R k l T I F B v a W 5 0 c y w x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z E z M D N H U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M z A z R 1 M v R G F 0 Y T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M z A z R 1 M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T A z J T I w U 0 w 8 L 0 l 0 Z W 1 Q Y X R o P j w v S X R l b U x v Y 2 F 0 a W 9 u P j x T d G F i b G V F b n R y a W V z P j x F b n R y e S B U e X B l P S J J c 1 B y a X Z h d G U i I F Z h b H V l P S J s M C I g L z 4 8 R W 5 0 c n k g V H l w Z T 0 i T m F t Z V V w Z G F 0 Z W R B Z n R l c k Z p b G w i I F Z h b H V l P S J s M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x h c 3 R V c G R h d G V k I i B W Y W x 1 Z T 0 i Z D I w M T g t M D M t M T V U M j E 6 M z I 6 M D M u O D g z M z k y M F o i I C 8 + P E V u d H J 5 I F R 5 c G U 9 I k Z p b G x F c n J v c k N v Z G U i I F Z h b H V l P S J z V W 5 r b m 9 3 b i I g L z 4 8 R W 5 0 c n k g V H l w Z T 0 i R m l s b E N v b H V t b k 5 h b W V z I i B W Y W x 1 Z T 0 i c 1 s m c X V v d D t S Y W 5 r J n F 1 b 3 Q 7 L C Z x d W 9 0 O 0 J p Y i Z x d W 9 0 O y w m c X V v d D t G S V M g Q 2 9 k Z S Z x d W 9 0 O y w m c X V v d D t O Y W 1 l J n F 1 b 3 Q 7 L C Z x d W 9 0 O 1 l l Y X I m c X V v d D s s J n F 1 b 3 Q 7 T m F 0 a W 9 u J n F 1 b 3 Q 7 L C Z x d W 9 0 O 1 J 1 b i A x J n F 1 b 3 Q 7 L C Z x d W 9 0 O 1 J 1 b i A y J n F 1 b 3 Q 7 L C Z x d W 9 0 O 1 R v d G F s I F R p b W U m c X V v d D s s J n F 1 b 3 Q 7 R G l m Z i 4 m c X V v d D s s J n F 1 b 3 Q 7 R k l T I F B v a W 5 0 c y Z x d W 9 0 O 1 0 i I C 8 + P E V u d H J 5 I F R 5 c G U 9 I k Z p b G x D b 2 x 1 b W 5 U e X B l c y I g V m F s d W U 9 I n N C Z 1 l H Q m d Z R 0 J n W U d C Z 1 k 9 I i A v P j x F b n R y e S B U e X B l P S J G a W x s R X J y b 3 J D b 3 V u d C I g V m F s d W U 9 I m w w I i A v P j x F b n R y e S B U e X B l P S J G a W x s Q 2 9 1 b n Q i I F Z h b H V l P S J s O T M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R m l s b G V k Q 2 9 t c G x l d G V S Z X N 1 b H R U b 1 d v c m t z a G V l d C I g V m F s d W U 9 I m w x I i A v P j x F b n R y e S B U e X B l P S J S Z W x h d G l v b n N o a X B J b m Z v Q 2 9 u d G F p b m V y I i B W Y W x 1 Z T 0 i c 3 s m c X V v d D t j b 2 x 1 b W 5 D b 3 V u d C Z x d W 9 0 O z o x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2 9 t c G V 0 a X R v c n M v Q 2 h h b m d l Z C B U e X B l L n t S Y W 5 r L D B 9 J n F 1 b 3 Q 7 L C Z x d W 9 0 O 1 N l Y 3 R p b 2 4 x L 0 N v b X B l d G l 0 b 3 J z L 0 N o Y W 5 n Z W Q g V H l w Z S 5 7 Q m l i L D F 9 J n F 1 b 3 Q 7 L C Z x d W 9 0 O 1 N l Y 3 R p b 2 4 x L 0 N v b X B l d G l 0 b 3 J z L 0 N o Y W 5 n Z W Q g V H l w Z S 5 7 R k l T I E N v Z G U s M n 0 m c X V v d D s s J n F 1 b 3 Q 7 U 2 V j d G l v b j E v Q 2 9 t c G V 0 a X R v c n M v Q 2 h h b m d l Z C B U e X B l L n t O Y W 1 l L D N 9 J n F 1 b 3 Q 7 L C Z x d W 9 0 O 1 N l Y 3 R p b 2 4 x L 0 N v b X B l d G l 0 b 3 J z L 0 N o Y W 5 n Z W Q g V H l w Z S 5 7 W W V h c i w 0 f S Z x d W 9 0 O y w m c X V v d D t T Z W N 0 a W 9 u M S 9 D b 2 1 w Z X R p d G 9 y c y 9 D a G F u Z 2 V k I F R 5 c G U u e 0 5 h d G l v b i w 1 f S Z x d W 9 0 O y w m c X V v d D t T Z W N 0 a W 9 u M S 9 D b 2 1 w Z X R p d G 9 y c y 9 D a G F u Z 2 V k I F R 5 c G U u e 1 J 1 b i A x L D Z 9 J n F 1 b 3 Q 7 L C Z x d W 9 0 O 1 N l Y 3 R p b 2 4 x L 0 N v b X B l d G l 0 b 3 J z L 0 N o Y W 5 n Z W Q g V H l w Z S 5 7 U n V u I D I s N 3 0 m c X V v d D s s J n F 1 b 3 Q 7 U 2 V j d G l v b j E v Q 2 9 t c G V 0 a X R v c n M v Q 2 h h b m d l Z C B U e X B l L n t U b 3 R h b C B U a W 1 l L D h 9 J n F 1 b 3 Q 7 L C Z x d W 9 0 O 1 N l Y 3 R p b 2 4 x L 0 N v b X B l d G l 0 b 3 J z L 0 N o Y W 5 n Z W Q g V H l w Z S 5 7 R G l m Z i 4 s O X 0 m c X V v d D s s J n F 1 b 3 Q 7 U 2 V j d G l v b j E v Q 2 9 t c G V 0 a X R v c n M v Q 2 h h b m d l Z C B U e X B l L n t G S V M g U G 9 p b n R z L D E w f S Z x d W 9 0 O 1 0 s J n F 1 b 3 Q 7 Q 2 9 s d W 1 u Q 2 9 1 b n Q m c X V v d D s 6 M T E s J n F 1 b 3 Q 7 S 2 V 5 Q 2 9 s d W 1 u T m F t Z X M m c X V v d D s 6 W 1 0 s J n F 1 b 3 Q 7 Q 2 9 s d W 1 u S W R l b n R p d G l l c y Z x d W 9 0 O z p b J n F 1 b 3 Q 7 U 2 V j d G l v b j E v Q 2 9 t c G V 0 a X R v c n M v Q 2 h h b m d l Z C B U e X B l L n t S Y W 5 r L D B 9 J n F 1 b 3 Q 7 L C Z x d W 9 0 O 1 N l Y 3 R p b 2 4 x L 0 N v b X B l d G l 0 b 3 J z L 0 N o Y W 5 n Z W Q g V H l w Z S 5 7 Q m l i L D F 9 J n F 1 b 3 Q 7 L C Z x d W 9 0 O 1 N l Y 3 R p b 2 4 x L 0 N v b X B l d G l 0 b 3 J z L 0 N o Y W 5 n Z W Q g V H l w Z S 5 7 R k l T I E N v Z G U s M n 0 m c X V v d D s s J n F 1 b 3 Q 7 U 2 V j d G l v b j E v Q 2 9 t c G V 0 a X R v c n M v Q 2 h h b m d l Z C B U e X B l L n t O Y W 1 l L D N 9 J n F 1 b 3 Q 7 L C Z x d W 9 0 O 1 N l Y 3 R p b 2 4 x L 0 N v b X B l d G l 0 b 3 J z L 0 N o Y W 5 n Z W Q g V H l w Z S 5 7 W W V h c i w 0 f S Z x d W 9 0 O y w m c X V v d D t T Z W N 0 a W 9 u M S 9 D b 2 1 w Z X R p d G 9 y c y 9 D a G F u Z 2 V k I F R 5 c G U u e 0 5 h d G l v b i w 1 f S Z x d W 9 0 O y w m c X V v d D t T Z W N 0 a W 9 u M S 9 D b 2 1 w Z X R p d G 9 y c y 9 D a G F u Z 2 V k I F R 5 c G U u e 1 J 1 b i A x L D Z 9 J n F 1 b 3 Q 7 L C Z x d W 9 0 O 1 N l Y 3 R p b 2 4 x L 0 N v b X B l d G l 0 b 3 J z L 0 N o Y W 5 n Z W Q g V H l w Z S 5 7 U n V u I D I s N 3 0 m c X V v d D s s J n F 1 b 3 Q 7 U 2 V j d G l v b j E v Q 2 9 t c G V 0 a X R v c n M v Q 2 h h b m d l Z C B U e X B l L n t U b 3 R h b C B U a W 1 l L D h 9 J n F 1 b 3 Q 7 L C Z x d W 9 0 O 1 N l Y 3 R p b 2 4 x L 0 N v b X B l d G l 0 b 3 J z L 0 N o Y W 5 n Z W Q g V H l w Z S 5 7 R G l m Z i 4 s O X 0 m c X V v d D s s J n F 1 b 3 Q 7 U 2 V j d G l v b j E v Q 2 9 t c G V 0 a X R v c n M v Q 2 h h b m d l Z C B U e X B l L n t G S V M g U G 9 p b n R z L D E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M T U w M y U y M F N M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1 M D M l M j B T T C 9 E Y X R h N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1 M D M l M j B T T C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2 M D M l M j B T T D w v S X R l b V B h d G g + P C 9 J d G V t T G 9 j Y X R p b 2 4 + P F N 0 Y W J s Z U V u d H J p Z X M + P E V u d H J 5 I F R 5 c G U 9 I k l z U H J p d m F 0 Z S I g V m F s d W U 9 I m w w I i A v P j x F b n R y e S B U e X B l P S J O Y W 1 l V X B k Y X R l Z E F m d G V y R m l s b C I g V m F s d W U 9 I m w x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T G F z d F V w Z G F 0 Z W Q i I F Z h b H V l P S J k M j A x O C 0 w M y 0 x O V Q y M T o y M D o 0 N S 4 z M T M x O D g y W i I g L z 4 8 R W 5 0 c n k g V H l w Z T 0 i R m l s b E V y c m 9 y Q 2 9 k Z S I g V m F s d W U 9 I n N V b m t u b 3 d u I i A v P j x F b n R y e S B U e X B l P S J G a W x s Q 2 9 s d W 1 u T m F t Z X M i I F Z h b H V l P S J z W y Z x d W 9 0 O 1 J h b m s m c X V v d D s s J n F 1 b 3 Q 7 Q m l i J n F 1 b 3 Q 7 L C Z x d W 9 0 O 0 Z J U y B D b 2 R l J n F 1 b 3 Q 7 L C Z x d W 9 0 O 0 5 h b W U m c X V v d D s s J n F 1 b 3 Q 7 W W V h c i Z x d W 9 0 O y w m c X V v d D t O Y X R p b 2 4 m c X V v d D s s J n F 1 b 3 Q 7 U n V u I D E m c X V v d D s s J n F 1 b 3 Q 7 U n V u I D I m c X V v d D s s J n F 1 b 3 Q 7 V G 9 0 Y W w g V G l t Z S Z x d W 9 0 O y w m c X V v d D t E a W Z m L i Z x d W 9 0 O y w m c X V v d D t G S V M g U G 9 p b n R z J n F 1 b 3 Q 7 X S I g L z 4 8 R W 5 0 c n k g V H l w Z T 0 i R m l s b E N v b H V t b l R 5 c G V z I i B W Y W x 1 Z T 0 i c 0 J n W U d C Z 1 l H Q m d Z R 0 J n W T 0 i I C 8 + P E V u d H J 5 I F R 5 c G U 9 I k Z p b G x F c n J v c k N v d W 5 0 I i B W Y W x 1 Z T 0 i b D A i I C 8 + P E V u d H J 5 I F R 5 c G U 9 I k Z p b G x D b 3 V u d C I g V m F s d W U 9 I m w 5 M C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G a W x s Z W R D b 2 1 w b G V 0 Z V J l c 3 V s d F R v V 2 9 y a 3 N o Z W V 0 I i B W Y W x 1 Z T 0 i b D E i I C 8 + P E V u d H J 5 I F R 5 c G U 9 I l J l b G F 0 a W 9 u c 2 h p c E l u Z m 9 D b 2 5 0 Y W l u Z X I i I F Z h b H V l P S J z e y Z x d W 9 0 O 2 N v b H V t b k N v d W 5 0 J n F 1 b 3 Q 7 O j E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D b 2 1 w Z X R p d G 9 y c y 9 D a G F u Z 2 V k I F R 5 c G U u e 1 J h b m s s M H 0 m c X V v d D s s J n F 1 b 3 Q 7 U 2 V j d G l v b j E v Q 2 9 t c G V 0 a X R v c n M v Q 2 h h b m d l Z C B U e X B l L n t C a W I s M X 0 m c X V v d D s s J n F 1 b 3 Q 7 U 2 V j d G l v b j E v Q 2 9 t c G V 0 a X R v c n M v Q 2 h h b m d l Z C B U e X B l L n t G S V M g Q 2 9 k Z S w y f S Z x d W 9 0 O y w m c X V v d D t T Z W N 0 a W 9 u M S 9 D b 2 1 w Z X R p d G 9 y c y 9 D a G F u Z 2 V k I F R 5 c G U u e 0 5 h b W U s M 3 0 m c X V v d D s s J n F 1 b 3 Q 7 U 2 V j d G l v b j E v Q 2 9 t c G V 0 a X R v c n M v Q 2 h h b m d l Z C B U e X B l L n t Z Z W F y L D R 9 J n F 1 b 3 Q 7 L C Z x d W 9 0 O 1 N l Y 3 R p b 2 4 x L 0 N v b X B l d G l 0 b 3 J z L 0 N o Y W 5 n Z W Q g V H l w Z S 5 7 T m F 0 a W 9 u L D V 9 J n F 1 b 3 Q 7 L C Z x d W 9 0 O 1 N l Y 3 R p b 2 4 x L 0 N v b X B l d G l 0 b 3 J z L 0 N o Y W 5 n Z W Q g V H l w Z S 5 7 U n V u I D E s N n 0 m c X V v d D s s J n F 1 b 3 Q 7 U 2 V j d G l v b j E v Q 2 9 t c G V 0 a X R v c n M v Q 2 h h b m d l Z C B U e X B l L n t S d W 4 g M i w 3 f S Z x d W 9 0 O y w m c X V v d D t T Z W N 0 a W 9 u M S 9 D b 2 1 w Z X R p d G 9 y c y 9 D a G F u Z 2 V k I F R 5 c G U u e 1 R v d G F s I F R p b W U s O H 0 m c X V v d D s s J n F 1 b 3 Q 7 U 2 V j d G l v b j E v Q 2 9 t c G V 0 a X R v c n M v Q 2 h h b m d l Z C B U e X B l L n t E a W Z m L i w 5 f S Z x d W 9 0 O y w m c X V v d D t T Z W N 0 a W 9 u M S 9 D b 2 1 w Z X R p d G 9 y c y 9 D a G F u Z 2 V k I F R 5 c G U u e 0 Z J U y B Q b 2 l u d H M s M T B 9 J n F 1 b 3 Q 7 X S w m c X V v d D t D b 2 x 1 b W 5 D b 3 V u d C Z x d W 9 0 O z o x M S w m c X V v d D t L Z X l D b 2 x 1 b W 5 O Y W 1 l c y Z x d W 9 0 O z p b X S w m c X V v d D t D b 2 x 1 b W 5 J Z G V u d G l 0 a W V z J n F 1 b 3 Q 7 O l s m c X V v d D t T Z W N 0 a W 9 u M S 9 D b 2 1 w Z X R p d G 9 y c y 9 D a G F u Z 2 V k I F R 5 c G U u e 1 J h b m s s M H 0 m c X V v d D s s J n F 1 b 3 Q 7 U 2 V j d G l v b j E v Q 2 9 t c G V 0 a X R v c n M v Q 2 h h b m d l Z C B U e X B l L n t C a W I s M X 0 m c X V v d D s s J n F 1 b 3 Q 7 U 2 V j d G l v b j E v Q 2 9 t c G V 0 a X R v c n M v Q 2 h h b m d l Z C B U e X B l L n t G S V M g Q 2 9 k Z S w y f S Z x d W 9 0 O y w m c X V v d D t T Z W N 0 a W 9 u M S 9 D b 2 1 w Z X R p d G 9 y c y 9 D a G F u Z 2 V k I F R 5 c G U u e 0 5 h b W U s M 3 0 m c X V v d D s s J n F 1 b 3 Q 7 U 2 V j d G l v b j E v Q 2 9 t c G V 0 a X R v c n M v Q 2 h h b m d l Z C B U e X B l L n t Z Z W F y L D R 9 J n F 1 b 3 Q 7 L C Z x d W 9 0 O 1 N l Y 3 R p b 2 4 x L 0 N v b X B l d G l 0 b 3 J z L 0 N o Y W 5 n Z W Q g V H l w Z S 5 7 T m F 0 a W 9 u L D V 9 J n F 1 b 3 Q 7 L C Z x d W 9 0 O 1 N l Y 3 R p b 2 4 x L 0 N v b X B l d G l 0 b 3 J z L 0 N o Y W 5 n Z W Q g V H l w Z S 5 7 U n V u I D E s N n 0 m c X V v d D s s J n F 1 b 3 Q 7 U 2 V j d G l v b j E v Q 2 9 t c G V 0 a X R v c n M v Q 2 h h b m d l Z C B U e X B l L n t S d W 4 g M i w 3 f S Z x d W 9 0 O y w m c X V v d D t T Z W N 0 a W 9 u M S 9 D b 2 1 w Z X R p d G 9 y c y 9 D a G F u Z 2 V k I F R 5 c G U u e 1 R v d G F s I F R p b W U s O H 0 m c X V v d D s s J n F 1 b 3 Q 7 U 2 V j d G l v b j E v Q 2 9 t c G V 0 a X R v c n M v Q 2 h h b m d l Z C B U e X B l L n t E a W Z m L i w 5 f S Z x d W 9 0 O y w m c X V v d D t T Z W N 0 a W 9 u M S 9 D b 2 1 w Z X R p d G 9 y c y 9 D a G F u Z 2 V k I F R 5 c G U u e 0 Z J U y B Q b 2 l u d H M s M T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x N j A z J T I w U 0 w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Y w M y U y M F N M L 0 R h d G E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Y w M y U y M F N M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P 5 X w + T N 2 2 p M u o E 4 g R / A N W Y A A A A A A g A A A A A A A 2 Y A A M A A A A A Q A A A A L P E z f W I B K G N u i Q P N 5 i o 6 0 g A A A A A E g A A A o A A A A B A A A A A B C X N 7 Z E / L X 4 k Z o o L m W s B k U A A A A E y f g 4 p m / f 0 i i 3 q W h 9 k n T K b r 9 n D s n c 5 Q C n V E A q h u L 9 4 c 1 c Y 4 v g K d t x + i m J b y u z X J 8 F p V D W w v W 2 7 B O J l a t J A R u R J f Y Z z J 8 r S x u w h g g d U y u 4 Y k F A A A A J z I I k t B o s e t v j 4 3 y S W g F c N k / R 8 z < / D a t a M a s h u p > 
</file>

<file path=customXml/itemProps1.xml><?xml version="1.0" encoding="utf-8"?>
<ds:datastoreItem xmlns:ds="http://schemas.openxmlformats.org/officeDocument/2006/customXml" ds:itemID="{B1551DF1-C2F3-4F16-97F9-A8D9B651B6E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FIS-M</vt:lpstr>
      <vt:lpstr>Points Table</vt:lpstr>
      <vt:lpstr>03.01 SL</vt:lpstr>
      <vt:lpstr>04.01 SL</vt:lpstr>
      <vt:lpstr>15.01 SL</vt:lpstr>
      <vt:lpstr>15.01 SL2</vt:lpstr>
      <vt:lpstr>05.02 GS</vt:lpstr>
      <vt:lpstr>06.02 GS</vt:lpstr>
      <vt:lpstr>07.02 SL</vt:lpstr>
      <vt:lpstr>08.02 SL</vt:lpstr>
      <vt:lpstr>01.03 SL</vt:lpstr>
      <vt:lpstr>02.03SL</vt:lpstr>
      <vt:lpstr>10.03 SL</vt:lpstr>
      <vt:lpstr>11.03 SL</vt:lpstr>
      <vt:lpstr>12.03 GS</vt:lpstr>
      <vt:lpstr>13.03 GS</vt:lpstr>
      <vt:lpstr>15.03 SL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Duncan Gibson MacLean</dc:creator>
  <cp:lastModifiedBy>Duncan Gibson MacLean</cp:lastModifiedBy>
  <dcterms:created xsi:type="dcterms:W3CDTF">2018-01-15T20:31:00Z</dcterms:created>
  <dcterms:modified xsi:type="dcterms:W3CDTF">2018-03-19T21:43:05Z</dcterms:modified>
</cp:coreProperties>
</file>