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maclean\Desktop\Point Tracking\FISPoints\"/>
    </mc:Choice>
  </mc:AlternateContent>
  <xr:revisionPtr revIDLastSave="0" documentId="13_ncr:1_{47A7C0D4-08AA-485D-9580-A8FB45F45B9E}" xr6:coauthVersionLast="28" xr6:coauthVersionMax="28" xr10:uidLastSave="{00000000-0000-0000-0000-000000000000}"/>
  <bookViews>
    <workbookView xWindow="0" yWindow="0" windowWidth="23040" windowHeight="9048" xr2:uid="{F017305F-716D-4ABC-AA18-13EBF60A9716}"/>
  </bookViews>
  <sheets>
    <sheet name="FIS-W" sheetId="4" r:id="rId1"/>
    <sheet name="Points Table" sheetId="3" r:id="rId2"/>
    <sheet name="03.01 SL" sheetId="9" r:id="rId3"/>
    <sheet name="04.01 SL" sheetId="10" r:id="rId4"/>
    <sheet name="15.01 SL1" sheetId="13" r:id="rId5"/>
    <sheet name="15.01 SL2" sheetId="14" r:id="rId6"/>
    <sheet name="05.02 GS" sheetId="8" r:id="rId7"/>
    <sheet name="06.02 GS" sheetId="11" r:id="rId8"/>
    <sheet name="07.02 SL" sheetId="12" r:id="rId9"/>
    <sheet name="08.02 SL" sheetId="15" r:id="rId10"/>
    <sheet name="03.03 SL" sheetId="16" r:id="rId11"/>
    <sheet name="04.03 SL" sheetId="17" r:id="rId12"/>
    <sheet name="10.03 SL" sheetId="19" r:id="rId13"/>
    <sheet name="11.03 SL" sheetId="22" r:id="rId14"/>
    <sheet name="12.03 GS" sheetId="23" r:id="rId15"/>
    <sheet name="13.03 GS" sheetId="24" r:id="rId16"/>
    <sheet name="15.03 SL" sheetId="25" r:id="rId17"/>
    <sheet name="16.03 SL" sheetId="27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4" l="1"/>
  <c r="AK4" i="4" s="1"/>
  <c r="AJ7" i="4"/>
  <c r="AK7" i="4" s="1"/>
  <c r="AJ5" i="4"/>
  <c r="AK5" i="4" s="1"/>
  <c r="AJ6" i="4"/>
  <c r="AK6" i="4" s="1"/>
  <c r="AJ8" i="4"/>
  <c r="AK8" i="4" s="1"/>
  <c r="AJ9" i="4"/>
  <c r="AK9" i="4" s="1"/>
  <c r="AJ10" i="4"/>
  <c r="AK10" i="4" s="1"/>
  <c r="AJ11" i="4"/>
  <c r="AK11" i="4" s="1"/>
  <c r="AJ12" i="4"/>
  <c r="AK12" i="4" s="1"/>
  <c r="AJ14" i="4"/>
  <c r="AK14" i="4" s="1"/>
  <c r="AJ15" i="4"/>
  <c r="AK15" i="4" s="1"/>
  <c r="AJ16" i="4"/>
  <c r="AK16" i="4" s="1"/>
  <c r="AJ17" i="4"/>
  <c r="AK17" i="4" s="1"/>
  <c r="AJ20" i="4"/>
  <c r="AK20" i="4" s="1"/>
  <c r="AJ18" i="4"/>
  <c r="AK18" i="4" s="1"/>
  <c r="AJ19" i="4"/>
  <c r="AK19" i="4" s="1"/>
  <c r="AJ21" i="4"/>
  <c r="AK21" i="4" s="1"/>
  <c r="AJ13" i="4"/>
  <c r="AK13" i="4" s="1"/>
  <c r="AJ22" i="4"/>
  <c r="AK22" i="4" s="1"/>
  <c r="AJ23" i="4"/>
  <c r="AK23" i="4" s="1"/>
  <c r="AJ24" i="4"/>
  <c r="AK24" i="4" s="1"/>
  <c r="AJ25" i="4"/>
  <c r="AK25" i="4" s="1"/>
  <c r="AJ26" i="4"/>
  <c r="AK26" i="4" s="1"/>
  <c r="AJ27" i="4"/>
  <c r="AK27" i="4" s="1"/>
  <c r="AJ30" i="4"/>
  <c r="AK30" i="4" s="1"/>
  <c r="AJ31" i="4"/>
  <c r="AK31" i="4" s="1"/>
  <c r="AJ32" i="4"/>
  <c r="AK32" i="4" s="1"/>
  <c r="AJ33" i="4"/>
  <c r="AK33" i="4" s="1"/>
  <c r="AJ34" i="4"/>
  <c r="AK34" i="4" s="1"/>
  <c r="AJ38" i="4"/>
  <c r="AK38" i="4" s="1"/>
  <c r="AJ29" i="4"/>
  <c r="AK29" i="4" s="1"/>
  <c r="AJ39" i="4"/>
  <c r="AK39" i="4" s="1"/>
  <c r="AJ40" i="4"/>
  <c r="AK40" i="4" s="1"/>
  <c r="AJ41" i="4"/>
  <c r="AK41" i="4" s="1"/>
  <c r="AJ28" i="4"/>
  <c r="AK28" i="4" s="1"/>
  <c r="AJ42" i="4"/>
  <c r="AK42" i="4" s="1"/>
  <c r="AJ43" i="4"/>
  <c r="AK43" i="4" s="1"/>
  <c r="AJ36" i="4"/>
  <c r="AK36" i="4" s="1"/>
  <c r="AJ44" i="4"/>
  <c r="AK44" i="4" s="1"/>
  <c r="AJ35" i="4"/>
  <c r="AK35" i="4" s="1"/>
  <c r="AJ45" i="4"/>
  <c r="AK45" i="4" s="1"/>
  <c r="AJ46" i="4"/>
  <c r="AK46" i="4" s="1"/>
  <c r="AJ47" i="4"/>
  <c r="AK47" i="4" s="1"/>
  <c r="AJ49" i="4"/>
  <c r="AK49" i="4" s="1"/>
  <c r="AJ51" i="4"/>
  <c r="AK51" i="4" s="1"/>
  <c r="AJ48" i="4"/>
  <c r="AK48" i="4" s="1"/>
  <c r="AJ50" i="4"/>
  <c r="AK50" i="4" s="1"/>
  <c r="AJ54" i="4"/>
  <c r="AK54" i="4" s="1"/>
  <c r="AJ55" i="4"/>
  <c r="AK55" i="4" s="1"/>
  <c r="AJ56" i="4"/>
  <c r="AK56" i="4" s="1"/>
  <c r="AJ53" i="4"/>
  <c r="AK53" i="4" s="1"/>
  <c r="AJ52" i="4"/>
  <c r="AK52" i="4" s="1"/>
  <c r="AJ58" i="4"/>
  <c r="AK58" i="4" s="1"/>
  <c r="AJ60" i="4"/>
  <c r="AK60" i="4" s="1"/>
  <c r="AJ62" i="4"/>
  <c r="AK62" i="4" s="1"/>
  <c r="AJ37" i="4"/>
  <c r="AK37" i="4" s="1"/>
  <c r="AJ64" i="4"/>
  <c r="AK64" i="4" s="1"/>
  <c r="AJ65" i="4"/>
  <c r="AK65" i="4" s="1"/>
  <c r="AJ59" i="4"/>
  <c r="AK59" i="4" s="1"/>
  <c r="AJ66" i="4"/>
  <c r="AK66" i="4" s="1"/>
  <c r="AJ67" i="4"/>
  <c r="AK67" i="4" s="1"/>
  <c r="AJ68" i="4"/>
  <c r="AK68" i="4" s="1"/>
  <c r="AJ69" i="4"/>
  <c r="AK69" i="4" s="1"/>
  <c r="AJ70" i="4"/>
  <c r="AK70" i="4" s="1"/>
  <c r="AJ72" i="4"/>
  <c r="AK72" i="4" s="1"/>
  <c r="AJ61" i="4"/>
  <c r="AK61" i="4" s="1"/>
  <c r="AJ73" i="4"/>
  <c r="AK73" i="4" s="1"/>
  <c r="AJ63" i="4"/>
  <c r="AK63" i="4" s="1"/>
  <c r="AJ74" i="4"/>
  <c r="AK74" i="4" s="1"/>
  <c r="AJ75" i="4"/>
  <c r="AK75" i="4" s="1"/>
  <c r="AJ77" i="4"/>
  <c r="AK77" i="4" s="1"/>
  <c r="AJ81" i="4"/>
  <c r="AK81" i="4" s="1"/>
  <c r="AJ82" i="4"/>
  <c r="AK82" i="4" s="1"/>
  <c r="AJ71" i="4"/>
  <c r="AK71" i="4" s="1"/>
  <c r="AJ83" i="4"/>
  <c r="AK83" i="4" s="1"/>
  <c r="AJ84" i="4"/>
  <c r="AK84" i="4" s="1"/>
  <c r="AJ80" i="4"/>
  <c r="AK80" i="4" s="1"/>
  <c r="AJ86" i="4"/>
  <c r="AK86" i="4" s="1"/>
  <c r="AJ89" i="4"/>
  <c r="AK89" i="4" s="1"/>
  <c r="AJ90" i="4"/>
  <c r="AK90" i="4" s="1"/>
  <c r="AJ57" i="4"/>
  <c r="AK57" i="4" s="1"/>
  <c r="AJ93" i="4"/>
  <c r="AK93" i="4" s="1"/>
  <c r="AJ88" i="4"/>
  <c r="AK88" i="4" s="1"/>
  <c r="AJ94" i="4"/>
  <c r="AK94" i="4" s="1"/>
  <c r="AJ95" i="4"/>
  <c r="AK95" i="4" s="1"/>
  <c r="AJ87" i="4"/>
  <c r="AK87" i="4" s="1"/>
  <c r="AJ96" i="4"/>
  <c r="AK96" i="4" s="1"/>
  <c r="AJ85" i="4"/>
  <c r="AK85" i="4" s="1"/>
  <c r="AJ100" i="4"/>
  <c r="AK100" i="4" s="1"/>
  <c r="AJ79" i="4"/>
  <c r="AK79" i="4" s="1"/>
  <c r="AJ92" i="4"/>
  <c r="AK92" i="4" s="1"/>
  <c r="AJ98" i="4"/>
  <c r="AK98" i="4" s="1"/>
  <c r="AJ97" i="4"/>
  <c r="AK97" i="4" s="1"/>
  <c r="AJ102" i="4"/>
  <c r="AK102" i="4" s="1"/>
  <c r="AJ78" i="4"/>
  <c r="AK78" i="4" s="1"/>
  <c r="AJ103" i="4"/>
  <c r="AK103" i="4" s="1"/>
  <c r="AJ76" i="4"/>
  <c r="AK76" i="4" s="1"/>
  <c r="AJ104" i="4"/>
  <c r="AK104" i="4" s="1"/>
  <c r="AJ91" i="4"/>
  <c r="AK91" i="4" s="1"/>
  <c r="AJ105" i="4"/>
  <c r="AK105" i="4" s="1"/>
  <c r="AJ99" i="4"/>
  <c r="AK99" i="4" s="1"/>
  <c r="AJ106" i="4"/>
  <c r="AK106" i="4" s="1"/>
  <c r="AJ108" i="4"/>
  <c r="AK108" i="4" s="1"/>
  <c r="AJ101" i="4"/>
  <c r="AK101" i="4" s="1"/>
  <c r="AJ110" i="4"/>
  <c r="AK110" i="4" s="1"/>
  <c r="AJ112" i="4"/>
  <c r="AK112" i="4" s="1"/>
  <c r="AJ113" i="4"/>
  <c r="AK113" i="4" s="1"/>
  <c r="AJ109" i="4"/>
  <c r="AK109" i="4" s="1"/>
  <c r="AJ115" i="4"/>
  <c r="AK115" i="4" s="1"/>
  <c r="AJ107" i="4"/>
  <c r="AK107" i="4" s="1"/>
  <c r="AJ116" i="4"/>
  <c r="AK116" i="4" s="1"/>
  <c r="AJ117" i="4"/>
  <c r="AK117" i="4" s="1"/>
  <c r="AJ118" i="4"/>
  <c r="AK118" i="4" s="1"/>
  <c r="AJ122" i="4"/>
  <c r="AK122" i="4" s="1"/>
  <c r="AJ111" i="4"/>
  <c r="AK111" i="4" s="1"/>
  <c r="AJ123" i="4"/>
  <c r="AK123" i="4" s="1"/>
  <c r="AJ124" i="4"/>
  <c r="AK124" i="4" s="1"/>
  <c r="AJ125" i="4"/>
  <c r="AK125" i="4" s="1"/>
  <c r="AJ114" i="4"/>
  <c r="AK114" i="4" s="1"/>
  <c r="AJ128" i="4"/>
  <c r="AK128" i="4" s="1"/>
  <c r="AJ129" i="4"/>
  <c r="AK129" i="4" s="1"/>
  <c r="AJ119" i="4"/>
  <c r="AK119" i="4" s="1"/>
  <c r="AJ130" i="4"/>
  <c r="AK130" i="4" s="1"/>
  <c r="AJ132" i="4"/>
  <c r="AK132" i="4" s="1"/>
  <c r="AJ120" i="4"/>
  <c r="AK120" i="4" s="1"/>
  <c r="AJ121" i="4"/>
  <c r="AK121" i="4" s="1"/>
  <c r="AJ133" i="4"/>
  <c r="AK133" i="4" s="1"/>
  <c r="AJ126" i="4"/>
  <c r="AK126" i="4" s="1"/>
  <c r="AJ127" i="4"/>
  <c r="AK127" i="4" s="1"/>
  <c r="AJ134" i="4"/>
  <c r="AK134" i="4" s="1"/>
  <c r="AJ135" i="4"/>
  <c r="AK135" i="4" s="1"/>
  <c r="AJ136" i="4"/>
  <c r="AK136" i="4" s="1"/>
  <c r="AJ137" i="4"/>
  <c r="AK137" i="4" s="1"/>
  <c r="AJ138" i="4"/>
  <c r="AK138" i="4" s="1"/>
  <c r="AJ139" i="4"/>
  <c r="AK139" i="4" s="1"/>
  <c r="AJ140" i="4"/>
  <c r="AK140" i="4" s="1"/>
  <c r="AJ141" i="4"/>
  <c r="AK141" i="4" s="1"/>
  <c r="AJ131" i="4"/>
  <c r="AK131" i="4" s="1"/>
  <c r="AJ142" i="4"/>
  <c r="AK142" i="4" s="1"/>
  <c r="AJ143" i="4"/>
  <c r="AK143" i="4" s="1"/>
  <c r="AJ144" i="4"/>
  <c r="AK144" i="4" s="1"/>
  <c r="AJ145" i="4"/>
  <c r="AK145" i="4" s="1"/>
  <c r="AJ146" i="4"/>
  <c r="AK146" i="4" s="1"/>
  <c r="AJ147" i="4"/>
  <c r="AK147" i="4" s="1"/>
  <c r="AJ148" i="4"/>
  <c r="AK148" i="4" s="1"/>
  <c r="AJ149" i="4"/>
  <c r="AK149" i="4" s="1"/>
  <c r="AJ150" i="4"/>
  <c r="AK150" i="4" s="1"/>
  <c r="AJ151" i="4"/>
  <c r="AK151" i="4" s="1"/>
  <c r="AJ152" i="4"/>
  <c r="AK152" i="4" s="1"/>
  <c r="AJ153" i="4"/>
  <c r="AK153" i="4" s="1"/>
  <c r="AJ154" i="4"/>
  <c r="AK154" i="4" s="1"/>
  <c r="AJ155" i="4"/>
  <c r="AK155" i="4" s="1"/>
  <c r="AJ156" i="4"/>
  <c r="AK156" i="4" s="1"/>
  <c r="AJ157" i="4"/>
  <c r="AK157" i="4" s="1"/>
  <c r="O2" i="27"/>
  <c r="O3" i="27"/>
  <c r="O4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N2" i="27"/>
  <c r="N3" i="27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M2" i="27"/>
  <c r="M3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AH7" i="4" l="1"/>
  <c r="AI7" i="4" s="1"/>
  <c r="AH5" i="4"/>
  <c r="AI5" i="4" s="1"/>
  <c r="AH8" i="4"/>
  <c r="AI8" i="4" s="1"/>
  <c r="AH9" i="4"/>
  <c r="AI9" i="4" s="1"/>
  <c r="AH11" i="4"/>
  <c r="AI11" i="4" s="1"/>
  <c r="AH12" i="4"/>
  <c r="AI12" i="4" s="1"/>
  <c r="AH14" i="4"/>
  <c r="AI14" i="4" s="1"/>
  <c r="AH6" i="4"/>
  <c r="AI6" i="4" s="1"/>
  <c r="AH4" i="4"/>
  <c r="AI4" i="4" s="1"/>
  <c r="AH10" i="4"/>
  <c r="AI10" i="4" s="1"/>
  <c r="AH16" i="4"/>
  <c r="AI16" i="4" s="1"/>
  <c r="AH15" i="4"/>
  <c r="AI15" i="4" s="1"/>
  <c r="AH20" i="4"/>
  <c r="AI20" i="4" s="1"/>
  <c r="AH17" i="4"/>
  <c r="AI17" i="4" s="1"/>
  <c r="AH19" i="4"/>
  <c r="AI19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18" i="4"/>
  <c r="AI18" i="4" s="1"/>
  <c r="AH27" i="4"/>
  <c r="AI27" i="4" s="1"/>
  <c r="AH31" i="4"/>
  <c r="AI31" i="4" s="1"/>
  <c r="AH32" i="4"/>
  <c r="AI32" i="4" s="1"/>
  <c r="AH33" i="4"/>
  <c r="AI33" i="4" s="1"/>
  <c r="AH34" i="4"/>
  <c r="AI34" i="4" s="1"/>
  <c r="AH38" i="4"/>
  <c r="AI38" i="4" s="1"/>
  <c r="AH39" i="4"/>
  <c r="AI39" i="4" s="1"/>
  <c r="AH40" i="4"/>
  <c r="AI40" i="4" s="1"/>
  <c r="AH41" i="4"/>
  <c r="AI41" i="4" s="1"/>
  <c r="AH42" i="4"/>
  <c r="AI42" i="4" s="1"/>
  <c r="AH43" i="4"/>
  <c r="AI43" i="4" s="1"/>
  <c r="AH44" i="4"/>
  <c r="AI44" i="4" s="1"/>
  <c r="AH13" i="4"/>
  <c r="AI13" i="4" s="1"/>
  <c r="AH45" i="4"/>
  <c r="AI45" i="4" s="1"/>
  <c r="AH46" i="4"/>
  <c r="AI46" i="4" s="1"/>
  <c r="AH36" i="4"/>
  <c r="AI36" i="4" s="1"/>
  <c r="AH29" i="4"/>
  <c r="AI29" i="4" s="1"/>
  <c r="AH35" i="4"/>
  <c r="AI35" i="4" s="1"/>
  <c r="AH51" i="4"/>
  <c r="AI51" i="4" s="1"/>
  <c r="AH48" i="4"/>
  <c r="AI48" i="4" s="1"/>
  <c r="AH54" i="4"/>
  <c r="AI54" i="4" s="1"/>
  <c r="AH30" i="4"/>
  <c r="AI30" i="4" s="1"/>
  <c r="AH28" i="4"/>
  <c r="AI28" i="4" s="1"/>
  <c r="AH55" i="4"/>
  <c r="AI55" i="4" s="1"/>
  <c r="AH56" i="4"/>
  <c r="AI56" i="4" s="1"/>
  <c r="AH50" i="4"/>
  <c r="AI50" i="4" s="1"/>
  <c r="AH53" i="4"/>
  <c r="AI53" i="4" s="1"/>
  <c r="AH52" i="4"/>
  <c r="AI52" i="4" s="1"/>
  <c r="AH58" i="4"/>
  <c r="AI58" i="4" s="1"/>
  <c r="AH47" i="4"/>
  <c r="AI47" i="4" s="1"/>
  <c r="AH49" i="4"/>
  <c r="AI49" i="4" s="1"/>
  <c r="AH60" i="4"/>
  <c r="AI60" i="4" s="1"/>
  <c r="AH62" i="4"/>
  <c r="AI62" i="4" s="1"/>
  <c r="AH64" i="4"/>
  <c r="AI64" i="4" s="1"/>
  <c r="AH65" i="4"/>
  <c r="AI65" i="4" s="1"/>
  <c r="AH66" i="4"/>
  <c r="AI66" i="4" s="1"/>
  <c r="AH67" i="4"/>
  <c r="AI67" i="4" s="1"/>
  <c r="AH68" i="4"/>
  <c r="AI68" i="4" s="1"/>
  <c r="AH69" i="4"/>
  <c r="AI69" i="4" s="1"/>
  <c r="AH70" i="4"/>
  <c r="AI70" i="4" s="1"/>
  <c r="AH72" i="4"/>
  <c r="AI72" i="4" s="1"/>
  <c r="AH61" i="4"/>
  <c r="AI61" i="4" s="1"/>
  <c r="AH74" i="4"/>
  <c r="AI74" i="4" s="1"/>
  <c r="AH75" i="4"/>
  <c r="AI75" i="4" s="1"/>
  <c r="AH59" i="4"/>
  <c r="AI59" i="4" s="1"/>
  <c r="AH81" i="4"/>
  <c r="AI81" i="4" s="1"/>
  <c r="AH82" i="4"/>
  <c r="AI82" i="4" s="1"/>
  <c r="AH73" i="4"/>
  <c r="AI73" i="4" s="1"/>
  <c r="AH83" i="4"/>
  <c r="AI83" i="4" s="1"/>
  <c r="AH86" i="4"/>
  <c r="AI86" i="4" s="1"/>
  <c r="AH77" i="4"/>
  <c r="AI77" i="4" s="1"/>
  <c r="AH89" i="4"/>
  <c r="AI89" i="4" s="1"/>
  <c r="AH90" i="4"/>
  <c r="AI90" i="4" s="1"/>
  <c r="AH84" i="4"/>
  <c r="AI84" i="4" s="1"/>
  <c r="AH80" i="4"/>
  <c r="AI80" i="4" s="1"/>
  <c r="AH57" i="4"/>
  <c r="AI57" i="4" s="1"/>
  <c r="AH71" i="4"/>
  <c r="AI71" i="4" s="1"/>
  <c r="AH93" i="4"/>
  <c r="AI93" i="4" s="1"/>
  <c r="AH94" i="4"/>
  <c r="AI94" i="4" s="1"/>
  <c r="AH63" i="4"/>
  <c r="AI63" i="4" s="1"/>
  <c r="AH95" i="4"/>
  <c r="AI95" i="4" s="1"/>
  <c r="AH88" i="4"/>
  <c r="AI88" i="4" s="1"/>
  <c r="AH96" i="4"/>
  <c r="AI96" i="4" s="1"/>
  <c r="AH100" i="4"/>
  <c r="AI100" i="4" s="1"/>
  <c r="AH102" i="4"/>
  <c r="AI102" i="4" s="1"/>
  <c r="AH78" i="4"/>
  <c r="AI78" i="4" s="1"/>
  <c r="AH87" i="4"/>
  <c r="AI87" i="4" s="1"/>
  <c r="AH103" i="4"/>
  <c r="AI103" i="4" s="1"/>
  <c r="AH76" i="4"/>
  <c r="AI76" i="4" s="1"/>
  <c r="AH104" i="4"/>
  <c r="AI104" i="4" s="1"/>
  <c r="AH105" i="4"/>
  <c r="AI105" i="4" s="1"/>
  <c r="AH98" i="4"/>
  <c r="AI98" i="4" s="1"/>
  <c r="AH106" i="4"/>
  <c r="AI106" i="4" s="1"/>
  <c r="AH108" i="4"/>
  <c r="AI108" i="4" s="1"/>
  <c r="AH85" i="4"/>
  <c r="AI85" i="4" s="1"/>
  <c r="AH110" i="4"/>
  <c r="AI110" i="4" s="1"/>
  <c r="AH97" i="4"/>
  <c r="AI97" i="4" s="1"/>
  <c r="AH37" i="4"/>
  <c r="AI37" i="4" s="1"/>
  <c r="AH112" i="4"/>
  <c r="AI112" i="4" s="1"/>
  <c r="AH113" i="4"/>
  <c r="AI113" i="4" s="1"/>
  <c r="AH115" i="4"/>
  <c r="AI115" i="4" s="1"/>
  <c r="AH92" i="4"/>
  <c r="AI92" i="4" s="1"/>
  <c r="AH107" i="4"/>
  <c r="AI107" i="4" s="1"/>
  <c r="AH99" i="4"/>
  <c r="AI99" i="4" s="1"/>
  <c r="AH116" i="4"/>
  <c r="AI116" i="4" s="1"/>
  <c r="AH117" i="4"/>
  <c r="AI117" i="4" s="1"/>
  <c r="AH118" i="4"/>
  <c r="AI118" i="4" s="1"/>
  <c r="AH101" i="4"/>
  <c r="AI101" i="4" s="1"/>
  <c r="AH122" i="4"/>
  <c r="AI122" i="4" s="1"/>
  <c r="AH111" i="4"/>
  <c r="AI111" i="4" s="1"/>
  <c r="AH123" i="4"/>
  <c r="AI123" i="4" s="1"/>
  <c r="AH124" i="4"/>
  <c r="AI124" i="4" s="1"/>
  <c r="AH125" i="4"/>
  <c r="AI125" i="4" s="1"/>
  <c r="AH109" i="4"/>
  <c r="AI109" i="4" s="1"/>
  <c r="AH114" i="4"/>
  <c r="AI114" i="4" s="1"/>
  <c r="AH79" i="4"/>
  <c r="AI79" i="4" s="1"/>
  <c r="AH128" i="4"/>
  <c r="AI128" i="4" s="1"/>
  <c r="AH129" i="4"/>
  <c r="AI129" i="4" s="1"/>
  <c r="AH119" i="4"/>
  <c r="AI119" i="4" s="1"/>
  <c r="AH130" i="4"/>
  <c r="AI130" i="4" s="1"/>
  <c r="AH91" i="4"/>
  <c r="AI91" i="4" s="1"/>
  <c r="AH121" i="4"/>
  <c r="AI121" i="4" s="1"/>
  <c r="AH133" i="4"/>
  <c r="AI133" i="4" s="1"/>
  <c r="AH126" i="4"/>
  <c r="AI126" i="4" s="1"/>
  <c r="AH134" i="4"/>
  <c r="AI134" i="4" s="1"/>
  <c r="AH135" i="4"/>
  <c r="AI135" i="4" s="1"/>
  <c r="AH136" i="4"/>
  <c r="AI136" i="4" s="1"/>
  <c r="AH137" i="4"/>
  <c r="AI137" i="4" s="1"/>
  <c r="AH138" i="4"/>
  <c r="AI138" i="4" s="1"/>
  <c r="AH139" i="4"/>
  <c r="AI139" i="4" s="1"/>
  <c r="AH140" i="4"/>
  <c r="AI140" i="4" s="1"/>
  <c r="AH141" i="4"/>
  <c r="AI141" i="4" s="1"/>
  <c r="AH131" i="4"/>
  <c r="AI131" i="4" s="1"/>
  <c r="AH142" i="4"/>
  <c r="AI142" i="4" s="1"/>
  <c r="AH143" i="4"/>
  <c r="AI143" i="4" s="1"/>
  <c r="AH144" i="4"/>
  <c r="AI144" i="4" s="1"/>
  <c r="AH145" i="4"/>
  <c r="AI145" i="4" s="1"/>
  <c r="AH146" i="4"/>
  <c r="AI146" i="4" s="1"/>
  <c r="AH132" i="4"/>
  <c r="AI132" i="4" s="1"/>
  <c r="AH147" i="4"/>
  <c r="AI147" i="4" s="1"/>
  <c r="AH120" i="4"/>
  <c r="AI120" i="4" s="1"/>
  <c r="AH148" i="4"/>
  <c r="AI148" i="4" s="1"/>
  <c r="AH149" i="4"/>
  <c r="AI149" i="4" s="1"/>
  <c r="AH127" i="4"/>
  <c r="AI127" i="4" s="1"/>
  <c r="AH150" i="4"/>
  <c r="AI150" i="4" s="1"/>
  <c r="AH151" i="4"/>
  <c r="AI151" i="4" s="1"/>
  <c r="AH152" i="4"/>
  <c r="AI152" i="4" s="1"/>
  <c r="AH153" i="4"/>
  <c r="AI153" i="4" s="1"/>
  <c r="AH154" i="4"/>
  <c r="AI154" i="4" s="1"/>
  <c r="AH155" i="4"/>
  <c r="AI155" i="4" s="1"/>
  <c r="AH156" i="4"/>
  <c r="AI156" i="4" s="1"/>
  <c r="AH157" i="4"/>
  <c r="AI157" i="4" s="1"/>
  <c r="P2" i="25"/>
  <c r="P3" i="25"/>
  <c r="P4" i="25"/>
  <c r="P5" i="25"/>
  <c r="P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O2" i="25"/>
  <c r="O3" i="25"/>
  <c r="O4" i="25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N2" i="25"/>
  <c r="N3" i="25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AF8" i="4" l="1"/>
  <c r="AG8" i="4" s="1"/>
  <c r="AF12" i="4"/>
  <c r="AG12" i="4" s="1"/>
  <c r="AF6" i="4"/>
  <c r="AG6" i="4" s="1"/>
  <c r="AF16" i="4"/>
  <c r="AG16" i="4" s="1"/>
  <c r="AF10" i="4"/>
  <c r="AG10" i="4" s="1"/>
  <c r="AF20" i="4"/>
  <c r="AG20" i="4" s="1"/>
  <c r="AF9" i="4"/>
  <c r="AG9" i="4" s="1"/>
  <c r="AF14" i="4"/>
  <c r="AG14" i="4" s="1"/>
  <c r="AF21" i="4"/>
  <c r="AG21" i="4" s="1"/>
  <c r="AF19" i="4"/>
  <c r="AG19" i="4" s="1"/>
  <c r="AF22" i="4"/>
  <c r="AG22" i="4" s="1"/>
  <c r="AF23" i="4"/>
  <c r="AG23" i="4" s="1"/>
  <c r="AF24" i="4"/>
  <c r="AG24" i="4" s="1"/>
  <c r="AF17" i="4"/>
  <c r="AG17" i="4" s="1"/>
  <c r="AF25" i="4"/>
  <c r="AG25" i="4" s="1"/>
  <c r="AF26" i="4"/>
  <c r="AG26" i="4" s="1"/>
  <c r="AF27" i="4"/>
  <c r="AG27" i="4" s="1"/>
  <c r="AF32" i="4"/>
  <c r="AG32" i="4" s="1"/>
  <c r="AF31" i="4"/>
  <c r="AG31" i="4" s="1"/>
  <c r="AF33" i="4"/>
  <c r="AG33" i="4" s="1"/>
  <c r="AF34" i="4"/>
  <c r="AG34" i="4" s="1"/>
  <c r="AF18" i="4"/>
  <c r="AG18" i="4" s="1"/>
  <c r="AF38" i="4"/>
  <c r="AG38" i="4" s="1"/>
  <c r="AF40" i="4"/>
  <c r="AG40" i="4" s="1"/>
  <c r="AF42" i="4"/>
  <c r="AG42" i="4" s="1"/>
  <c r="AF43" i="4"/>
  <c r="AG43" i="4" s="1"/>
  <c r="AF45" i="4"/>
  <c r="AG45" i="4" s="1"/>
  <c r="AF39" i="4"/>
  <c r="AG39" i="4" s="1"/>
  <c r="AF46" i="4"/>
  <c r="AG46" i="4" s="1"/>
  <c r="AF44" i="4"/>
  <c r="AG44" i="4" s="1"/>
  <c r="AF36" i="4"/>
  <c r="AG36" i="4" s="1"/>
  <c r="AF51" i="4"/>
  <c r="AG51" i="4" s="1"/>
  <c r="AF54" i="4"/>
  <c r="AG54" i="4" s="1"/>
  <c r="AF55" i="4"/>
  <c r="AG55" i="4" s="1"/>
  <c r="AF56" i="4"/>
  <c r="AG56" i="4" s="1"/>
  <c r="AF58" i="4"/>
  <c r="AG58" i="4" s="1"/>
  <c r="AF62" i="4"/>
  <c r="AG62" i="4" s="1"/>
  <c r="AF60" i="4"/>
  <c r="AG60" i="4" s="1"/>
  <c r="AF64" i="4"/>
  <c r="AG64" i="4" s="1"/>
  <c r="AF65" i="4"/>
  <c r="AG65" i="4" s="1"/>
  <c r="AF29" i="4"/>
  <c r="AG29" i="4" s="1"/>
  <c r="AF53" i="4"/>
  <c r="AG53" i="4" s="1"/>
  <c r="AF49" i="4"/>
  <c r="AG49" i="4" s="1"/>
  <c r="AF66" i="4"/>
  <c r="AG66" i="4" s="1"/>
  <c r="AF68" i="4"/>
  <c r="AG68" i="4" s="1"/>
  <c r="AF41" i="4"/>
  <c r="AG41" i="4" s="1"/>
  <c r="AF70" i="4"/>
  <c r="AG70" i="4" s="1"/>
  <c r="AF35" i="4"/>
  <c r="AG35" i="4" s="1"/>
  <c r="AF74" i="4"/>
  <c r="AG74" i="4" s="1"/>
  <c r="AF75" i="4"/>
  <c r="AG75" i="4" s="1"/>
  <c r="AF59" i="4"/>
  <c r="AG59" i="4" s="1"/>
  <c r="AF28" i="4"/>
  <c r="AG28" i="4" s="1"/>
  <c r="AF61" i="4"/>
  <c r="AG61" i="4" s="1"/>
  <c r="AF69" i="4"/>
  <c r="AG69" i="4" s="1"/>
  <c r="AF83" i="4"/>
  <c r="AG83" i="4" s="1"/>
  <c r="AF86" i="4"/>
  <c r="AG86" i="4" s="1"/>
  <c r="AF73" i="4"/>
  <c r="AG73" i="4" s="1"/>
  <c r="AF89" i="4"/>
  <c r="AG89" i="4" s="1"/>
  <c r="AF90" i="4"/>
  <c r="AG90" i="4" s="1"/>
  <c r="AF80" i="4"/>
  <c r="AG80" i="4" s="1"/>
  <c r="AF94" i="4"/>
  <c r="AG94" i="4" s="1"/>
  <c r="AF30" i="4"/>
  <c r="AG30" i="4" s="1"/>
  <c r="AF13" i="4"/>
  <c r="AG13" i="4" s="1"/>
  <c r="AF95" i="4"/>
  <c r="AG95" i="4" s="1"/>
  <c r="AF71" i="4"/>
  <c r="AG71" i="4" s="1"/>
  <c r="AF93" i="4"/>
  <c r="AG93" i="4" s="1"/>
  <c r="AF96" i="4"/>
  <c r="AG96" i="4" s="1"/>
  <c r="AF88" i="4"/>
  <c r="AG88" i="4" s="1"/>
  <c r="AF67" i="4"/>
  <c r="AG67" i="4" s="1"/>
  <c r="AF63" i="4"/>
  <c r="AG63" i="4" s="1"/>
  <c r="AF47" i="4"/>
  <c r="AG47" i="4" s="1"/>
  <c r="AF82" i="4"/>
  <c r="AG82" i="4" s="1"/>
  <c r="AF102" i="4"/>
  <c r="AG102" i="4" s="1"/>
  <c r="AF78" i="4"/>
  <c r="AG78" i="4" s="1"/>
  <c r="AF57" i="4"/>
  <c r="AG57" i="4" s="1"/>
  <c r="AF105" i="4"/>
  <c r="AG105" i="4" s="1"/>
  <c r="AF103" i="4"/>
  <c r="AG103" i="4" s="1"/>
  <c r="AF110" i="4"/>
  <c r="AG110" i="4" s="1"/>
  <c r="AF100" i="4"/>
  <c r="AG100" i="4" s="1"/>
  <c r="AF112" i="4"/>
  <c r="AG112" i="4" s="1"/>
  <c r="AF87" i="4"/>
  <c r="AG87" i="4" s="1"/>
  <c r="AF106" i="4"/>
  <c r="AG106" i="4" s="1"/>
  <c r="AF115" i="4"/>
  <c r="AG115" i="4" s="1"/>
  <c r="AF97" i="4"/>
  <c r="AG97" i="4" s="1"/>
  <c r="AF108" i="4"/>
  <c r="AG108" i="4" s="1"/>
  <c r="AF116" i="4"/>
  <c r="AG116" i="4" s="1"/>
  <c r="AF117" i="4"/>
  <c r="AG117" i="4" s="1"/>
  <c r="AF118" i="4"/>
  <c r="AG118" i="4" s="1"/>
  <c r="AF122" i="4"/>
  <c r="AG122" i="4" s="1"/>
  <c r="AF107" i="4"/>
  <c r="AG107" i="4" s="1"/>
  <c r="AF123" i="4"/>
  <c r="AG123" i="4" s="1"/>
  <c r="AF113" i="4"/>
  <c r="AG113" i="4" s="1"/>
  <c r="AF85" i="4"/>
  <c r="AG85" i="4" s="1"/>
  <c r="AF109" i="4"/>
  <c r="AG109" i="4" s="1"/>
  <c r="AF124" i="4"/>
  <c r="AG124" i="4" s="1"/>
  <c r="AF99" i="4"/>
  <c r="AG99" i="4" s="1"/>
  <c r="AF92" i="4"/>
  <c r="AG92" i="4" s="1"/>
  <c r="AF128" i="4"/>
  <c r="AG128" i="4" s="1"/>
  <c r="AF129" i="4"/>
  <c r="AG129" i="4" s="1"/>
  <c r="AF111" i="4"/>
  <c r="AG111" i="4" s="1"/>
  <c r="AF101" i="4"/>
  <c r="AG101" i="4" s="1"/>
  <c r="AF125" i="4"/>
  <c r="AG125" i="4" s="1"/>
  <c r="AF130" i="4"/>
  <c r="AG130" i="4" s="1"/>
  <c r="AF114" i="4"/>
  <c r="AG114" i="4" s="1"/>
  <c r="AF133" i="4"/>
  <c r="AG133" i="4" s="1"/>
  <c r="AF119" i="4"/>
  <c r="AG119" i="4" s="1"/>
  <c r="AF134" i="4"/>
  <c r="AG134" i="4" s="1"/>
  <c r="AF37" i="4"/>
  <c r="AG37" i="4" s="1"/>
  <c r="AF135" i="4"/>
  <c r="AG135" i="4" s="1"/>
  <c r="AF137" i="4"/>
  <c r="AG137" i="4" s="1"/>
  <c r="AF138" i="4"/>
  <c r="AG138" i="4" s="1"/>
  <c r="AF126" i="4"/>
  <c r="AG126" i="4" s="1"/>
  <c r="AF121" i="4"/>
  <c r="AG121" i="4" s="1"/>
  <c r="AF139" i="4"/>
  <c r="AG139" i="4" s="1"/>
  <c r="AF140" i="4"/>
  <c r="AG140" i="4" s="1"/>
  <c r="AF141" i="4"/>
  <c r="AG141" i="4" s="1"/>
  <c r="AF142" i="4"/>
  <c r="AG142" i="4" s="1"/>
  <c r="AF143" i="4"/>
  <c r="AG143" i="4" s="1"/>
  <c r="AF144" i="4"/>
  <c r="AG144" i="4" s="1"/>
  <c r="AF145" i="4"/>
  <c r="AG145" i="4" s="1"/>
  <c r="AF146" i="4"/>
  <c r="AG146" i="4" s="1"/>
  <c r="AF147" i="4"/>
  <c r="AG147" i="4" s="1"/>
  <c r="AF148" i="4"/>
  <c r="AG148" i="4" s="1"/>
  <c r="AF149" i="4"/>
  <c r="AG149" i="4" s="1"/>
  <c r="AF150" i="4"/>
  <c r="AG150" i="4" s="1"/>
  <c r="AF131" i="4"/>
  <c r="AG131" i="4" s="1"/>
  <c r="AF151" i="4"/>
  <c r="AG151" i="4" s="1"/>
  <c r="AF127" i="4"/>
  <c r="AG127" i="4" s="1"/>
  <c r="AF152" i="4"/>
  <c r="AG152" i="4" s="1"/>
  <c r="AF154" i="4"/>
  <c r="AG154" i="4" s="1"/>
  <c r="AF155" i="4"/>
  <c r="AG155" i="4" s="1"/>
  <c r="AF156" i="4"/>
  <c r="AG156" i="4" s="1"/>
  <c r="AF157" i="4"/>
  <c r="AG157" i="4" s="1"/>
  <c r="N2" i="24"/>
  <c r="N3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O2" i="24"/>
  <c r="O3" i="24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AF77" i="4" s="1"/>
  <c r="AG77" i="4" s="1"/>
  <c r="O61" i="24"/>
  <c r="AF84" i="4" s="1"/>
  <c r="AG84" i="4" s="1"/>
  <c r="O62" i="24"/>
  <c r="AF72" i="4" s="1"/>
  <c r="AG72" i="4" s="1"/>
  <c r="O63" i="24"/>
  <c r="AF50" i="4" s="1"/>
  <c r="AG50" i="4" s="1"/>
  <c r="O64" i="24"/>
  <c r="O65" i="24"/>
  <c r="AF91" i="4" s="1"/>
  <c r="AG91" i="4" s="1"/>
  <c r="O66" i="24"/>
  <c r="O67" i="24"/>
  <c r="AF4" i="4" s="1"/>
  <c r="AG4" i="4" s="1"/>
  <c r="O68" i="24"/>
  <c r="AF5" i="4" s="1"/>
  <c r="AG5" i="4" s="1"/>
  <c r="O69" i="24"/>
  <c r="AF15" i="4" s="1"/>
  <c r="AG15" i="4" s="1"/>
  <c r="O70" i="24"/>
  <c r="AF7" i="4" s="1"/>
  <c r="AG7" i="4" s="1"/>
  <c r="O71" i="24"/>
  <c r="AF132" i="4" s="1"/>
  <c r="AG132" i="4" s="1"/>
  <c r="O72" i="24"/>
  <c r="AF136" i="4" s="1"/>
  <c r="AG136" i="4" s="1"/>
  <c r="O73" i="24"/>
  <c r="O74" i="24"/>
  <c r="AF153" i="4" s="1"/>
  <c r="AG153" i="4" s="1"/>
  <c r="O75" i="24"/>
  <c r="AF98" i="4" s="1"/>
  <c r="AG98" i="4" s="1"/>
  <c r="O76" i="24"/>
  <c r="AF120" i="4" s="1"/>
  <c r="AG120" i="4" s="1"/>
  <c r="O77" i="24"/>
  <c r="AF79" i="4" s="1"/>
  <c r="AG79" i="4" s="1"/>
  <c r="O78" i="24"/>
  <c r="AF81" i="4" s="1"/>
  <c r="AG81" i="4" s="1"/>
  <c r="O79" i="24"/>
  <c r="AF48" i="4" s="1"/>
  <c r="AG48" i="4" s="1"/>
  <c r="O80" i="24"/>
  <c r="AF52" i="4" s="1"/>
  <c r="AG52" i="4" s="1"/>
  <c r="O81" i="24"/>
  <c r="AF76" i="4" s="1"/>
  <c r="AG76" i="4" s="1"/>
  <c r="O82" i="24"/>
  <c r="AF11" i="4" s="1"/>
  <c r="AG11" i="4" s="1"/>
  <c r="O83" i="24"/>
  <c r="AF104" i="4" s="1"/>
  <c r="AG104" i="4" s="1"/>
  <c r="M2" i="24"/>
  <c r="M3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AD12" i="4" l="1"/>
  <c r="AE12" i="4" s="1"/>
  <c r="AD7" i="4"/>
  <c r="AE7" i="4" s="1"/>
  <c r="AD10" i="4"/>
  <c r="AE10" i="4" s="1"/>
  <c r="AD16" i="4"/>
  <c r="AE16" i="4" s="1"/>
  <c r="AD8" i="4"/>
  <c r="AE8" i="4" s="1"/>
  <c r="AD15" i="4"/>
  <c r="AE15" i="4" s="1"/>
  <c r="AD11" i="4"/>
  <c r="AE11" i="4" s="1"/>
  <c r="AD6" i="4"/>
  <c r="AE6" i="4" s="1"/>
  <c r="AD4" i="4"/>
  <c r="AE4" i="4" s="1"/>
  <c r="AD31" i="4"/>
  <c r="AE31" i="4" s="1"/>
  <c r="AD5" i="4"/>
  <c r="AE5" i="4" s="1"/>
  <c r="AD21" i="4"/>
  <c r="AE21" i="4" s="1"/>
  <c r="AD23" i="4"/>
  <c r="AE23" i="4" s="1"/>
  <c r="AD42" i="4"/>
  <c r="AE42" i="4" s="1"/>
  <c r="AD22" i="4"/>
  <c r="AE22" i="4" s="1"/>
  <c r="AD38" i="4"/>
  <c r="AE38" i="4" s="1"/>
  <c r="AD19" i="4"/>
  <c r="AE19" i="4" s="1"/>
  <c r="AD24" i="4"/>
  <c r="AE24" i="4" s="1"/>
  <c r="AD56" i="4"/>
  <c r="AE56" i="4" s="1"/>
  <c r="AD44" i="4"/>
  <c r="AE44" i="4" s="1"/>
  <c r="AD58" i="4"/>
  <c r="AE58" i="4" s="1"/>
  <c r="AD64" i="4"/>
  <c r="AE64" i="4" s="1"/>
  <c r="AD49" i="4"/>
  <c r="AE49" i="4" s="1"/>
  <c r="AD48" i="4"/>
  <c r="AE48" i="4" s="1"/>
  <c r="AD55" i="4"/>
  <c r="AE55" i="4" s="1"/>
  <c r="AD74" i="4"/>
  <c r="AE74" i="4" s="1"/>
  <c r="AD36" i="4"/>
  <c r="AE36" i="4" s="1"/>
  <c r="AD50" i="4"/>
  <c r="AE50" i="4" s="1"/>
  <c r="AD86" i="4"/>
  <c r="AE86" i="4" s="1"/>
  <c r="AD53" i="4"/>
  <c r="AE53" i="4" s="1"/>
  <c r="AD51" i="4"/>
  <c r="AE51" i="4" s="1"/>
  <c r="AD73" i="4"/>
  <c r="AE73" i="4" s="1"/>
  <c r="AD68" i="4"/>
  <c r="AE68" i="4" s="1"/>
  <c r="AD77" i="4"/>
  <c r="AE77" i="4" s="1"/>
  <c r="AD27" i="4"/>
  <c r="AE27" i="4" s="1"/>
  <c r="AD84" i="4"/>
  <c r="AE84" i="4" s="1"/>
  <c r="AD62" i="4"/>
  <c r="AE62" i="4" s="1"/>
  <c r="AD18" i="4"/>
  <c r="AE18" i="4" s="1"/>
  <c r="AD26" i="4"/>
  <c r="AE26" i="4" s="1"/>
  <c r="AD88" i="4"/>
  <c r="AE88" i="4" s="1"/>
  <c r="AD95" i="4"/>
  <c r="AE95" i="4" s="1"/>
  <c r="AD80" i="4"/>
  <c r="AE80" i="4" s="1"/>
  <c r="AD71" i="4"/>
  <c r="AE71" i="4" s="1"/>
  <c r="AD76" i="4"/>
  <c r="AE76" i="4" s="1"/>
  <c r="AD72" i="4"/>
  <c r="AE72" i="4" s="1"/>
  <c r="AD30" i="4"/>
  <c r="AE30" i="4" s="1"/>
  <c r="AD103" i="4"/>
  <c r="AE103" i="4" s="1"/>
  <c r="AD60" i="4"/>
  <c r="AE60" i="4" s="1"/>
  <c r="AD112" i="4"/>
  <c r="AE112" i="4" s="1"/>
  <c r="AD59" i="4"/>
  <c r="AE59" i="4" s="1"/>
  <c r="AD93" i="4"/>
  <c r="AE93" i="4" s="1"/>
  <c r="AD61" i="4"/>
  <c r="AE61" i="4" s="1"/>
  <c r="AD106" i="4"/>
  <c r="AE106" i="4" s="1"/>
  <c r="AD98" i="4"/>
  <c r="AE98" i="4" s="1"/>
  <c r="AD115" i="4"/>
  <c r="AE115" i="4" s="1"/>
  <c r="AD94" i="4"/>
  <c r="AE94" i="4" s="1"/>
  <c r="AD52" i="4"/>
  <c r="AE52" i="4" s="1"/>
  <c r="AD41" i="4"/>
  <c r="AE41" i="4" s="1"/>
  <c r="AD110" i="4"/>
  <c r="AE110" i="4" s="1"/>
  <c r="AD109" i="4"/>
  <c r="AE109" i="4" s="1"/>
  <c r="AD128" i="4"/>
  <c r="AE128" i="4" s="1"/>
  <c r="AD81" i="4"/>
  <c r="AE81" i="4" s="1"/>
  <c r="AD124" i="4"/>
  <c r="AE124" i="4" s="1"/>
  <c r="AD137" i="4"/>
  <c r="AE137" i="4" s="1"/>
  <c r="AD136" i="4"/>
  <c r="AE136" i="4" s="1"/>
  <c r="AD125" i="4"/>
  <c r="AE125" i="4" s="1"/>
  <c r="AD107" i="4"/>
  <c r="AE107" i="4" s="1"/>
  <c r="AD155" i="4"/>
  <c r="AE155" i="4" s="1"/>
  <c r="AD156" i="4"/>
  <c r="AE156" i="4" s="1"/>
  <c r="AD104" i="4"/>
  <c r="AE104" i="4" s="1"/>
  <c r="AD20" i="4"/>
  <c r="AE20" i="4" s="1"/>
  <c r="AD34" i="4"/>
  <c r="AE34" i="4" s="1"/>
  <c r="AD40" i="4"/>
  <c r="AE40" i="4" s="1"/>
  <c r="AD32" i="4"/>
  <c r="AE32" i="4" s="1"/>
  <c r="AD65" i="4"/>
  <c r="AE65" i="4" s="1"/>
  <c r="AD75" i="4"/>
  <c r="AE75" i="4" s="1"/>
  <c r="AD14" i="4"/>
  <c r="AE14" i="4" s="1"/>
  <c r="AD25" i="4"/>
  <c r="AE25" i="4" s="1"/>
  <c r="AD33" i="4"/>
  <c r="AE33" i="4" s="1"/>
  <c r="AD54" i="4"/>
  <c r="AE54" i="4" s="1"/>
  <c r="AD90" i="4"/>
  <c r="AE90" i="4" s="1"/>
  <c r="AD96" i="4"/>
  <c r="AE96" i="4" s="1"/>
  <c r="AD70" i="4"/>
  <c r="AE70" i="4" s="1"/>
  <c r="AD66" i="4"/>
  <c r="AE66" i="4" s="1"/>
  <c r="AD123" i="4"/>
  <c r="AE123" i="4" s="1"/>
  <c r="AD89" i="4"/>
  <c r="AE89" i="4" s="1"/>
  <c r="AD100" i="4"/>
  <c r="AE100" i="4" s="1"/>
  <c r="AD35" i="4"/>
  <c r="AE35" i="4" s="1"/>
  <c r="AD69" i="4"/>
  <c r="AE69" i="4" s="1"/>
  <c r="AD116" i="4"/>
  <c r="AE116" i="4" s="1"/>
  <c r="AD118" i="4"/>
  <c r="AE118" i="4" s="1"/>
  <c r="AD134" i="4"/>
  <c r="AE134" i="4" s="1"/>
  <c r="AD129" i="4"/>
  <c r="AE129" i="4" s="1"/>
  <c r="AD141" i="4"/>
  <c r="AE141" i="4" s="1"/>
  <c r="AD63" i="4"/>
  <c r="AE63" i="4" s="1"/>
  <c r="AD143" i="4"/>
  <c r="AE143" i="4" s="1"/>
  <c r="AD135" i="4"/>
  <c r="AE135" i="4" s="1"/>
  <c r="AD144" i="4"/>
  <c r="AE144" i="4" s="1"/>
  <c r="AD97" i="4"/>
  <c r="AE97" i="4" s="1"/>
  <c r="AD133" i="4"/>
  <c r="AE133" i="4" s="1"/>
  <c r="AD87" i="4"/>
  <c r="AE87" i="4" s="1"/>
  <c r="AD138" i="4"/>
  <c r="AE138" i="4" s="1"/>
  <c r="AD148" i="4"/>
  <c r="AE148" i="4" s="1"/>
  <c r="AD146" i="4"/>
  <c r="AE146" i="4" s="1"/>
  <c r="AD147" i="4"/>
  <c r="AE147" i="4" s="1"/>
  <c r="AD119" i="4"/>
  <c r="AE119" i="4" s="1"/>
  <c r="AD151" i="4"/>
  <c r="AE151" i="4" s="1"/>
  <c r="AD152" i="4"/>
  <c r="AE152" i="4" s="1"/>
  <c r="AD43" i="4"/>
  <c r="AE43" i="4" s="1"/>
  <c r="AD83" i="4"/>
  <c r="AE83" i="4" s="1"/>
  <c r="AD46" i="4"/>
  <c r="AE46" i="4" s="1"/>
  <c r="AD45" i="4"/>
  <c r="AE45" i="4" s="1"/>
  <c r="AD130" i="4"/>
  <c r="AE130" i="4" s="1"/>
  <c r="AD102" i="4"/>
  <c r="AE102" i="4" s="1"/>
  <c r="AD139" i="4"/>
  <c r="AE139" i="4" s="1"/>
  <c r="AD105" i="4"/>
  <c r="AE105" i="4" s="1"/>
  <c r="AD142" i="4"/>
  <c r="AE142" i="4" s="1"/>
  <c r="AD145" i="4"/>
  <c r="AE145" i="4" s="1"/>
  <c r="AD149" i="4"/>
  <c r="AE149" i="4" s="1"/>
  <c r="AD150" i="4"/>
  <c r="AE150" i="4" s="1"/>
  <c r="AD131" i="4"/>
  <c r="AE131" i="4" s="1"/>
  <c r="AD157" i="4"/>
  <c r="AE157" i="4" s="1"/>
  <c r="AD17" i="4"/>
  <c r="AE17" i="4" s="1"/>
  <c r="AD67" i="4"/>
  <c r="AE67" i="4" s="1"/>
  <c r="AD78" i="4"/>
  <c r="AE78" i="4" s="1"/>
  <c r="AD57" i="4"/>
  <c r="AE57" i="4" s="1"/>
  <c r="AD117" i="4"/>
  <c r="AE117" i="4" s="1"/>
  <c r="AD28" i="4"/>
  <c r="AE28" i="4" s="1"/>
  <c r="AD85" i="4"/>
  <c r="AE85" i="4" s="1"/>
  <c r="AD99" i="4"/>
  <c r="AE99" i="4" s="1"/>
  <c r="AD79" i="4"/>
  <c r="AE79" i="4" s="1"/>
  <c r="AD108" i="4"/>
  <c r="AE108" i="4" s="1"/>
  <c r="AD140" i="4"/>
  <c r="AE140" i="4" s="1"/>
  <c r="AD114" i="4"/>
  <c r="AE114" i="4" s="1"/>
  <c r="AD92" i="4"/>
  <c r="AE92" i="4" s="1"/>
  <c r="AD111" i="4"/>
  <c r="AE111" i="4" s="1"/>
  <c r="AD121" i="4"/>
  <c r="AE121" i="4" s="1"/>
  <c r="AD113" i="4"/>
  <c r="AE113" i="4" s="1"/>
  <c r="AD132" i="4"/>
  <c r="AE132" i="4" s="1"/>
  <c r="AD126" i="4"/>
  <c r="AE126" i="4" s="1"/>
  <c r="AD101" i="4"/>
  <c r="AE101" i="4" s="1"/>
  <c r="AD9" i="4"/>
  <c r="AE9" i="4" s="1"/>
  <c r="AD39" i="4"/>
  <c r="AE39" i="4" s="1"/>
  <c r="AD122" i="4"/>
  <c r="AE122" i="4" s="1"/>
  <c r="AD82" i="4"/>
  <c r="AE82" i="4" s="1"/>
  <c r="AD91" i="4"/>
  <c r="AE91" i="4" s="1"/>
  <c r="AD127" i="4"/>
  <c r="AE127" i="4" s="1"/>
  <c r="AD29" i="4"/>
  <c r="AE29" i="4" s="1"/>
  <c r="AD13" i="4"/>
  <c r="AE13" i="4" s="1"/>
  <c r="AD47" i="4"/>
  <c r="AE47" i="4" s="1"/>
  <c r="AD37" i="4"/>
  <c r="AE37" i="4" s="1"/>
  <c r="AD120" i="4"/>
  <c r="AE120" i="4" s="1"/>
  <c r="AD153" i="4"/>
  <c r="AE153" i="4" s="1"/>
  <c r="AD154" i="4"/>
  <c r="AE154" i="4" s="1"/>
  <c r="AB12" i="4"/>
  <c r="AC12" i="4" s="1"/>
  <c r="AB7" i="4"/>
  <c r="AC7" i="4" s="1"/>
  <c r="AB10" i="4"/>
  <c r="AC10" i="4" s="1"/>
  <c r="AB16" i="4"/>
  <c r="AC16" i="4" s="1"/>
  <c r="AB8" i="4"/>
  <c r="AC8" i="4" s="1"/>
  <c r="AB15" i="4"/>
  <c r="AC15" i="4" s="1"/>
  <c r="AB11" i="4"/>
  <c r="AC11" i="4" s="1"/>
  <c r="AB6" i="4"/>
  <c r="AC6" i="4" s="1"/>
  <c r="AB4" i="4"/>
  <c r="AC4" i="4" s="1"/>
  <c r="AB31" i="4"/>
  <c r="AC31" i="4" s="1"/>
  <c r="AB5" i="4"/>
  <c r="AC5" i="4" s="1"/>
  <c r="AB21" i="4"/>
  <c r="AC21" i="4" s="1"/>
  <c r="AB23" i="4"/>
  <c r="AC23" i="4" s="1"/>
  <c r="AB42" i="4"/>
  <c r="AC42" i="4" s="1"/>
  <c r="AB22" i="4"/>
  <c r="AC22" i="4" s="1"/>
  <c r="AB38" i="4"/>
  <c r="AC38" i="4" s="1"/>
  <c r="AB19" i="4"/>
  <c r="AC19" i="4" s="1"/>
  <c r="AB24" i="4"/>
  <c r="AC24" i="4" s="1"/>
  <c r="AB56" i="4"/>
  <c r="AC56" i="4" s="1"/>
  <c r="AB44" i="4"/>
  <c r="AC44" i="4" s="1"/>
  <c r="AB58" i="4"/>
  <c r="AC58" i="4" s="1"/>
  <c r="AB64" i="4"/>
  <c r="AC64" i="4" s="1"/>
  <c r="AB49" i="4"/>
  <c r="AC49" i="4" s="1"/>
  <c r="AB48" i="4"/>
  <c r="AC48" i="4" s="1"/>
  <c r="AB55" i="4"/>
  <c r="AC55" i="4" s="1"/>
  <c r="AB74" i="4"/>
  <c r="AC74" i="4" s="1"/>
  <c r="AB36" i="4"/>
  <c r="AC36" i="4" s="1"/>
  <c r="AB50" i="4"/>
  <c r="AC50" i="4" s="1"/>
  <c r="AB86" i="4"/>
  <c r="AC86" i="4" s="1"/>
  <c r="AB53" i="4"/>
  <c r="AC53" i="4" s="1"/>
  <c r="AB51" i="4"/>
  <c r="AC51" i="4" s="1"/>
  <c r="AB73" i="4"/>
  <c r="AC73" i="4" s="1"/>
  <c r="AB68" i="4"/>
  <c r="AC68" i="4" s="1"/>
  <c r="AB77" i="4"/>
  <c r="AC77" i="4" s="1"/>
  <c r="AB27" i="4"/>
  <c r="AC27" i="4" s="1"/>
  <c r="AB84" i="4"/>
  <c r="AC84" i="4" s="1"/>
  <c r="AB62" i="4"/>
  <c r="AC62" i="4" s="1"/>
  <c r="AB18" i="4"/>
  <c r="AC18" i="4" s="1"/>
  <c r="AB26" i="4"/>
  <c r="AC26" i="4" s="1"/>
  <c r="AB88" i="4"/>
  <c r="AC88" i="4" s="1"/>
  <c r="AB95" i="4"/>
  <c r="AC95" i="4" s="1"/>
  <c r="AB80" i="4"/>
  <c r="AC80" i="4" s="1"/>
  <c r="AB71" i="4"/>
  <c r="AC71" i="4" s="1"/>
  <c r="AB76" i="4"/>
  <c r="AC76" i="4" s="1"/>
  <c r="AB72" i="4"/>
  <c r="AC72" i="4" s="1"/>
  <c r="AB30" i="4"/>
  <c r="AC30" i="4" s="1"/>
  <c r="AB103" i="4"/>
  <c r="AC103" i="4" s="1"/>
  <c r="AB60" i="4"/>
  <c r="AC60" i="4" s="1"/>
  <c r="AB112" i="4"/>
  <c r="AC112" i="4" s="1"/>
  <c r="AB59" i="4"/>
  <c r="AC59" i="4" s="1"/>
  <c r="AB93" i="4"/>
  <c r="AC93" i="4" s="1"/>
  <c r="AB61" i="4"/>
  <c r="AC61" i="4" s="1"/>
  <c r="AB106" i="4"/>
  <c r="AC106" i="4" s="1"/>
  <c r="AB98" i="4"/>
  <c r="AC98" i="4" s="1"/>
  <c r="AB115" i="4"/>
  <c r="AC115" i="4" s="1"/>
  <c r="AB94" i="4"/>
  <c r="AC94" i="4" s="1"/>
  <c r="AB52" i="4"/>
  <c r="AC52" i="4" s="1"/>
  <c r="AB41" i="4"/>
  <c r="AC41" i="4" s="1"/>
  <c r="AB110" i="4"/>
  <c r="AC110" i="4" s="1"/>
  <c r="AB109" i="4"/>
  <c r="AC109" i="4" s="1"/>
  <c r="AB128" i="4"/>
  <c r="AC128" i="4" s="1"/>
  <c r="AB81" i="4"/>
  <c r="AC81" i="4" s="1"/>
  <c r="AB124" i="4"/>
  <c r="AC124" i="4" s="1"/>
  <c r="AB137" i="4"/>
  <c r="AC137" i="4" s="1"/>
  <c r="AB136" i="4"/>
  <c r="AC136" i="4" s="1"/>
  <c r="AB125" i="4"/>
  <c r="AC125" i="4" s="1"/>
  <c r="AB107" i="4"/>
  <c r="AC107" i="4" s="1"/>
  <c r="AB155" i="4"/>
  <c r="AC155" i="4" s="1"/>
  <c r="AB156" i="4"/>
  <c r="AC156" i="4" s="1"/>
  <c r="AB104" i="4"/>
  <c r="AC104" i="4" s="1"/>
  <c r="AB20" i="4"/>
  <c r="AC20" i="4" s="1"/>
  <c r="AB34" i="4"/>
  <c r="AC34" i="4" s="1"/>
  <c r="AB40" i="4"/>
  <c r="AC40" i="4" s="1"/>
  <c r="AB32" i="4"/>
  <c r="AC32" i="4" s="1"/>
  <c r="AB65" i="4"/>
  <c r="AC65" i="4" s="1"/>
  <c r="AB75" i="4"/>
  <c r="AC75" i="4" s="1"/>
  <c r="AB14" i="4"/>
  <c r="AC14" i="4" s="1"/>
  <c r="AB25" i="4"/>
  <c r="AC25" i="4" s="1"/>
  <c r="AB33" i="4"/>
  <c r="AC33" i="4" s="1"/>
  <c r="AB54" i="4"/>
  <c r="AC54" i="4" s="1"/>
  <c r="AB90" i="4"/>
  <c r="AC90" i="4" s="1"/>
  <c r="AB96" i="4"/>
  <c r="AC96" i="4" s="1"/>
  <c r="AB70" i="4"/>
  <c r="AC70" i="4" s="1"/>
  <c r="AB66" i="4"/>
  <c r="AC66" i="4" s="1"/>
  <c r="AB123" i="4"/>
  <c r="AC123" i="4" s="1"/>
  <c r="AB89" i="4"/>
  <c r="AC89" i="4" s="1"/>
  <c r="AB100" i="4"/>
  <c r="AC100" i="4" s="1"/>
  <c r="AB35" i="4"/>
  <c r="AC35" i="4" s="1"/>
  <c r="AB69" i="4"/>
  <c r="AC69" i="4" s="1"/>
  <c r="AB116" i="4"/>
  <c r="AC116" i="4" s="1"/>
  <c r="AB118" i="4"/>
  <c r="AC118" i="4" s="1"/>
  <c r="AB134" i="4"/>
  <c r="AC134" i="4" s="1"/>
  <c r="AB129" i="4"/>
  <c r="AC129" i="4" s="1"/>
  <c r="AB141" i="4"/>
  <c r="AC141" i="4" s="1"/>
  <c r="AB63" i="4"/>
  <c r="AC63" i="4" s="1"/>
  <c r="AB143" i="4"/>
  <c r="AC143" i="4" s="1"/>
  <c r="AB135" i="4"/>
  <c r="AC135" i="4" s="1"/>
  <c r="AB144" i="4"/>
  <c r="AC144" i="4" s="1"/>
  <c r="AB97" i="4"/>
  <c r="AC97" i="4" s="1"/>
  <c r="AB133" i="4"/>
  <c r="AC133" i="4" s="1"/>
  <c r="AB87" i="4"/>
  <c r="AC87" i="4" s="1"/>
  <c r="AB138" i="4"/>
  <c r="AC138" i="4" s="1"/>
  <c r="AB148" i="4"/>
  <c r="AC148" i="4" s="1"/>
  <c r="AB146" i="4"/>
  <c r="AC146" i="4" s="1"/>
  <c r="AB147" i="4"/>
  <c r="AC147" i="4" s="1"/>
  <c r="AB119" i="4"/>
  <c r="AC119" i="4" s="1"/>
  <c r="AB151" i="4"/>
  <c r="AC151" i="4" s="1"/>
  <c r="AB152" i="4"/>
  <c r="AC152" i="4" s="1"/>
  <c r="AB43" i="4"/>
  <c r="AC43" i="4" s="1"/>
  <c r="AB83" i="4"/>
  <c r="AC83" i="4" s="1"/>
  <c r="AB46" i="4"/>
  <c r="AC46" i="4" s="1"/>
  <c r="AB45" i="4"/>
  <c r="AC45" i="4" s="1"/>
  <c r="AB130" i="4"/>
  <c r="AC130" i="4" s="1"/>
  <c r="AB102" i="4"/>
  <c r="AC102" i="4" s="1"/>
  <c r="AB139" i="4"/>
  <c r="AC139" i="4" s="1"/>
  <c r="AB105" i="4"/>
  <c r="AC105" i="4" s="1"/>
  <c r="AB142" i="4"/>
  <c r="AC142" i="4" s="1"/>
  <c r="AB145" i="4"/>
  <c r="AC145" i="4" s="1"/>
  <c r="AB149" i="4"/>
  <c r="AC149" i="4" s="1"/>
  <c r="AB150" i="4"/>
  <c r="AC150" i="4" s="1"/>
  <c r="AB131" i="4"/>
  <c r="AC131" i="4" s="1"/>
  <c r="AB157" i="4"/>
  <c r="AC157" i="4" s="1"/>
  <c r="AB17" i="4"/>
  <c r="AC17" i="4" s="1"/>
  <c r="AB67" i="4"/>
  <c r="AC67" i="4" s="1"/>
  <c r="AB78" i="4"/>
  <c r="AC78" i="4" s="1"/>
  <c r="AB57" i="4"/>
  <c r="AC57" i="4" s="1"/>
  <c r="AB117" i="4"/>
  <c r="AC117" i="4" s="1"/>
  <c r="AB28" i="4"/>
  <c r="AC28" i="4" s="1"/>
  <c r="AB85" i="4"/>
  <c r="AC85" i="4" s="1"/>
  <c r="AB99" i="4"/>
  <c r="AC99" i="4" s="1"/>
  <c r="AB79" i="4"/>
  <c r="AC79" i="4" s="1"/>
  <c r="AB108" i="4"/>
  <c r="AC108" i="4" s="1"/>
  <c r="AB140" i="4"/>
  <c r="AC140" i="4" s="1"/>
  <c r="AB114" i="4"/>
  <c r="AC114" i="4" s="1"/>
  <c r="AB92" i="4"/>
  <c r="AC92" i="4" s="1"/>
  <c r="AB111" i="4"/>
  <c r="AC111" i="4" s="1"/>
  <c r="AB121" i="4"/>
  <c r="AC121" i="4" s="1"/>
  <c r="AB113" i="4"/>
  <c r="AC113" i="4" s="1"/>
  <c r="AB132" i="4"/>
  <c r="AC132" i="4" s="1"/>
  <c r="AB126" i="4"/>
  <c r="AC126" i="4" s="1"/>
  <c r="AB101" i="4"/>
  <c r="AC101" i="4" s="1"/>
  <c r="AB9" i="4"/>
  <c r="AC9" i="4" s="1"/>
  <c r="AB39" i="4"/>
  <c r="AC39" i="4" s="1"/>
  <c r="AB122" i="4"/>
  <c r="AC122" i="4" s="1"/>
  <c r="AB82" i="4"/>
  <c r="AC82" i="4" s="1"/>
  <c r="AB91" i="4"/>
  <c r="AC91" i="4" s="1"/>
  <c r="AB127" i="4"/>
  <c r="AC127" i="4" s="1"/>
  <c r="AB29" i="4"/>
  <c r="AC29" i="4" s="1"/>
  <c r="AB13" i="4"/>
  <c r="AC13" i="4" s="1"/>
  <c r="AB47" i="4"/>
  <c r="AC47" i="4" s="1"/>
  <c r="AB37" i="4"/>
  <c r="AC37" i="4" s="1"/>
  <c r="AB120" i="4"/>
  <c r="AC120" i="4" s="1"/>
  <c r="AB153" i="4"/>
  <c r="AC153" i="4" s="1"/>
  <c r="AB154" i="4"/>
  <c r="AC154" i="4" s="1"/>
  <c r="F154" i="4"/>
  <c r="G154" i="4" s="1"/>
  <c r="H154" i="4"/>
  <c r="I154" i="4" s="1"/>
  <c r="J154" i="4"/>
  <c r="K154" i="4" s="1"/>
  <c r="L154" i="4"/>
  <c r="M154" i="4" s="1"/>
  <c r="N154" i="4"/>
  <c r="O154" i="4" s="1"/>
  <c r="P154" i="4"/>
  <c r="Q154" i="4" s="1"/>
  <c r="R154" i="4"/>
  <c r="S154" i="4" s="1"/>
  <c r="T154" i="4"/>
  <c r="U154" i="4" s="1"/>
  <c r="V154" i="4"/>
  <c r="W154" i="4" s="1"/>
  <c r="X154" i="4"/>
  <c r="Y154" i="4" s="1"/>
  <c r="Z154" i="4"/>
  <c r="AA154" i="4" s="1"/>
  <c r="F153" i="4"/>
  <c r="G153" i="4" s="1"/>
  <c r="H153" i="4"/>
  <c r="I153" i="4" s="1"/>
  <c r="J153" i="4"/>
  <c r="K153" i="4" s="1"/>
  <c r="L153" i="4"/>
  <c r="M153" i="4" s="1"/>
  <c r="N153" i="4"/>
  <c r="O153" i="4" s="1"/>
  <c r="P153" i="4"/>
  <c r="Q153" i="4" s="1"/>
  <c r="R153" i="4"/>
  <c r="S153" i="4" s="1"/>
  <c r="T153" i="4"/>
  <c r="U153" i="4" s="1"/>
  <c r="V153" i="4"/>
  <c r="W153" i="4" s="1"/>
  <c r="X153" i="4"/>
  <c r="Y153" i="4" s="1"/>
  <c r="Z153" i="4"/>
  <c r="AA153" i="4" s="1"/>
  <c r="F120" i="4"/>
  <c r="G120" i="4" s="1"/>
  <c r="H120" i="4"/>
  <c r="I120" i="4" s="1"/>
  <c r="J120" i="4"/>
  <c r="K120" i="4" s="1"/>
  <c r="L120" i="4"/>
  <c r="M120" i="4" s="1"/>
  <c r="N120" i="4"/>
  <c r="O120" i="4" s="1"/>
  <c r="P120" i="4"/>
  <c r="Q120" i="4" s="1"/>
  <c r="R120" i="4"/>
  <c r="S120" i="4" s="1"/>
  <c r="T120" i="4"/>
  <c r="U120" i="4" s="1"/>
  <c r="V120" i="4"/>
  <c r="W120" i="4" s="1"/>
  <c r="X120" i="4"/>
  <c r="Y120" i="4" s="1"/>
  <c r="Z120" i="4"/>
  <c r="AA120" i="4" s="1"/>
  <c r="F37" i="4"/>
  <c r="G37" i="4" s="1"/>
  <c r="H37" i="4"/>
  <c r="I37" i="4" s="1"/>
  <c r="J37" i="4"/>
  <c r="K37" i="4" s="1"/>
  <c r="L37" i="4"/>
  <c r="M37" i="4" s="1"/>
  <c r="N37" i="4"/>
  <c r="O37" i="4" s="1"/>
  <c r="P37" i="4"/>
  <c r="Q37" i="4" s="1"/>
  <c r="R37" i="4"/>
  <c r="S37" i="4" s="1"/>
  <c r="T37" i="4"/>
  <c r="U37" i="4" s="1"/>
  <c r="V37" i="4"/>
  <c r="W37" i="4" s="1"/>
  <c r="X37" i="4"/>
  <c r="Y37" i="4" s="1"/>
  <c r="Z37" i="4"/>
  <c r="AA37" i="4" s="1"/>
  <c r="F47" i="4"/>
  <c r="G47" i="4" s="1"/>
  <c r="H47" i="4"/>
  <c r="I47" i="4" s="1"/>
  <c r="J47" i="4"/>
  <c r="K47" i="4" s="1"/>
  <c r="L47" i="4"/>
  <c r="M47" i="4" s="1"/>
  <c r="N47" i="4"/>
  <c r="O47" i="4" s="1"/>
  <c r="P47" i="4"/>
  <c r="Q47" i="4" s="1"/>
  <c r="R47" i="4"/>
  <c r="S47" i="4" s="1"/>
  <c r="T47" i="4"/>
  <c r="U47" i="4" s="1"/>
  <c r="V47" i="4"/>
  <c r="W47" i="4" s="1"/>
  <c r="X47" i="4"/>
  <c r="Y47" i="4" s="1"/>
  <c r="Z47" i="4"/>
  <c r="AA47" i="4" s="1"/>
  <c r="F13" i="4"/>
  <c r="G13" i="4" s="1"/>
  <c r="H13" i="4"/>
  <c r="I13" i="4" s="1"/>
  <c r="J13" i="4"/>
  <c r="K13" i="4" s="1"/>
  <c r="L13" i="4"/>
  <c r="M13" i="4" s="1"/>
  <c r="N13" i="4"/>
  <c r="O13" i="4" s="1"/>
  <c r="P13" i="4"/>
  <c r="Q13" i="4" s="1"/>
  <c r="R13" i="4"/>
  <c r="S13" i="4" s="1"/>
  <c r="T13" i="4"/>
  <c r="U13" i="4" s="1"/>
  <c r="V13" i="4"/>
  <c r="W13" i="4" s="1"/>
  <c r="X13" i="4"/>
  <c r="Y13" i="4" s="1"/>
  <c r="Z13" i="4"/>
  <c r="AA13" i="4" s="1"/>
  <c r="F29" i="4"/>
  <c r="G29" i="4" s="1"/>
  <c r="H29" i="4"/>
  <c r="I29" i="4" s="1"/>
  <c r="J29" i="4"/>
  <c r="K29" i="4" s="1"/>
  <c r="L29" i="4"/>
  <c r="M29" i="4" s="1"/>
  <c r="N29" i="4"/>
  <c r="O29" i="4" s="1"/>
  <c r="P29" i="4"/>
  <c r="Q29" i="4" s="1"/>
  <c r="R29" i="4"/>
  <c r="S29" i="4" s="1"/>
  <c r="T29" i="4"/>
  <c r="U29" i="4" s="1"/>
  <c r="V29" i="4"/>
  <c r="W29" i="4" s="1"/>
  <c r="X29" i="4"/>
  <c r="Y29" i="4" s="1"/>
  <c r="Z29" i="4"/>
  <c r="AA29" i="4" s="1"/>
  <c r="N2" i="23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O2" i="23"/>
  <c r="O3" i="23"/>
  <c r="O4" i="23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M2" i="23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X12" i="4"/>
  <c r="Y12" i="4" s="1"/>
  <c r="X7" i="4"/>
  <c r="Y7" i="4" s="1"/>
  <c r="X10" i="4"/>
  <c r="Y10" i="4" s="1"/>
  <c r="X16" i="4"/>
  <c r="Y16" i="4" s="1"/>
  <c r="X8" i="4"/>
  <c r="Y8" i="4" s="1"/>
  <c r="X15" i="4"/>
  <c r="Y15" i="4" s="1"/>
  <c r="X11" i="4"/>
  <c r="Y11" i="4" s="1"/>
  <c r="X6" i="4"/>
  <c r="Y6" i="4" s="1"/>
  <c r="X4" i="4"/>
  <c r="Y4" i="4" s="1"/>
  <c r="X31" i="4"/>
  <c r="Y31" i="4" s="1"/>
  <c r="X5" i="4"/>
  <c r="Y5" i="4" s="1"/>
  <c r="X21" i="4"/>
  <c r="Y21" i="4" s="1"/>
  <c r="X23" i="4"/>
  <c r="Y23" i="4" s="1"/>
  <c r="X42" i="4"/>
  <c r="Y42" i="4" s="1"/>
  <c r="X22" i="4"/>
  <c r="Y22" i="4" s="1"/>
  <c r="X38" i="4"/>
  <c r="Y38" i="4" s="1"/>
  <c r="X19" i="4"/>
  <c r="Y19" i="4" s="1"/>
  <c r="X24" i="4"/>
  <c r="Y24" i="4" s="1"/>
  <c r="X56" i="4"/>
  <c r="Y56" i="4" s="1"/>
  <c r="X44" i="4"/>
  <c r="Y44" i="4" s="1"/>
  <c r="X58" i="4"/>
  <c r="Y58" i="4" s="1"/>
  <c r="X64" i="4"/>
  <c r="Y64" i="4" s="1"/>
  <c r="X49" i="4"/>
  <c r="Y49" i="4" s="1"/>
  <c r="X48" i="4"/>
  <c r="Y48" i="4" s="1"/>
  <c r="X55" i="4"/>
  <c r="Y55" i="4" s="1"/>
  <c r="X74" i="4"/>
  <c r="Y74" i="4" s="1"/>
  <c r="X36" i="4"/>
  <c r="Y36" i="4" s="1"/>
  <c r="X50" i="4"/>
  <c r="Y50" i="4" s="1"/>
  <c r="X86" i="4"/>
  <c r="Y86" i="4" s="1"/>
  <c r="X53" i="4"/>
  <c r="Y53" i="4" s="1"/>
  <c r="X51" i="4"/>
  <c r="Y51" i="4" s="1"/>
  <c r="X73" i="4"/>
  <c r="Y73" i="4" s="1"/>
  <c r="X68" i="4"/>
  <c r="Y68" i="4" s="1"/>
  <c r="X77" i="4"/>
  <c r="Y77" i="4" s="1"/>
  <c r="X27" i="4"/>
  <c r="Y27" i="4" s="1"/>
  <c r="X84" i="4"/>
  <c r="Y84" i="4" s="1"/>
  <c r="X62" i="4"/>
  <c r="Y62" i="4" s="1"/>
  <c r="X18" i="4"/>
  <c r="Y18" i="4" s="1"/>
  <c r="X26" i="4"/>
  <c r="Y26" i="4" s="1"/>
  <c r="X88" i="4"/>
  <c r="Y88" i="4" s="1"/>
  <c r="X95" i="4"/>
  <c r="Y95" i="4" s="1"/>
  <c r="X80" i="4"/>
  <c r="Y80" i="4" s="1"/>
  <c r="X71" i="4"/>
  <c r="Y71" i="4" s="1"/>
  <c r="X76" i="4"/>
  <c r="Y76" i="4" s="1"/>
  <c r="X72" i="4"/>
  <c r="Y72" i="4" s="1"/>
  <c r="X30" i="4"/>
  <c r="Y30" i="4" s="1"/>
  <c r="X103" i="4"/>
  <c r="Y103" i="4" s="1"/>
  <c r="X60" i="4"/>
  <c r="Y60" i="4" s="1"/>
  <c r="X112" i="4"/>
  <c r="Y112" i="4" s="1"/>
  <c r="X59" i="4"/>
  <c r="Y59" i="4" s="1"/>
  <c r="X93" i="4"/>
  <c r="Y93" i="4" s="1"/>
  <c r="X61" i="4"/>
  <c r="Y61" i="4" s="1"/>
  <c r="X106" i="4"/>
  <c r="Y106" i="4" s="1"/>
  <c r="X98" i="4"/>
  <c r="Y98" i="4" s="1"/>
  <c r="X115" i="4"/>
  <c r="Y115" i="4" s="1"/>
  <c r="X94" i="4"/>
  <c r="Y94" i="4" s="1"/>
  <c r="X52" i="4"/>
  <c r="Y52" i="4" s="1"/>
  <c r="X41" i="4"/>
  <c r="Y41" i="4" s="1"/>
  <c r="X110" i="4"/>
  <c r="Y110" i="4" s="1"/>
  <c r="X109" i="4"/>
  <c r="Y109" i="4" s="1"/>
  <c r="X128" i="4"/>
  <c r="Y128" i="4" s="1"/>
  <c r="X81" i="4"/>
  <c r="Y81" i="4" s="1"/>
  <c r="X124" i="4"/>
  <c r="Y124" i="4" s="1"/>
  <c r="X137" i="4"/>
  <c r="Y137" i="4" s="1"/>
  <c r="X136" i="4"/>
  <c r="Y136" i="4" s="1"/>
  <c r="X125" i="4"/>
  <c r="Y125" i="4" s="1"/>
  <c r="X107" i="4"/>
  <c r="Y107" i="4" s="1"/>
  <c r="X155" i="4"/>
  <c r="Y155" i="4" s="1"/>
  <c r="X156" i="4"/>
  <c r="Y156" i="4" s="1"/>
  <c r="X104" i="4"/>
  <c r="Y104" i="4" s="1"/>
  <c r="X20" i="4"/>
  <c r="Y20" i="4" s="1"/>
  <c r="X34" i="4"/>
  <c r="Y34" i="4" s="1"/>
  <c r="X40" i="4"/>
  <c r="Y40" i="4" s="1"/>
  <c r="X32" i="4"/>
  <c r="Y32" i="4" s="1"/>
  <c r="X65" i="4"/>
  <c r="Y65" i="4" s="1"/>
  <c r="X75" i="4"/>
  <c r="Y75" i="4" s="1"/>
  <c r="X14" i="4"/>
  <c r="Y14" i="4" s="1"/>
  <c r="X25" i="4"/>
  <c r="Y25" i="4" s="1"/>
  <c r="X33" i="4"/>
  <c r="Y33" i="4" s="1"/>
  <c r="X54" i="4"/>
  <c r="Y54" i="4" s="1"/>
  <c r="X90" i="4"/>
  <c r="Y90" i="4" s="1"/>
  <c r="X96" i="4"/>
  <c r="Y96" i="4" s="1"/>
  <c r="X70" i="4"/>
  <c r="Y70" i="4" s="1"/>
  <c r="X66" i="4"/>
  <c r="Y66" i="4" s="1"/>
  <c r="X123" i="4"/>
  <c r="Y123" i="4" s="1"/>
  <c r="X89" i="4"/>
  <c r="Y89" i="4" s="1"/>
  <c r="X100" i="4"/>
  <c r="Y100" i="4" s="1"/>
  <c r="X35" i="4"/>
  <c r="Y35" i="4" s="1"/>
  <c r="X69" i="4"/>
  <c r="Y69" i="4" s="1"/>
  <c r="X116" i="4"/>
  <c r="Y116" i="4" s="1"/>
  <c r="X118" i="4"/>
  <c r="Y118" i="4" s="1"/>
  <c r="X134" i="4"/>
  <c r="Y134" i="4" s="1"/>
  <c r="X129" i="4"/>
  <c r="Y129" i="4" s="1"/>
  <c r="X141" i="4"/>
  <c r="Y141" i="4" s="1"/>
  <c r="X63" i="4"/>
  <c r="Y63" i="4" s="1"/>
  <c r="X143" i="4"/>
  <c r="Y143" i="4" s="1"/>
  <c r="X135" i="4"/>
  <c r="Y135" i="4" s="1"/>
  <c r="X144" i="4"/>
  <c r="Y144" i="4" s="1"/>
  <c r="X97" i="4"/>
  <c r="Y97" i="4" s="1"/>
  <c r="X133" i="4"/>
  <c r="Y133" i="4" s="1"/>
  <c r="X87" i="4"/>
  <c r="Y87" i="4" s="1"/>
  <c r="X138" i="4"/>
  <c r="Y138" i="4" s="1"/>
  <c r="X148" i="4"/>
  <c r="Y148" i="4" s="1"/>
  <c r="X146" i="4"/>
  <c r="Y146" i="4" s="1"/>
  <c r="X147" i="4"/>
  <c r="Y147" i="4" s="1"/>
  <c r="X119" i="4"/>
  <c r="Y119" i="4" s="1"/>
  <c r="X151" i="4"/>
  <c r="Y151" i="4" s="1"/>
  <c r="X152" i="4"/>
  <c r="Y152" i="4" s="1"/>
  <c r="X43" i="4"/>
  <c r="Y43" i="4" s="1"/>
  <c r="X83" i="4"/>
  <c r="Y83" i="4" s="1"/>
  <c r="X46" i="4"/>
  <c r="Y46" i="4" s="1"/>
  <c r="X45" i="4"/>
  <c r="Y45" i="4" s="1"/>
  <c r="X130" i="4"/>
  <c r="Y130" i="4" s="1"/>
  <c r="X102" i="4"/>
  <c r="Y102" i="4" s="1"/>
  <c r="X139" i="4"/>
  <c r="Y139" i="4" s="1"/>
  <c r="X105" i="4"/>
  <c r="Y105" i="4" s="1"/>
  <c r="X142" i="4"/>
  <c r="Y142" i="4" s="1"/>
  <c r="X145" i="4"/>
  <c r="Y145" i="4" s="1"/>
  <c r="X149" i="4"/>
  <c r="Y149" i="4" s="1"/>
  <c r="X150" i="4"/>
  <c r="Y150" i="4" s="1"/>
  <c r="X131" i="4"/>
  <c r="Y131" i="4" s="1"/>
  <c r="X157" i="4"/>
  <c r="Y157" i="4" s="1"/>
  <c r="X17" i="4"/>
  <c r="Y17" i="4" s="1"/>
  <c r="X67" i="4"/>
  <c r="Y67" i="4" s="1"/>
  <c r="X78" i="4"/>
  <c r="Y78" i="4" s="1"/>
  <c r="X57" i="4"/>
  <c r="Y57" i="4" s="1"/>
  <c r="X117" i="4"/>
  <c r="Y117" i="4" s="1"/>
  <c r="X28" i="4"/>
  <c r="Y28" i="4" s="1"/>
  <c r="X85" i="4"/>
  <c r="Y85" i="4" s="1"/>
  <c r="X99" i="4"/>
  <c r="Y99" i="4" s="1"/>
  <c r="X79" i="4"/>
  <c r="Y79" i="4" s="1"/>
  <c r="X108" i="4"/>
  <c r="Y108" i="4" s="1"/>
  <c r="X140" i="4"/>
  <c r="Y140" i="4" s="1"/>
  <c r="X114" i="4"/>
  <c r="Y114" i="4" s="1"/>
  <c r="X92" i="4"/>
  <c r="Y92" i="4" s="1"/>
  <c r="X111" i="4"/>
  <c r="Y111" i="4" s="1"/>
  <c r="X121" i="4"/>
  <c r="Y121" i="4" s="1"/>
  <c r="X113" i="4"/>
  <c r="Y113" i="4" s="1"/>
  <c r="X132" i="4"/>
  <c r="Y132" i="4" s="1"/>
  <c r="X126" i="4"/>
  <c r="Y126" i="4" s="1"/>
  <c r="X101" i="4"/>
  <c r="Y101" i="4" s="1"/>
  <c r="X9" i="4"/>
  <c r="Y9" i="4" s="1"/>
  <c r="X39" i="4"/>
  <c r="Y39" i="4" s="1"/>
  <c r="X122" i="4"/>
  <c r="Y122" i="4" s="1"/>
  <c r="X82" i="4"/>
  <c r="Y82" i="4" s="1"/>
  <c r="X91" i="4"/>
  <c r="Y91" i="4" s="1"/>
  <c r="X127" i="4"/>
  <c r="Y127" i="4" s="1"/>
  <c r="F127" i="4"/>
  <c r="G127" i="4" s="1"/>
  <c r="H127" i="4"/>
  <c r="I127" i="4" s="1"/>
  <c r="J127" i="4"/>
  <c r="K127" i="4" s="1"/>
  <c r="L127" i="4"/>
  <c r="M127" i="4" s="1"/>
  <c r="N127" i="4"/>
  <c r="O127" i="4" s="1"/>
  <c r="P127" i="4"/>
  <c r="Q127" i="4" s="1"/>
  <c r="R127" i="4"/>
  <c r="S127" i="4" s="1"/>
  <c r="T127" i="4"/>
  <c r="U127" i="4" s="1"/>
  <c r="V127" i="4"/>
  <c r="W127" i="4" s="1"/>
  <c r="Z127" i="4"/>
  <c r="AA127" i="4" s="1"/>
  <c r="F91" i="4"/>
  <c r="G91" i="4" s="1"/>
  <c r="H91" i="4"/>
  <c r="I91" i="4" s="1"/>
  <c r="J91" i="4"/>
  <c r="K91" i="4" s="1"/>
  <c r="L91" i="4"/>
  <c r="M91" i="4" s="1"/>
  <c r="N91" i="4"/>
  <c r="O91" i="4" s="1"/>
  <c r="P91" i="4"/>
  <c r="Q91" i="4" s="1"/>
  <c r="R91" i="4"/>
  <c r="S91" i="4" s="1"/>
  <c r="T91" i="4"/>
  <c r="U91" i="4" s="1"/>
  <c r="V91" i="4"/>
  <c r="W91" i="4" s="1"/>
  <c r="Z91" i="4"/>
  <c r="AA91" i="4" s="1"/>
  <c r="F82" i="4"/>
  <c r="G82" i="4" s="1"/>
  <c r="H82" i="4"/>
  <c r="I82" i="4" s="1"/>
  <c r="J82" i="4"/>
  <c r="K82" i="4" s="1"/>
  <c r="L82" i="4"/>
  <c r="M82" i="4" s="1"/>
  <c r="N82" i="4"/>
  <c r="O82" i="4" s="1"/>
  <c r="P82" i="4"/>
  <c r="Q82" i="4" s="1"/>
  <c r="R82" i="4"/>
  <c r="S82" i="4" s="1"/>
  <c r="T82" i="4"/>
  <c r="U82" i="4" s="1"/>
  <c r="V82" i="4"/>
  <c r="W82" i="4" s="1"/>
  <c r="Z82" i="4"/>
  <c r="AA82" i="4" s="1"/>
  <c r="F122" i="4"/>
  <c r="G122" i="4" s="1"/>
  <c r="H122" i="4"/>
  <c r="I122" i="4" s="1"/>
  <c r="J122" i="4"/>
  <c r="K122" i="4" s="1"/>
  <c r="L122" i="4"/>
  <c r="M122" i="4" s="1"/>
  <c r="N122" i="4"/>
  <c r="O122" i="4" s="1"/>
  <c r="P122" i="4"/>
  <c r="Q122" i="4" s="1"/>
  <c r="R122" i="4"/>
  <c r="S122" i="4" s="1"/>
  <c r="T122" i="4"/>
  <c r="U122" i="4" s="1"/>
  <c r="V122" i="4"/>
  <c r="W122" i="4" s="1"/>
  <c r="Z122" i="4"/>
  <c r="AA122" i="4" s="1"/>
  <c r="F9" i="4"/>
  <c r="G9" i="4" s="1"/>
  <c r="F39" i="4"/>
  <c r="G39" i="4" s="1"/>
  <c r="H9" i="4"/>
  <c r="I9" i="4" s="1"/>
  <c r="H39" i="4"/>
  <c r="I39" i="4" s="1"/>
  <c r="J9" i="4"/>
  <c r="K9" i="4" s="1"/>
  <c r="J39" i="4"/>
  <c r="K39" i="4" s="1"/>
  <c r="L9" i="4"/>
  <c r="M9" i="4" s="1"/>
  <c r="L39" i="4"/>
  <c r="M39" i="4" s="1"/>
  <c r="N9" i="4"/>
  <c r="O9" i="4" s="1"/>
  <c r="N39" i="4"/>
  <c r="O39" i="4" s="1"/>
  <c r="P9" i="4"/>
  <c r="Q9" i="4" s="1"/>
  <c r="P39" i="4"/>
  <c r="Q39" i="4" s="1"/>
  <c r="R9" i="4"/>
  <c r="S9" i="4" s="1"/>
  <c r="R39" i="4"/>
  <c r="S39" i="4" s="1"/>
  <c r="T9" i="4"/>
  <c r="U9" i="4" s="1"/>
  <c r="T39" i="4"/>
  <c r="U39" i="4" s="1"/>
  <c r="V9" i="4"/>
  <c r="W9" i="4" s="1"/>
  <c r="V39" i="4"/>
  <c r="W39" i="4" s="1"/>
  <c r="Z9" i="4"/>
  <c r="AA9" i="4" s="1"/>
  <c r="Z39" i="4"/>
  <c r="AA39" i="4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P2" i="22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N2" i="22"/>
  <c r="N3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Z12" i="4"/>
  <c r="AA12" i="4" s="1"/>
  <c r="Z7" i="4"/>
  <c r="AA7" i="4" s="1"/>
  <c r="Z10" i="4"/>
  <c r="AA10" i="4" s="1"/>
  <c r="Z16" i="4"/>
  <c r="AA16" i="4" s="1"/>
  <c r="Z8" i="4"/>
  <c r="AA8" i="4" s="1"/>
  <c r="Z15" i="4"/>
  <c r="AA15" i="4" s="1"/>
  <c r="Z11" i="4"/>
  <c r="AA11" i="4" s="1"/>
  <c r="Z6" i="4"/>
  <c r="AA6" i="4" s="1"/>
  <c r="Z4" i="4"/>
  <c r="AA4" i="4" s="1"/>
  <c r="Z31" i="4"/>
  <c r="AA31" i="4" s="1"/>
  <c r="Z5" i="4"/>
  <c r="AA5" i="4" s="1"/>
  <c r="Z21" i="4"/>
  <c r="AA21" i="4" s="1"/>
  <c r="Z23" i="4"/>
  <c r="AA23" i="4" s="1"/>
  <c r="Z42" i="4"/>
  <c r="AA42" i="4" s="1"/>
  <c r="Z22" i="4"/>
  <c r="AA22" i="4" s="1"/>
  <c r="Z38" i="4"/>
  <c r="AA38" i="4" s="1"/>
  <c r="Z19" i="4"/>
  <c r="AA19" i="4" s="1"/>
  <c r="Z24" i="4"/>
  <c r="AA24" i="4" s="1"/>
  <c r="Z56" i="4"/>
  <c r="AA56" i="4" s="1"/>
  <c r="Z44" i="4"/>
  <c r="AA44" i="4" s="1"/>
  <c r="Z58" i="4"/>
  <c r="AA58" i="4" s="1"/>
  <c r="Z64" i="4"/>
  <c r="AA64" i="4" s="1"/>
  <c r="Z49" i="4"/>
  <c r="AA49" i="4" s="1"/>
  <c r="Z48" i="4"/>
  <c r="AA48" i="4" s="1"/>
  <c r="Z55" i="4"/>
  <c r="AA55" i="4" s="1"/>
  <c r="Z74" i="4"/>
  <c r="AA74" i="4" s="1"/>
  <c r="Z36" i="4"/>
  <c r="AA36" i="4" s="1"/>
  <c r="Z50" i="4"/>
  <c r="AA50" i="4" s="1"/>
  <c r="Z86" i="4"/>
  <c r="AA86" i="4" s="1"/>
  <c r="Z53" i="4"/>
  <c r="AA53" i="4" s="1"/>
  <c r="Z51" i="4"/>
  <c r="AA51" i="4" s="1"/>
  <c r="Z73" i="4"/>
  <c r="AA73" i="4" s="1"/>
  <c r="Z68" i="4"/>
  <c r="AA68" i="4" s="1"/>
  <c r="Z77" i="4"/>
  <c r="AA77" i="4" s="1"/>
  <c r="Z27" i="4"/>
  <c r="AA27" i="4" s="1"/>
  <c r="Z84" i="4"/>
  <c r="AA84" i="4" s="1"/>
  <c r="Z62" i="4"/>
  <c r="AA62" i="4" s="1"/>
  <c r="Z18" i="4"/>
  <c r="AA18" i="4" s="1"/>
  <c r="Z26" i="4"/>
  <c r="AA26" i="4" s="1"/>
  <c r="Z88" i="4"/>
  <c r="AA88" i="4" s="1"/>
  <c r="Z95" i="4"/>
  <c r="AA95" i="4" s="1"/>
  <c r="Z80" i="4"/>
  <c r="AA80" i="4" s="1"/>
  <c r="Z71" i="4"/>
  <c r="AA71" i="4" s="1"/>
  <c r="Z76" i="4"/>
  <c r="AA76" i="4" s="1"/>
  <c r="Z72" i="4"/>
  <c r="AA72" i="4" s="1"/>
  <c r="Z30" i="4"/>
  <c r="AA30" i="4" s="1"/>
  <c r="Z103" i="4"/>
  <c r="AA103" i="4" s="1"/>
  <c r="Z60" i="4"/>
  <c r="AA60" i="4" s="1"/>
  <c r="Z112" i="4"/>
  <c r="AA112" i="4" s="1"/>
  <c r="Z59" i="4"/>
  <c r="AA59" i="4" s="1"/>
  <c r="Z93" i="4"/>
  <c r="AA93" i="4" s="1"/>
  <c r="Z61" i="4"/>
  <c r="AA61" i="4" s="1"/>
  <c r="Z106" i="4"/>
  <c r="AA106" i="4" s="1"/>
  <c r="Z98" i="4"/>
  <c r="AA98" i="4" s="1"/>
  <c r="Z115" i="4"/>
  <c r="AA115" i="4" s="1"/>
  <c r="Z94" i="4"/>
  <c r="AA94" i="4" s="1"/>
  <c r="Z52" i="4"/>
  <c r="AA52" i="4" s="1"/>
  <c r="Z41" i="4"/>
  <c r="AA41" i="4" s="1"/>
  <c r="Z110" i="4"/>
  <c r="AA110" i="4" s="1"/>
  <c r="Z109" i="4"/>
  <c r="AA109" i="4" s="1"/>
  <c r="Z128" i="4"/>
  <c r="AA128" i="4" s="1"/>
  <c r="Z81" i="4"/>
  <c r="AA81" i="4" s="1"/>
  <c r="Z124" i="4"/>
  <c r="AA124" i="4" s="1"/>
  <c r="Z137" i="4"/>
  <c r="AA137" i="4" s="1"/>
  <c r="Z136" i="4"/>
  <c r="AA136" i="4" s="1"/>
  <c r="Z125" i="4"/>
  <c r="AA125" i="4" s="1"/>
  <c r="Z107" i="4"/>
  <c r="AA107" i="4" s="1"/>
  <c r="Z155" i="4"/>
  <c r="AA155" i="4" s="1"/>
  <c r="Z156" i="4"/>
  <c r="AA156" i="4" s="1"/>
  <c r="Z104" i="4"/>
  <c r="AA104" i="4" s="1"/>
  <c r="Z20" i="4"/>
  <c r="AA20" i="4" s="1"/>
  <c r="Z34" i="4"/>
  <c r="AA34" i="4" s="1"/>
  <c r="Z40" i="4"/>
  <c r="AA40" i="4" s="1"/>
  <c r="Z32" i="4"/>
  <c r="AA32" i="4" s="1"/>
  <c r="Z65" i="4"/>
  <c r="AA65" i="4" s="1"/>
  <c r="Z75" i="4"/>
  <c r="AA75" i="4" s="1"/>
  <c r="Z14" i="4"/>
  <c r="AA14" i="4" s="1"/>
  <c r="Z25" i="4"/>
  <c r="AA25" i="4" s="1"/>
  <c r="Z33" i="4"/>
  <c r="AA33" i="4" s="1"/>
  <c r="Z54" i="4"/>
  <c r="AA54" i="4" s="1"/>
  <c r="Z90" i="4"/>
  <c r="AA90" i="4" s="1"/>
  <c r="Z96" i="4"/>
  <c r="AA96" i="4" s="1"/>
  <c r="Z70" i="4"/>
  <c r="AA70" i="4" s="1"/>
  <c r="Z66" i="4"/>
  <c r="AA66" i="4" s="1"/>
  <c r="Z123" i="4"/>
  <c r="AA123" i="4" s="1"/>
  <c r="Z89" i="4"/>
  <c r="AA89" i="4" s="1"/>
  <c r="Z100" i="4"/>
  <c r="AA100" i="4" s="1"/>
  <c r="Z35" i="4"/>
  <c r="AA35" i="4" s="1"/>
  <c r="Z69" i="4"/>
  <c r="AA69" i="4" s="1"/>
  <c r="Z116" i="4"/>
  <c r="AA116" i="4" s="1"/>
  <c r="Z118" i="4"/>
  <c r="AA118" i="4" s="1"/>
  <c r="Z134" i="4"/>
  <c r="AA134" i="4" s="1"/>
  <c r="Z129" i="4"/>
  <c r="AA129" i="4" s="1"/>
  <c r="Z141" i="4"/>
  <c r="AA141" i="4" s="1"/>
  <c r="Z63" i="4"/>
  <c r="AA63" i="4" s="1"/>
  <c r="Z143" i="4"/>
  <c r="AA143" i="4" s="1"/>
  <c r="Z135" i="4"/>
  <c r="AA135" i="4" s="1"/>
  <c r="Z144" i="4"/>
  <c r="AA144" i="4" s="1"/>
  <c r="Z97" i="4"/>
  <c r="AA97" i="4" s="1"/>
  <c r="Z133" i="4"/>
  <c r="AA133" i="4" s="1"/>
  <c r="Z87" i="4"/>
  <c r="AA87" i="4" s="1"/>
  <c r="Z138" i="4"/>
  <c r="AA138" i="4" s="1"/>
  <c r="Z148" i="4"/>
  <c r="AA148" i="4" s="1"/>
  <c r="Z146" i="4"/>
  <c r="AA146" i="4" s="1"/>
  <c r="Z147" i="4"/>
  <c r="AA147" i="4" s="1"/>
  <c r="Z119" i="4"/>
  <c r="AA119" i="4" s="1"/>
  <c r="Z151" i="4"/>
  <c r="AA151" i="4" s="1"/>
  <c r="Z152" i="4"/>
  <c r="AA152" i="4" s="1"/>
  <c r="Z43" i="4"/>
  <c r="AA43" i="4" s="1"/>
  <c r="Z83" i="4"/>
  <c r="AA83" i="4" s="1"/>
  <c r="Z46" i="4"/>
  <c r="AA46" i="4" s="1"/>
  <c r="Z45" i="4"/>
  <c r="AA45" i="4" s="1"/>
  <c r="Z130" i="4"/>
  <c r="AA130" i="4" s="1"/>
  <c r="Z102" i="4"/>
  <c r="AA102" i="4" s="1"/>
  <c r="Z139" i="4"/>
  <c r="AA139" i="4" s="1"/>
  <c r="Z105" i="4"/>
  <c r="AA105" i="4" s="1"/>
  <c r="Z142" i="4"/>
  <c r="AA142" i="4" s="1"/>
  <c r="Z145" i="4"/>
  <c r="AA145" i="4" s="1"/>
  <c r="Z149" i="4"/>
  <c r="AA149" i="4" s="1"/>
  <c r="Z150" i="4"/>
  <c r="AA150" i="4" s="1"/>
  <c r="Z131" i="4"/>
  <c r="AA131" i="4" s="1"/>
  <c r="Z157" i="4"/>
  <c r="AA157" i="4" s="1"/>
  <c r="Z17" i="4"/>
  <c r="AA17" i="4" s="1"/>
  <c r="Z67" i="4"/>
  <c r="AA67" i="4" s="1"/>
  <c r="Z78" i="4"/>
  <c r="AA78" i="4" s="1"/>
  <c r="Z57" i="4"/>
  <c r="AA57" i="4" s="1"/>
  <c r="Z117" i="4"/>
  <c r="AA117" i="4" s="1"/>
  <c r="Z28" i="4"/>
  <c r="AA28" i="4" s="1"/>
  <c r="Z85" i="4"/>
  <c r="AA85" i="4" s="1"/>
  <c r="Z99" i="4"/>
  <c r="AA99" i="4" s="1"/>
  <c r="Z79" i="4"/>
  <c r="AA79" i="4" s="1"/>
  <c r="Z108" i="4"/>
  <c r="AA108" i="4" s="1"/>
  <c r="Z140" i="4"/>
  <c r="AA140" i="4" s="1"/>
  <c r="Z114" i="4"/>
  <c r="AA114" i="4" s="1"/>
  <c r="Z92" i="4"/>
  <c r="AA92" i="4" s="1"/>
  <c r="Z111" i="4"/>
  <c r="AA111" i="4" s="1"/>
  <c r="Z121" i="4"/>
  <c r="AA121" i="4" s="1"/>
  <c r="Z113" i="4"/>
  <c r="AA113" i="4" s="1"/>
  <c r="Z132" i="4"/>
  <c r="AA132" i="4" s="1"/>
  <c r="Z126" i="4"/>
  <c r="AA126" i="4" s="1"/>
  <c r="Z101" i="4"/>
  <c r="AA101" i="4" s="1"/>
  <c r="F101" i="4"/>
  <c r="G101" i="4" s="1"/>
  <c r="H101" i="4"/>
  <c r="I101" i="4" s="1"/>
  <c r="J101" i="4"/>
  <c r="K101" i="4" s="1"/>
  <c r="L101" i="4"/>
  <c r="M101" i="4" s="1"/>
  <c r="N101" i="4"/>
  <c r="O101" i="4" s="1"/>
  <c r="P101" i="4"/>
  <c r="Q101" i="4" s="1"/>
  <c r="R101" i="4"/>
  <c r="S101" i="4" s="1"/>
  <c r="T101" i="4"/>
  <c r="U101" i="4" s="1"/>
  <c r="V101" i="4"/>
  <c r="W101" i="4" s="1"/>
  <c r="F132" i="4"/>
  <c r="G132" i="4" s="1"/>
  <c r="F126" i="4"/>
  <c r="G126" i="4" s="1"/>
  <c r="H132" i="4"/>
  <c r="I132" i="4" s="1"/>
  <c r="H126" i="4"/>
  <c r="I126" i="4" s="1"/>
  <c r="J132" i="4"/>
  <c r="K132" i="4" s="1"/>
  <c r="J126" i="4"/>
  <c r="K126" i="4" s="1"/>
  <c r="L132" i="4"/>
  <c r="M132" i="4" s="1"/>
  <c r="L126" i="4"/>
  <c r="M126" i="4" s="1"/>
  <c r="N132" i="4"/>
  <c r="O132" i="4" s="1"/>
  <c r="N126" i="4"/>
  <c r="O126" i="4" s="1"/>
  <c r="P132" i="4"/>
  <c r="Q132" i="4" s="1"/>
  <c r="P126" i="4"/>
  <c r="Q126" i="4" s="1"/>
  <c r="R132" i="4"/>
  <c r="S132" i="4" s="1"/>
  <c r="R126" i="4"/>
  <c r="S126" i="4" s="1"/>
  <c r="T132" i="4"/>
  <c r="U132" i="4" s="1"/>
  <c r="T126" i="4"/>
  <c r="U126" i="4" s="1"/>
  <c r="V132" i="4"/>
  <c r="W132" i="4" s="1"/>
  <c r="V126" i="4"/>
  <c r="W126" i="4" s="1"/>
  <c r="F121" i="4"/>
  <c r="G121" i="4" s="1"/>
  <c r="F113" i="4"/>
  <c r="G113" i="4" s="1"/>
  <c r="H121" i="4"/>
  <c r="I121" i="4" s="1"/>
  <c r="H113" i="4"/>
  <c r="I113" i="4" s="1"/>
  <c r="J121" i="4"/>
  <c r="K121" i="4" s="1"/>
  <c r="J113" i="4"/>
  <c r="K113" i="4" s="1"/>
  <c r="L121" i="4"/>
  <c r="M121" i="4" s="1"/>
  <c r="L113" i="4"/>
  <c r="M113" i="4" s="1"/>
  <c r="N121" i="4"/>
  <c r="O121" i="4" s="1"/>
  <c r="N113" i="4"/>
  <c r="O113" i="4" s="1"/>
  <c r="P121" i="4"/>
  <c r="Q121" i="4" s="1"/>
  <c r="P113" i="4"/>
  <c r="Q113" i="4" s="1"/>
  <c r="R121" i="4"/>
  <c r="S121" i="4" s="1"/>
  <c r="R113" i="4"/>
  <c r="S113" i="4" s="1"/>
  <c r="T121" i="4"/>
  <c r="U121" i="4" s="1"/>
  <c r="T113" i="4"/>
  <c r="U113" i="4" s="1"/>
  <c r="V121" i="4"/>
  <c r="W121" i="4" s="1"/>
  <c r="V113" i="4"/>
  <c r="W113" i="4" s="1"/>
  <c r="F111" i="4"/>
  <c r="G111" i="4" s="1"/>
  <c r="H111" i="4"/>
  <c r="I111" i="4" s="1"/>
  <c r="J111" i="4"/>
  <c r="K111" i="4" s="1"/>
  <c r="L111" i="4"/>
  <c r="M111" i="4" s="1"/>
  <c r="N111" i="4"/>
  <c r="O111" i="4" s="1"/>
  <c r="P111" i="4"/>
  <c r="Q111" i="4" s="1"/>
  <c r="R111" i="4"/>
  <c r="S111" i="4" s="1"/>
  <c r="T111" i="4"/>
  <c r="U111" i="4" s="1"/>
  <c r="V111" i="4"/>
  <c r="W111" i="4" s="1"/>
  <c r="F114" i="4"/>
  <c r="G114" i="4" s="1"/>
  <c r="F92" i="4"/>
  <c r="G92" i="4" s="1"/>
  <c r="H114" i="4"/>
  <c r="I114" i="4" s="1"/>
  <c r="H92" i="4"/>
  <c r="I92" i="4" s="1"/>
  <c r="J114" i="4"/>
  <c r="K114" i="4" s="1"/>
  <c r="J92" i="4"/>
  <c r="K92" i="4" s="1"/>
  <c r="L114" i="4"/>
  <c r="M114" i="4" s="1"/>
  <c r="L92" i="4"/>
  <c r="M92" i="4" s="1"/>
  <c r="N114" i="4"/>
  <c r="O114" i="4" s="1"/>
  <c r="N92" i="4"/>
  <c r="O92" i="4" s="1"/>
  <c r="P114" i="4"/>
  <c r="Q114" i="4" s="1"/>
  <c r="P92" i="4"/>
  <c r="Q92" i="4" s="1"/>
  <c r="R114" i="4"/>
  <c r="S114" i="4" s="1"/>
  <c r="R92" i="4"/>
  <c r="S92" i="4" s="1"/>
  <c r="T114" i="4"/>
  <c r="U114" i="4" s="1"/>
  <c r="T92" i="4"/>
  <c r="U92" i="4" s="1"/>
  <c r="V114" i="4"/>
  <c r="W114" i="4" s="1"/>
  <c r="V92" i="4"/>
  <c r="W92" i="4" s="1"/>
  <c r="F99" i="4"/>
  <c r="G99" i="4" s="1"/>
  <c r="F79" i="4"/>
  <c r="G79" i="4" s="1"/>
  <c r="F108" i="4"/>
  <c r="G108" i="4" s="1"/>
  <c r="F140" i="4"/>
  <c r="G140" i="4" s="1"/>
  <c r="H99" i="4"/>
  <c r="I99" i="4" s="1"/>
  <c r="H79" i="4"/>
  <c r="I79" i="4" s="1"/>
  <c r="H108" i="4"/>
  <c r="I108" i="4" s="1"/>
  <c r="H140" i="4"/>
  <c r="I140" i="4" s="1"/>
  <c r="J99" i="4"/>
  <c r="K99" i="4" s="1"/>
  <c r="J79" i="4"/>
  <c r="K79" i="4" s="1"/>
  <c r="J108" i="4"/>
  <c r="K108" i="4" s="1"/>
  <c r="J140" i="4"/>
  <c r="K140" i="4" s="1"/>
  <c r="L99" i="4"/>
  <c r="M99" i="4" s="1"/>
  <c r="L79" i="4"/>
  <c r="M79" i="4" s="1"/>
  <c r="L108" i="4"/>
  <c r="M108" i="4" s="1"/>
  <c r="L140" i="4"/>
  <c r="M140" i="4" s="1"/>
  <c r="N99" i="4"/>
  <c r="O99" i="4" s="1"/>
  <c r="N79" i="4"/>
  <c r="O79" i="4" s="1"/>
  <c r="N108" i="4"/>
  <c r="O108" i="4" s="1"/>
  <c r="N140" i="4"/>
  <c r="O140" i="4" s="1"/>
  <c r="P99" i="4"/>
  <c r="Q99" i="4" s="1"/>
  <c r="P79" i="4"/>
  <c r="Q79" i="4" s="1"/>
  <c r="P108" i="4"/>
  <c r="Q108" i="4" s="1"/>
  <c r="P140" i="4"/>
  <c r="Q140" i="4" s="1"/>
  <c r="R99" i="4"/>
  <c r="S99" i="4" s="1"/>
  <c r="R79" i="4"/>
  <c r="S79" i="4" s="1"/>
  <c r="R108" i="4"/>
  <c r="S108" i="4" s="1"/>
  <c r="R140" i="4"/>
  <c r="S140" i="4" s="1"/>
  <c r="T99" i="4"/>
  <c r="U99" i="4" s="1"/>
  <c r="T79" i="4"/>
  <c r="U79" i="4" s="1"/>
  <c r="T108" i="4"/>
  <c r="U108" i="4" s="1"/>
  <c r="T140" i="4"/>
  <c r="U140" i="4" s="1"/>
  <c r="V99" i="4"/>
  <c r="W99" i="4" s="1"/>
  <c r="V79" i="4"/>
  <c r="W79" i="4" s="1"/>
  <c r="V108" i="4"/>
  <c r="W108" i="4" s="1"/>
  <c r="V140" i="4"/>
  <c r="W140" i="4" s="1"/>
  <c r="N2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O2" i="19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M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E99" i="4" l="1"/>
  <c r="E101" i="4"/>
  <c r="E82" i="4"/>
  <c r="E153" i="4"/>
  <c r="E92" i="4"/>
  <c r="E29" i="4"/>
  <c r="E114" i="4"/>
  <c r="E91" i="4"/>
  <c r="E37" i="4"/>
  <c r="E111" i="4"/>
  <c r="E39" i="4"/>
  <c r="E154" i="4"/>
  <c r="E113" i="4"/>
  <c r="E9" i="4"/>
  <c r="E127" i="4"/>
  <c r="E13" i="4"/>
  <c r="E140" i="4"/>
  <c r="E121" i="4"/>
  <c r="E120" i="4"/>
  <c r="E108" i="4"/>
  <c r="E126" i="4"/>
  <c r="E122" i="4"/>
  <c r="E79" i="4"/>
  <c r="E132" i="4"/>
  <c r="E47" i="4"/>
  <c r="N2" i="17"/>
  <c r="N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O2" i="17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M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V12" i="4"/>
  <c r="W12" i="4" s="1"/>
  <c r="V7" i="4"/>
  <c r="W7" i="4" s="1"/>
  <c r="V10" i="4"/>
  <c r="W10" i="4" s="1"/>
  <c r="V16" i="4"/>
  <c r="W16" i="4" s="1"/>
  <c r="V8" i="4"/>
  <c r="W8" i="4" s="1"/>
  <c r="V15" i="4"/>
  <c r="W15" i="4" s="1"/>
  <c r="V11" i="4"/>
  <c r="W11" i="4" s="1"/>
  <c r="V6" i="4"/>
  <c r="W6" i="4" s="1"/>
  <c r="V4" i="4"/>
  <c r="W4" i="4" s="1"/>
  <c r="V31" i="4"/>
  <c r="W31" i="4" s="1"/>
  <c r="V5" i="4"/>
  <c r="W5" i="4" s="1"/>
  <c r="V21" i="4"/>
  <c r="W21" i="4" s="1"/>
  <c r="V23" i="4"/>
  <c r="W23" i="4" s="1"/>
  <c r="V42" i="4"/>
  <c r="W42" i="4" s="1"/>
  <c r="V22" i="4"/>
  <c r="W22" i="4" s="1"/>
  <c r="V38" i="4"/>
  <c r="W38" i="4" s="1"/>
  <c r="V19" i="4"/>
  <c r="W19" i="4" s="1"/>
  <c r="V24" i="4"/>
  <c r="W24" i="4" s="1"/>
  <c r="V56" i="4"/>
  <c r="W56" i="4" s="1"/>
  <c r="V44" i="4"/>
  <c r="W44" i="4" s="1"/>
  <c r="V58" i="4"/>
  <c r="W58" i="4" s="1"/>
  <c r="V64" i="4"/>
  <c r="W64" i="4" s="1"/>
  <c r="V49" i="4"/>
  <c r="W49" i="4" s="1"/>
  <c r="V48" i="4"/>
  <c r="W48" i="4" s="1"/>
  <c r="V55" i="4"/>
  <c r="W55" i="4" s="1"/>
  <c r="V74" i="4"/>
  <c r="W74" i="4" s="1"/>
  <c r="V36" i="4"/>
  <c r="W36" i="4" s="1"/>
  <c r="V50" i="4"/>
  <c r="W50" i="4" s="1"/>
  <c r="V86" i="4"/>
  <c r="W86" i="4" s="1"/>
  <c r="V53" i="4"/>
  <c r="W53" i="4" s="1"/>
  <c r="V51" i="4"/>
  <c r="W51" i="4" s="1"/>
  <c r="V73" i="4"/>
  <c r="W73" i="4" s="1"/>
  <c r="V68" i="4"/>
  <c r="W68" i="4" s="1"/>
  <c r="V77" i="4"/>
  <c r="W77" i="4" s="1"/>
  <c r="V27" i="4"/>
  <c r="W27" i="4" s="1"/>
  <c r="V84" i="4"/>
  <c r="W84" i="4" s="1"/>
  <c r="V62" i="4"/>
  <c r="W62" i="4" s="1"/>
  <c r="V18" i="4"/>
  <c r="W18" i="4" s="1"/>
  <c r="V26" i="4"/>
  <c r="W26" i="4" s="1"/>
  <c r="V88" i="4"/>
  <c r="W88" i="4" s="1"/>
  <c r="V95" i="4"/>
  <c r="W95" i="4" s="1"/>
  <c r="V80" i="4"/>
  <c r="W80" i="4" s="1"/>
  <c r="V71" i="4"/>
  <c r="W71" i="4" s="1"/>
  <c r="V76" i="4"/>
  <c r="W76" i="4" s="1"/>
  <c r="V72" i="4"/>
  <c r="W72" i="4" s="1"/>
  <c r="V30" i="4"/>
  <c r="W30" i="4" s="1"/>
  <c r="V103" i="4"/>
  <c r="W103" i="4" s="1"/>
  <c r="V60" i="4"/>
  <c r="W60" i="4" s="1"/>
  <c r="V112" i="4"/>
  <c r="W112" i="4" s="1"/>
  <c r="V59" i="4"/>
  <c r="W59" i="4" s="1"/>
  <c r="V93" i="4"/>
  <c r="W93" i="4" s="1"/>
  <c r="V61" i="4"/>
  <c r="W61" i="4" s="1"/>
  <c r="V106" i="4"/>
  <c r="W106" i="4" s="1"/>
  <c r="V98" i="4"/>
  <c r="W98" i="4" s="1"/>
  <c r="V115" i="4"/>
  <c r="W115" i="4" s="1"/>
  <c r="V94" i="4"/>
  <c r="W94" i="4" s="1"/>
  <c r="V52" i="4"/>
  <c r="W52" i="4" s="1"/>
  <c r="V41" i="4"/>
  <c r="W41" i="4" s="1"/>
  <c r="V110" i="4"/>
  <c r="W110" i="4" s="1"/>
  <c r="V109" i="4"/>
  <c r="W109" i="4" s="1"/>
  <c r="V128" i="4"/>
  <c r="W128" i="4" s="1"/>
  <c r="V81" i="4"/>
  <c r="W81" i="4" s="1"/>
  <c r="V124" i="4"/>
  <c r="W124" i="4" s="1"/>
  <c r="V137" i="4"/>
  <c r="W137" i="4" s="1"/>
  <c r="V136" i="4"/>
  <c r="W136" i="4" s="1"/>
  <c r="V125" i="4"/>
  <c r="W125" i="4" s="1"/>
  <c r="V107" i="4"/>
  <c r="W107" i="4" s="1"/>
  <c r="V155" i="4"/>
  <c r="W155" i="4" s="1"/>
  <c r="V156" i="4"/>
  <c r="W156" i="4" s="1"/>
  <c r="V104" i="4"/>
  <c r="W104" i="4" s="1"/>
  <c r="V20" i="4"/>
  <c r="W20" i="4" s="1"/>
  <c r="V34" i="4"/>
  <c r="W34" i="4" s="1"/>
  <c r="V40" i="4"/>
  <c r="W40" i="4" s="1"/>
  <c r="V32" i="4"/>
  <c r="W32" i="4" s="1"/>
  <c r="V65" i="4"/>
  <c r="W65" i="4" s="1"/>
  <c r="V75" i="4"/>
  <c r="W75" i="4" s="1"/>
  <c r="V14" i="4"/>
  <c r="W14" i="4" s="1"/>
  <c r="V25" i="4"/>
  <c r="W25" i="4" s="1"/>
  <c r="V33" i="4"/>
  <c r="W33" i="4" s="1"/>
  <c r="V54" i="4"/>
  <c r="W54" i="4" s="1"/>
  <c r="V90" i="4"/>
  <c r="W90" i="4" s="1"/>
  <c r="V96" i="4"/>
  <c r="W96" i="4" s="1"/>
  <c r="V70" i="4"/>
  <c r="W70" i="4" s="1"/>
  <c r="V66" i="4"/>
  <c r="W66" i="4" s="1"/>
  <c r="V123" i="4"/>
  <c r="W123" i="4" s="1"/>
  <c r="V89" i="4"/>
  <c r="W89" i="4" s="1"/>
  <c r="V100" i="4"/>
  <c r="W100" i="4" s="1"/>
  <c r="V35" i="4"/>
  <c r="W35" i="4" s="1"/>
  <c r="V69" i="4"/>
  <c r="W69" i="4" s="1"/>
  <c r="V116" i="4"/>
  <c r="W116" i="4" s="1"/>
  <c r="V118" i="4"/>
  <c r="W118" i="4" s="1"/>
  <c r="V134" i="4"/>
  <c r="W134" i="4" s="1"/>
  <c r="V129" i="4"/>
  <c r="W129" i="4" s="1"/>
  <c r="V141" i="4"/>
  <c r="W141" i="4" s="1"/>
  <c r="V63" i="4"/>
  <c r="W63" i="4" s="1"/>
  <c r="V143" i="4"/>
  <c r="W143" i="4" s="1"/>
  <c r="V135" i="4"/>
  <c r="W135" i="4" s="1"/>
  <c r="V144" i="4"/>
  <c r="W144" i="4" s="1"/>
  <c r="V97" i="4"/>
  <c r="W97" i="4" s="1"/>
  <c r="V133" i="4"/>
  <c r="W133" i="4" s="1"/>
  <c r="V87" i="4"/>
  <c r="W87" i="4" s="1"/>
  <c r="V138" i="4"/>
  <c r="W138" i="4" s="1"/>
  <c r="V148" i="4"/>
  <c r="W148" i="4" s="1"/>
  <c r="V146" i="4"/>
  <c r="W146" i="4" s="1"/>
  <c r="V147" i="4"/>
  <c r="W147" i="4" s="1"/>
  <c r="V119" i="4"/>
  <c r="W119" i="4" s="1"/>
  <c r="V151" i="4"/>
  <c r="W151" i="4" s="1"/>
  <c r="V152" i="4"/>
  <c r="W152" i="4" s="1"/>
  <c r="V43" i="4"/>
  <c r="W43" i="4" s="1"/>
  <c r="V83" i="4"/>
  <c r="W83" i="4" s="1"/>
  <c r="V46" i="4"/>
  <c r="W46" i="4" s="1"/>
  <c r="V45" i="4"/>
  <c r="W45" i="4" s="1"/>
  <c r="V130" i="4"/>
  <c r="W130" i="4" s="1"/>
  <c r="V102" i="4"/>
  <c r="W102" i="4" s="1"/>
  <c r="V139" i="4"/>
  <c r="W139" i="4" s="1"/>
  <c r="V105" i="4"/>
  <c r="W105" i="4" s="1"/>
  <c r="V142" i="4"/>
  <c r="W142" i="4" s="1"/>
  <c r="V145" i="4"/>
  <c r="W145" i="4" s="1"/>
  <c r="V149" i="4"/>
  <c r="W149" i="4" s="1"/>
  <c r="V150" i="4"/>
  <c r="W150" i="4" s="1"/>
  <c r="V131" i="4"/>
  <c r="W131" i="4" s="1"/>
  <c r="V157" i="4"/>
  <c r="W157" i="4" s="1"/>
  <c r="V17" i="4"/>
  <c r="W17" i="4" s="1"/>
  <c r="V67" i="4"/>
  <c r="W67" i="4" s="1"/>
  <c r="V78" i="4"/>
  <c r="W78" i="4" s="1"/>
  <c r="V57" i="4"/>
  <c r="W57" i="4" s="1"/>
  <c r="V117" i="4"/>
  <c r="W117" i="4" s="1"/>
  <c r="V28" i="4"/>
  <c r="W28" i="4" s="1"/>
  <c r="V85" i="4"/>
  <c r="W85" i="4" s="1"/>
  <c r="N2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O2" i="16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M2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T12" i="4"/>
  <c r="U12" i="4" s="1"/>
  <c r="T7" i="4"/>
  <c r="U7" i="4" s="1"/>
  <c r="T10" i="4"/>
  <c r="U10" i="4" s="1"/>
  <c r="T16" i="4"/>
  <c r="U16" i="4" s="1"/>
  <c r="T8" i="4"/>
  <c r="U8" i="4" s="1"/>
  <c r="T15" i="4"/>
  <c r="U15" i="4" s="1"/>
  <c r="T11" i="4"/>
  <c r="U11" i="4" s="1"/>
  <c r="T6" i="4"/>
  <c r="U6" i="4" s="1"/>
  <c r="T4" i="4"/>
  <c r="U4" i="4" s="1"/>
  <c r="T31" i="4"/>
  <c r="U31" i="4" s="1"/>
  <c r="T5" i="4"/>
  <c r="U5" i="4" s="1"/>
  <c r="T21" i="4"/>
  <c r="U21" i="4" s="1"/>
  <c r="T23" i="4"/>
  <c r="U23" i="4" s="1"/>
  <c r="T42" i="4"/>
  <c r="U42" i="4" s="1"/>
  <c r="T22" i="4"/>
  <c r="U22" i="4" s="1"/>
  <c r="T38" i="4"/>
  <c r="U38" i="4" s="1"/>
  <c r="T19" i="4"/>
  <c r="U19" i="4" s="1"/>
  <c r="T24" i="4"/>
  <c r="U24" i="4" s="1"/>
  <c r="T56" i="4"/>
  <c r="U56" i="4" s="1"/>
  <c r="T44" i="4"/>
  <c r="U44" i="4" s="1"/>
  <c r="T58" i="4"/>
  <c r="U58" i="4" s="1"/>
  <c r="T64" i="4"/>
  <c r="U64" i="4" s="1"/>
  <c r="T49" i="4"/>
  <c r="U49" i="4" s="1"/>
  <c r="T48" i="4"/>
  <c r="U48" i="4" s="1"/>
  <c r="T55" i="4"/>
  <c r="U55" i="4" s="1"/>
  <c r="T74" i="4"/>
  <c r="U74" i="4" s="1"/>
  <c r="T36" i="4"/>
  <c r="U36" i="4" s="1"/>
  <c r="T50" i="4"/>
  <c r="U50" i="4" s="1"/>
  <c r="T86" i="4"/>
  <c r="U86" i="4" s="1"/>
  <c r="T53" i="4"/>
  <c r="U53" i="4" s="1"/>
  <c r="T51" i="4"/>
  <c r="U51" i="4" s="1"/>
  <c r="T73" i="4"/>
  <c r="U73" i="4" s="1"/>
  <c r="T68" i="4"/>
  <c r="U68" i="4" s="1"/>
  <c r="T77" i="4"/>
  <c r="U77" i="4" s="1"/>
  <c r="T27" i="4"/>
  <c r="U27" i="4" s="1"/>
  <c r="T84" i="4"/>
  <c r="U84" i="4" s="1"/>
  <c r="T62" i="4"/>
  <c r="U62" i="4" s="1"/>
  <c r="T18" i="4"/>
  <c r="U18" i="4" s="1"/>
  <c r="T26" i="4"/>
  <c r="U26" i="4" s="1"/>
  <c r="T88" i="4"/>
  <c r="U88" i="4" s="1"/>
  <c r="T95" i="4"/>
  <c r="U95" i="4" s="1"/>
  <c r="T80" i="4"/>
  <c r="U80" i="4" s="1"/>
  <c r="T71" i="4"/>
  <c r="U71" i="4" s="1"/>
  <c r="T76" i="4"/>
  <c r="U76" i="4" s="1"/>
  <c r="T72" i="4"/>
  <c r="U72" i="4" s="1"/>
  <c r="T30" i="4"/>
  <c r="U30" i="4" s="1"/>
  <c r="T103" i="4"/>
  <c r="U103" i="4" s="1"/>
  <c r="T60" i="4"/>
  <c r="U60" i="4" s="1"/>
  <c r="T112" i="4"/>
  <c r="U112" i="4" s="1"/>
  <c r="T59" i="4"/>
  <c r="U59" i="4" s="1"/>
  <c r="T93" i="4"/>
  <c r="U93" i="4" s="1"/>
  <c r="T61" i="4"/>
  <c r="U61" i="4" s="1"/>
  <c r="T106" i="4"/>
  <c r="U106" i="4" s="1"/>
  <c r="T98" i="4"/>
  <c r="U98" i="4" s="1"/>
  <c r="T115" i="4"/>
  <c r="U115" i="4" s="1"/>
  <c r="T94" i="4"/>
  <c r="U94" i="4" s="1"/>
  <c r="T52" i="4"/>
  <c r="U52" i="4" s="1"/>
  <c r="T41" i="4"/>
  <c r="U41" i="4" s="1"/>
  <c r="T110" i="4"/>
  <c r="U110" i="4" s="1"/>
  <c r="T109" i="4"/>
  <c r="U109" i="4" s="1"/>
  <c r="T128" i="4"/>
  <c r="U128" i="4" s="1"/>
  <c r="T81" i="4"/>
  <c r="U81" i="4" s="1"/>
  <c r="T124" i="4"/>
  <c r="U124" i="4" s="1"/>
  <c r="T137" i="4"/>
  <c r="U137" i="4" s="1"/>
  <c r="T136" i="4"/>
  <c r="U136" i="4" s="1"/>
  <c r="T125" i="4"/>
  <c r="U125" i="4" s="1"/>
  <c r="T107" i="4"/>
  <c r="U107" i="4" s="1"/>
  <c r="T155" i="4"/>
  <c r="U155" i="4" s="1"/>
  <c r="T156" i="4"/>
  <c r="U156" i="4" s="1"/>
  <c r="T104" i="4"/>
  <c r="U104" i="4" s="1"/>
  <c r="T20" i="4"/>
  <c r="U20" i="4" s="1"/>
  <c r="T34" i="4"/>
  <c r="U34" i="4" s="1"/>
  <c r="T40" i="4"/>
  <c r="U40" i="4" s="1"/>
  <c r="T32" i="4"/>
  <c r="U32" i="4" s="1"/>
  <c r="T65" i="4"/>
  <c r="U65" i="4" s="1"/>
  <c r="T75" i="4"/>
  <c r="U75" i="4" s="1"/>
  <c r="T14" i="4"/>
  <c r="U14" i="4" s="1"/>
  <c r="T25" i="4"/>
  <c r="U25" i="4" s="1"/>
  <c r="T33" i="4"/>
  <c r="U33" i="4" s="1"/>
  <c r="T54" i="4"/>
  <c r="U54" i="4" s="1"/>
  <c r="T90" i="4"/>
  <c r="U90" i="4" s="1"/>
  <c r="T96" i="4"/>
  <c r="U96" i="4" s="1"/>
  <c r="T70" i="4"/>
  <c r="U70" i="4" s="1"/>
  <c r="T66" i="4"/>
  <c r="U66" i="4" s="1"/>
  <c r="T123" i="4"/>
  <c r="U123" i="4" s="1"/>
  <c r="T89" i="4"/>
  <c r="U89" i="4" s="1"/>
  <c r="T100" i="4"/>
  <c r="U100" i="4" s="1"/>
  <c r="T35" i="4"/>
  <c r="U35" i="4" s="1"/>
  <c r="T69" i="4"/>
  <c r="U69" i="4" s="1"/>
  <c r="T116" i="4"/>
  <c r="U116" i="4" s="1"/>
  <c r="T118" i="4"/>
  <c r="U118" i="4" s="1"/>
  <c r="T134" i="4"/>
  <c r="U134" i="4" s="1"/>
  <c r="T129" i="4"/>
  <c r="U129" i="4" s="1"/>
  <c r="T141" i="4"/>
  <c r="U141" i="4" s="1"/>
  <c r="T63" i="4"/>
  <c r="U63" i="4" s="1"/>
  <c r="T143" i="4"/>
  <c r="U143" i="4" s="1"/>
  <c r="T135" i="4"/>
  <c r="U135" i="4" s="1"/>
  <c r="T144" i="4"/>
  <c r="U144" i="4" s="1"/>
  <c r="T97" i="4"/>
  <c r="U97" i="4" s="1"/>
  <c r="T133" i="4"/>
  <c r="U133" i="4" s="1"/>
  <c r="T87" i="4"/>
  <c r="U87" i="4" s="1"/>
  <c r="T138" i="4"/>
  <c r="U138" i="4" s="1"/>
  <c r="T148" i="4"/>
  <c r="U148" i="4" s="1"/>
  <c r="T146" i="4"/>
  <c r="U146" i="4" s="1"/>
  <c r="T147" i="4"/>
  <c r="U147" i="4" s="1"/>
  <c r="T119" i="4"/>
  <c r="U119" i="4" s="1"/>
  <c r="T151" i="4"/>
  <c r="U151" i="4" s="1"/>
  <c r="T152" i="4"/>
  <c r="U152" i="4" s="1"/>
  <c r="T43" i="4"/>
  <c r="U43" i="4" s="1"/>
  <c r="T83" i="4"/>
  <c r="U83" i="4" s="1"/>
  <c r="T46" i="4"/>
  <c r="U46" i="4" s="1"/>
  <c r="T45" i="4"/>
  <c r="U45" i="4" s="1"/>
  <c r="T130" i="4"/>
  <c r="U130" i="4" s="1"/>
  <c r="T102" i="4"/>
  <c r="U102" i="4" s="1"/>
  <c r="T139" i="4"/>
  <c r="U139" i="4" s="1"/>
  <c r="T105" i="4"/>
  <c r="U105" i="4" s="1"/>
  <c r="T142" i="4"/>
  <c r="U142" i="4" s="1"/>
  <c r="T145" i="4"/>
  <c r="U145" i="4" s="1"/>
  <c r="T149" i="4"/>
  <c r="U149" i="4" s="1"/>
  <c r="T150" i="4"/>
  <c r="U150" i="4" s="1"/>
  <c r="T131" i="4"/>
  <c r="U131" i="4" s="1"/>
  <c r="T157" i="4"/>
  <c r="U157" i="4" s="1"/>
  <c r="T17" i="4"/>
  <c r="U17" i="4" s="1"/>
  <c r="T67" i="4"/>
  <c r="U67" i="4" s="1"/>
  <c r="T78" i="4"/>
  <c r="U78" i="4" s="1"/>
  <c r="T57" i="4"/>
  <c r="U57" i="4" s="1"/>
  <c r="T117" i="4"/>
  <c r="U117" i="4" s="1"/>
  <c r="T28" i="4"/>
  <c r="U28" i="4" s="1"/>
  <c r="T85" i="4"/>
  <c r="U85" i="4" s="1"/>
  <c r="N2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O2" i="1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M2" i="15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L12" i="4"/>
  <c r="M12" i="4" s="1"/>
  <c r="L7" i="4"/>
  <c r="M7" i="4" s="1"/>
  <c r="L10" i="4"/>
  <c r="M10" i="4" s="1"/>
  <c r="L16" i="4"/>
  <c r="M16" i="4" s="1"/>
  <c r="L8" i="4"/>
  <c r="M8" i="4" s="1"/>
  <c r="L15" i="4"/>
  <c r="M15" i="4" s="1"/>
  <c r="L11" i="4"/>
  <c r="M11" i="4" s="1"/>
  <c r="L6" i="4"/>
  <c r="M6" i="4" s="1"/>
  <c r="L4" i="4"/>
  <c r="M4" i="4" s="1"/>
  <c r="L31" i="4"/>
  <c r="M31" i="4" s="1"/>
  <c r="L5" i="4"/>
  <c r="M5" i="4" s="1"/>
  <c r="L21" i="4"/>
  <c r="M21" i="4" s="1"/>
  <c r="L23" i="4"/>
  <c r="M23" i="4" s="1"/>
  <c r="L42" i="4"/>
  <c r="M42" i="4" s="1"/>
  <c r="L22" i="4"/>
  <c r="M22" i="4" s="1"/>
  <c r="L38" i="4"/>
  <c r="M38" i="4" s="1"/>
  <c r="L19" i="4"/>
  <c r="M19" i="4" s="1"/>
  <c r="L24" i="4"/>
  <c r="M24" i="4" s="1"/>
  <c r="L56" i="4"/>
  <c r="M56" i="4" s="1"/>
  <c r="L44" i="4"/>
  <c r="M44" i="4" s="1"/>
  <c r="L58" i="4"/>
  <c r="M58" i="4" s="1"/>
  <c r="L64" i="4"/>
  <c r="M64" i="4" s="1"/>
  <c r="L49" i="4"/>
  <c r="M49" i="4" s="1"/>
  <c r="L48" i="4"/>
  <c r="M48" i="4" s="1"/>
  <c r="L55" i="4"/>
  <c r="M55" i="4" s="1"/>
  <c r="L74" i="4"/>
  <c r="M74" i="4" s="1"/>
  <c r="L36" i="4"/>
  <c r="M36" i="4" s="1"/>
  <c r="L50" i="4"/>
  <c r="M50" i="4" s="1"/>
  <c r="L86" i="4"/>
  <c r="M86" i="4" s="1"/>
  <c r="L53" i="4"/>
  <c r="M53" i="4" s="1"/>
  <c r="L51" i="4"/>
  <c r="M51" i="4" s="1"/>
  <c r="L73" i="4"/>
  <c r="M73" i="4" s="1"/>
  <c r="L68" i="4"/>
  <c r="M68" i="4" s="1"/>
  <c r="L77" i="4"/>
  <c r="M77" i="4" s="1"/>
  <c r="L27" i="4"/>
  <c r="M27" i="4" s="1"/>
  <c r="L84" i="4"/>
  <c r="M84" i="4" s="1"/>
  <c r="L62" i="4"/>
  <c r="M62" i="4" s="1"/>
  <c r="L18" i="4"/>
  <c r="M18" i="4" s="1"/>
  <c r="L26" i="4"/>
  <c r="M26" i="4" s="1"/>
  <c r="L88" i="4"/>
  <c r="M88" i="4" s="1"/>
  <c r="L95" i="4"/>
  <c r="M95" i="4" s="1"/>
  <c r="L80" i="4"/>
  <c r="M80" i="4" s="1"/>
  <c r="L71" i="4"/>
  <c r="M71" i="4" s="1"/>
  <c r="L76" i="4"/>
  <c r="M76" i="4" s="1"/>
  <c r="L72" i="4"/>
  <c r="M72" i="4" s="1"/>
  <c r="L30" i="4"/>
  <c r="M30" i="4" s="1"/>
  <c r="L103" i="4"/>
  <c r="M103" i="4" s="1"/>
  <c r="L60" i="4"/>
  <c r="M60" i="4" s="1"/>
  <c r="L112" i="4"/>
  <c r="M112" i="4" s="1"/>
  <c r="L59" i="4"/>
  <c r="M59" i="4" s="1"/>
  <c r="L93" i="4"/>
  <c r="M93" i="4" s="1"/>
  <c r="L61" i="4"/>
  <c r="M61" i="4" s="1"/>
  <c r="L106" i="4"/>
  <c r="M106" i="4" s="1"/>
  <c r="L98" i="4"/>
  <c r="M98" i="4" s="1"/>
  <c r="L115" i="4"/>
  <c r="M115" i="4" s="1"/>
  <c r="L94" i="4"/>
  <c r="M94" i="4" s="1"/>
  <c r="L52" i="4"/>
  <c r="M52" i="4" s="1"/>
  <c r="L41" i="4"/>
  <c r="M41" i="4" s="1"/>
  <c r="L110" i="4"/>
  <c r="M110" i="4" s="1"/>
  <c r="L109" i="4"/>
  <c r="M109" i="4" s="1"/>
  <c r="L128" i="4"/>
  <c r="M128" i="4" s="1"/>
  <c r="L81" i="4"/>
  <c r="M81" i="4" s="1"/>
  <c r="L124" i="4"/>
  <c r="M124" i="4" s="1"/>
  <c r="L137" i="4"/>
  <c r="M137" i="4" s="1"/>
  <c r="L136" i="4"/>
  <c r="M136" i="4" s="1"/>
  <c r="L125" i="4"/>
  <c r="M125" i="4" s="1"/>
  <c r="L107" i="4"/>
  <c r="M107" i="4" s="1"/>
  <c r="L155" i="4"/>
  <c r="M155" i="4" s="1"/>
  <c r="L156" i="4"/>
  <c r="M156" i="4" s="1"/>
  <c r="L104" i="4"/>
  <c r="M104" i="4" s="1"/>
  <c r="L20" i="4"/>
  <c r="M20" i="4" s="1"/>
  <c r="L34" i="4"/>
  <c r="M34" i="4" s="1"/>
  <c r="L40" i="4"/>
  <c r="M40" i="4" s="1"/>
  <c r="L32" i="4"/>
  <c r="M32" i="4" s="1"/>
  <c r="L65" i="4"/>
  <c r="M65" i="4" s="1"/>
  <c r="L75" i="4"/>
  <c r="M75" i="4" s="1"/>
  <c r="L14" i="4"/>
  <c r="M14" i="4" s="1"/>
  <c r="L25" i="4"/>
  <c r="M25" i="4" s="1"/>
  <c r="L33" i="4"/>
  <c r="M33" i="4" s="1"/>
  <c r="L54" i="4"/>
  <c r="M54" i="4" s="1"/>
  <c r="L90" i="4"/>
  <c r="M90" i="4" s="1"/>
  <c r="L96" i="4"/>
  <c r="M96" i="4" s="1"/>
  <c r="L70" i="4"/>
  <c r="M70" i="4" s="1"/>
  <c r="L66" i="4"/>
  <c r="M66" i="4" s="1"/>
  <c r="L123" i="4"/>
  <c r="M123" i="4" s="1"/>
  <c r="L89" i="4"/>
  <c r="M89" i="4" s="1"/>
  <c r="L100" i="4"/>
  <c r="M100" i="4" s="1"/>
  <c r="L35" i="4"/>
  <c r="M35" i="4" s="1"/>
  <c r="L69" i="4"/>
  <c r="M69" i="4" s="1"/>
  <c r="L116" i="4"/>
  <c r="M116" i="4" s="1"/>
  <c r="L118" i="4"/>
  <c r="M118" i="4" s="1"/>
  <c r="L134" i="4"/>
  <c r="M134" i="4" s="1"/>
  <c r="L129" i="4"/>
  <c r="M129" i="4" s="1"/>
  <c r="L141" i="4"/>
  <c r="M141" i="4" s="1"/>
  <c r="L63" i="4"/>
  <c r="M63" i="4" s="1"/>
  <c r="L143" i="4"/>
  <c r="M143" i="4" s="1"/>
  <c r="L135" i="4"/>
  <c r="M135" i="4" s="1"/>
  <c r="L144" i="4"/>
  <c r="M144" i="4" s="1"/>
  <c r="L97" i="4"/>
  <c r="M97" i="4" s="1"/>
  <c r="L133" i="4"/>
  <c r="M133" i="4" s="1"/>
  <c r="L87" i="4"/>
  <c r="M87" i="4" s="1"/>
  <c r="L138" i="4"/>
  <c r="M138" i="4" s="1"/>
  <c r="L148" i="4"/>
  <c r="M148" i="4" s="1"/>
  <c r="L146" i="4"/>
  <c r="M146" i="4" s="1"/>
  <c r="L147" i="4"/>
  <c r="M147" i="4" s="1"/>
  <c r="L119" i="4"/>
  <c r="M119" i="4" s="1"/>
  <c r="L151" i="4"/>
  <c r="M151" i="4" s="1"/>
  <c r="L152" i="4"/>
  <c r="M152" i="4" s="1"/>
  <c r="L43" i="4"/>
  <c r="M43" i="4" s="1"/>
  <c r="L83" i="4"/>
  <c r="M83" i="4" s="1"/>
  <c r="L46" i="4"/>
  <c r="M46" i="4" s="1"/>
  <c r="L45" i="4"/>
  <c r="M45" i="4" s="1"/>
  <c r="L130" i="4"/>
  <c r="M130" i="4" s="1"/>
  <c r="L102" i="4"/>
  <c r="M102" i="4" s="1"/>
  <c r="L139" i="4"/>
  <c r="M139" i="4" s="1"/>
  <c r="L105" i="4"/>
  <c r="M105" i="4" s="1"/>
  <c r="L142" i="4"/>
  <c r="M142" i="4" s="1"/>
  <c r="L145" i="4"/>
  <c r="M145" i="4" s="1"/>
  <c r="L149" i="4"/>
  <c r="M149" i="4" s="1"/>
  <c r="L150" i="4"/>
  <c r="M150" i="4" s="1"/>
  <c r="L131" i="4"/>
  <c r="M131" i="4" s="1"/>
  <c r="L157" i="4"/>
  <c r="M157" i="4" s="1"/>
  <c r="L17" i="4"/>
  <c r="M17" i="4" s="1"/>
  <c r="L67" i="4"/>
  <c r="M67" i="4" s="1"/>
  <c r="L78" i="4"/>
  <c r="M78" i="4" s="1"/>
  <c r="L57" i="4"/>
  <c r="M57" i="4" s="1"/>
  <c r="L117" i="4"/>
  <c r="M117" i="4" s="1"/>
  <c r="L28" i="4"/>
  <c r="M28" i="4" s="1"/>
  <c r="L85" i="4"/>
  <c r="M85" i="4" s="1"/>
  <c r="N2" i="14"/>
  <c r="N3" i="14"/>
  <c r="N4" i="14"/>
  <c r="N5" i="14"/>
  <c r="N6" i="14"/>
  <c r="N7" i="14"/>
  <c r="N8" i="14"/>
  <c r="O2" i="14"/>
  <c r="O3" i="14"/>
  <c r="O4" i="14"/>
  <c r="O5" i="14"/>
  <c r="O6" i="14"/>
  <c r="O7" i="14"/>
  <c r="O8" i="14"/>
  <c r="M2" i="14"/>
  <c r="M3" i="14"/>
  <c r="M4" i="14"/>
  <c r="M5" i="14"/>
  <c r="M6" i="14"/>
  <c r="M7" i="14"/>
  <c r="M8" i="14"/>
  <c r="J12" i="4"/>
  <c r="K12" i="4" s="1"/>
  <c r="J7" i="4"/>
  <c r="K7" i="4" s="1"/>
  <c r="J10" i="4"/>
  <c r="K10" i="4" s="1"/>
  <c r="J16" i="4"/>
  <c r="K16" i="4" s="1"/>
  <c r="J8" i="4"/>
  <c r="K8" i="4" s="1"/>
  <c r="J15" i="4"/>
  <c r="K15" i="4" s="1"/>
  <c r="J11" i="4"/>
  <c r="K11" i="4" s="1"/>
  <c r="J6" i="4"/>
  <c r="K6" i="4" s="1"/>
  <c r="J4" i="4"/>
  <c r="K4" i="4" s="1"/>
  <c r="J31" i="4"/>
  <c r="K31" i="4" s="1"/>
  <c r="J5" i="4"/>
  <c r="K5" i="4" s="1"/>
  <c r="J21" i="4"/>
  <c r="K21" i="4" s="1"/>
  <c r="J23" i="4"/>
  <c r="K23" i="4" s="1"/>
  <c r="J42" i="4"/>
  <c r="K42" i="4" s="1"/>
  <c r="J22" i="4"/>
  <c r="K22" i="4" s="1"/>
  <c r="J38" i="4"/>
  <c r="K38" i="4" s="1"/>
  <c r="J19" i="4"/>
  <c r="K19" i="4" s="1"/>
  <c r="J24" i="4"/>
  <c r="K24" i="4" s="1"/>
  <c r="J56" i="4"/>
  <c r="K56" i="4" s="1"/>
  <c r="J44" i="4"/>
  <c r="K44" i="4" s="1"/>
  <c r="J58" i="4"/>
  <c r="K58" i="4" s="1"/>
  <c r="J64" i="4"/>
  <c r="K64" i="4" s="1"/>
  <c r="J49" i="4"/>
  <c r="K49" i="4" s="1"/>
  <c r="J48" i="4"/>
  <c r="K48" i="4" s="1"/>
  <c r="J55" i="4"/>
  <c r="K55" i="4" s="1"/>
  <c r="J74" i="4"/>
  <c r="K74" i="4" s="1"/>
  <c r="J36" i="4"/>
  <c r="K36" i="4" s="1"/>
  <c r="J50" i="4"/>
  <c r="K50" i="4" s="1"/>
  <c r="J86" i="4"/>
  <c r="K86" i="4" s="1"/>
  <c r="J53" i="4"/>
  <c r="K53" i="4" s="1"/>
  <c r="J51" i="4"/>
  <c r="K51" i="4" s="1"/>
  <c r="J73" i="4"/>
  <c r="K73" i="4" s="1"/>
  <c r="J68" i="4"/>
  <c r="K68" i="4" s="1"/>
  <c r="J77" i="4"/>
  <c r="K77" i="4" s="1"/>
  <c r="J27" i="4"/>
  <c r="K27" i="4" s="1"/>
  <c r="J84" i="4"/>
  <c r="K84" i="4" s="1"/>
  <c r="J62" i="4"/>
  <c r="K62" i="4" s="1"/>
  <c r="J18" i="4"/>
  <c r="K18" i="4" s="1"/>
  <c r="J26" i="4"/>
  <c r="K26" i="4" s="1"/>
  <c r="J88" i="4"/>
  <c r="K88" i="4" s="1"/>
  <c r="J95" i="4"/>
  <c r="K95" i="4" s="1"/>
  <c r="J80" i="4"/>
  <c r="K80" i="4" s="1"/>
  <c r="J71" i="4"/>
  <c r="K71" i="4" s="1"/>
  <c r="J76" i="4"/>
  <c r="K76" i="4" s="1"/>
  <c r="J72" i="4"/>
  <c r="K72" i="4" s="1"/>
  <c r="J30" i="4"/>
  <c r="K30" i="4" s="1"/>
  <c r="J103" i="4"/>
  <c r="K103" i="4" s="1"/>
  <c r="J60" i="4"/>
  <c r="K60" i="4" s="1"/>
  <c r="J112" i="4"/>
  <c r="K112" i="4" s="1"/>
  <c r="J59" i="4"/>
  <c r="K59" i="4" s="1"/>
  <c r="J93" i="4"/>
  <c r="K93" i="4" s="1"/>
  <c r="J61" i="4"/>
  <c r="K61" i="4" s="1"/>
  <c r="J106" i="4"/>
  <c r="K106" i="4" s="1"/>
  <c r="J98" i="4"/>
  <c r="K98" i="4" s="1"/>
  <c r="J115" i="4"/>
  <c r="K115" i="4" s="1"/>
  <c r="J94" i="4"/>
  <c r="K94" i="4" s="1"/>
  <c r="J52" i="4"/>
  <c r="K52" i="4" s="1"/>
  <c r="J41" i="4"/>
  <c r="K41" i="4" s="1"/>
  <c r="J110" i="4"/>
  <c r="K110" i="4" s="1"/>
  <c r="J109" i="4"/>
  <c r="K109" i="4" s="1"/>
  <c r="J128" i="4"/>
  <c r="K128" i="4" s="1"/>
  <c r="J81" i="4"/>
  <c r="K81" i="4" s="1"/>
  <c r="J124" i="4"/>
  <c r="K124" i="4" s="1"/>
  <c r="J137" i="4"/>
  <c r="K137" i="4" s="1"/>
  <c r="J136" i="4"/>
  <c r="K136" i="4" s="1"/>
  <c r="J125" i="4"/>
  <c r="K125" i="4" s="1"/>
  <c r="J107" i="4"/>
  <c r="K107" i="4" s="1"/>
  <c r="J155" i="4"/>
  <c r="K155" i="4" s="1"/>
  <c r="J156" i="4"/>
  <c r="K156" i="4" s="1"/>
  <c r="J104" i="4"/>
  <c r="K104" i="4" s="1"/>
  <c r="J20" i="4"/>
  <c r="K20" i="4" s="1"/>
  <c r="J34" i="4"/>
  <c r="K34" i="4" s="1"/>
  <c r="J40" i="4"/>
  <c r="K40" i="4" s="1"/>
  <c r="J32" i="4"/>
  <c r="K32" i="4" s="1"/>
  <c r="J65" i="4"/>
  <c r="K65" i="4" s="1"/>
  <c r="J75" i="4"/>
  <c r="K75" i="4" s="1"/>
  <c r="J14" i="4"/>
  <c r="K14" i="4" s="1"/>
  <c r="J25" i="4"/>
  <c r="K25" i="4" s="1"/>
  <c r="J33" i="4"/>
  <c r="K33" i="4" s="1"/>
  <c r="J54" i="4"/>
  <c r="K54" i="4" s="1"/>
  <c r="J90" i="4"/>
  <c r="K90" i="4" s="1"/>
  <c r="J96" i="4"/>
  <c r="K96" i="4" s="1"/>
  <c r="J70" i="4"/>
  <c r="K70" i="4" s="1"/>
  <c r="J66" i="4"/>
  <c r="K66" i="4" s="1"/>
  <c r="J123" i="4"/>
  <c r="K123" i="4" s="1"/>
  <c r="J89" i="4"/>
  <c r="K89" i="4" s="1"/>
  <c r="J100" i="4"/>
  <c r="K100" i="4" s="1"/>
  <c r="J35" i="4"/>
  <c r="K35" i="4" s="1"/>
  <c r="J69" i="4"/>
  <c r="K69" i="4" s="1"/>
  <c r="J116" i="4"/>
  <c r="K116" i="4" s="1"/>
  <c r="J118" i="4"/>
  <c r="K118" i="4" s="1"/>
  <c r="J134" i="4"/>
  <c r="K134" i="4" s="1"/>
  <c r="J129" i="4"/>
  <c r="K129" i="4" s="1"/>
  <c r="J141" i="4"/>
  <c r="K141" i="4" s="1"/>
  <c r="J63" i="4"/>
  <c r="K63" i="4" s="1"/>
  <c r="J143" i="4"/>
  <c r="K143" i="4" s="1"/>
  <c r="J135" i="4"/>
  <c r="K135" i="4" s="1"/>
  <c r="J144" i="4"/>
  <c r="K144" i="4" s="1"/>
  <c r="J97" i="4"/>
  <c r="K97" i="4" s="1"/>
  <c r="J133" i="4"/>
  <c r="K133" i="4" s="1"/>
  <c r="J87" i="4"/>
  <c r="K87" i="4" s="1"/>
  <c r="J138" i="4"/>
  <c r="K138" i="4" s="1"/>
  <c r="J148" i="4"/>
  <c r="K148" i="4" s="1"/>
  <c r="J146" i="4"/>
  <c r="K146" i="4" s="1"/>
  <c r="J147" i="4"/>
  <c r="K147" i="4" s="1"/>
  <c r="J119" i="4"/>
  <c r="K119" i="4" s="1"/>
  <c r="J151" i="4"/>
  <c r="K151" i="4" s="1"/>
  <c r="J152" i="4"/>
  <c r="K152" i="4" s="1"/>
  <c r="J43" i="4"/>
  <c r="K43" i="4" s="1"/>
  <c r="J83" i="4"/>
  <c r="K83" i="4" s="1"/>
  <c r="J46" i="4"/>
  <c r="K46" i="4" s="1"/>
  <c r="J45" i="4"/>
  <c r="K45" i="4" s="1"/>
  <c r="J130" i="4"/>
  <c r="K130" i="4" s="1"/>
  <c r="J102" i="4"/>
  <c r="K102" i="4" s="1"/>
  <c r="J139" i="4"/>
  <c r="K139" i="4" s="1"/>
  <c r="J105" i="4"/>
  <c r="K105" i="4" s="1"/>
  <c r="J142" i="4"/>
  <c r="K142" i="4" s="1"/>
  <c r="J145" i="4"/>
  <c r="K145" i="4" s="1"/>
  <c r="J149" i="4"/>
  <c r="K149" i="4" s="1"/>
  <c r="J150" i="4"/>
  <c r="K150" i="4" s="1"/>
  <c r="J131" i="4"/>
  <c r="K131" i="4" s="1"/>
  <c r="J157" i="4"/>
  <c r="K157" i="4" s="1"/>
  <c r="J17" i="4"/>
  <c r="K17" i="4" s="1"/>
  <c r="J67" i="4"/>
  <c r="K67" i="4" s="1"/>
  <c r="J78" i="4"/>
  <c r="K78" i="4" s="1"/>
  <c r="J57" i="4"/>
  <c r="K57" i="4" s="1"/>
  <c r="J117" i="4"/>
  <c r="K117" i="4" s="1"/>
  <c r="J28" i="4"/>
  <c r="K28" i="4" s="1"/>
  <c r="J85" i="4"/>
  <c r="K85" i="4" s="1"/>
  <c r="M2" i="13"/>
  <c r="M3" i="13"/>
  <c r="M4" i="13"/>
  <c r="M5" i="13"/>
  <c r="M6" i="13"/>
  <c r="M7" i="13"/>
  <c r="M8" i="13"/>
  <c r="N2" i="13"/>
  <c r="N3" i="13"/>
  <c r="N4" i="13"/>
  <c r="N5" i="13"/>
  <c r="N6" i="13"/>
  <c r="N7" i="13"/>
  <c r="N8" i="13"/>
  <c r="L2" i="13"/>
  <c r="L3" i="13"/>
  <c r="L4" i="13"/>
  <c r="L5" i="13"/>
  <c r="L6" i="13"/>
  <c r="L7" i="13"/>
  <c r="L8" i="13"/>
  <c r="R12" i="4" l="1"/>
  <c r="S12" i="4" s="1"/>
  <c r="R7" i="4"/>
  <c r="S7" i="4" s="1"/>
  <c r="R16" i="4"/>
  <c r="S16" i="4" s="1"/>
  <c r="R6" i="4"/>
  <c r="S6" i="4" s="1"/>
  <c r="R21" i="4"/>
  <c r="S21" i="4" s="1"/>
  <c r="R8" i="4"/>
  <c r="S8" i="4" s="1"/>
  <c r="R11" i="4"/>
  <c r="S11" i="4" s="1"/>
  <c r="R42" i="4"/>
  <c r="S42" i="4" s="1"/>
  <c r="R24" i="4"/>
  <c r="S24" i="4" s="1"/>
  <c r="R38" i="4"/>
  <c r="S38" i="4" s="1"/>
  <c r="R23" i="4"/>
  <c r="S23" i="4" s="1"/>
  <c r="R19" i="4"/>
  <c r="S19" i="4" s="1"/>
  <c r="R31" i="4"/>
  <c r="S31" i="4" s="1"/>
  <c r="R22" i="4"/>
  <c r="S22" i="4" s="1"/>
  <c r="R64" i="4"/>
  <c r="S64" i="4" s="1"/>
  <c r="R4" i="4"/>
  <c r="S4" i="4" s="1"/>
  <c r="R53" i="4"/>
  <c r="S53" i="4" s="1"/>
  <c r="R55" i="4"/>
  <c r="S55" i="4" s="1"/>
  <c r="R44" i="4"/>
  <c r="S44" i="4" s="1"/>
  <c r="R51" i="4"/>
  <c r="S51" i="4" s="1"/>
  <c r="R36" i="4"/>
  <c r="S36" i="4" s="1"/>
  <c r="R77" i="4"/>
  <c r="S77" i="4" s="1"/>
  <c r="R50" i="4"/>
  <c r="S50" i="4" s="1"/>
  <c r="R18" i="4"/>
  <c r="S18" i="4" s="1"/>
  <c r="R73" i="4"/>
  <c r="S73" i="4" s="1"/>
  <c r="R84" i="4"/>
  <c r="S84" i="4" s="1"/>
  <c r="R30" i="4"/>
  <c r="S30" i="4" s="1"/>
  <c r="R112" i="4"/>
  <c r="S112" i="4" s="1"/>
  <c r="R88" i="4"/>
  <c r="S88" i="4" s="1"/>
  <c r="R68" i="4"/>
  <c r="S68" i="4" s="1"/>
  <c r="R93" i="4"/>
  <c r="S93" i="4" s="1"/>
  <c r="R80" i="4"/>
  <c r="S80" i="4" s="1"/>
  <c r="R95" i="4"/>
  <c r="S95" i="4" s="1"/>
  <c r="R41" i="4"/>
  <c r="S41" i="4" s="1"/>
  <c r="R86" i="4"/>
  <c r="S86" i="4" s="1"/>
  <c r="R72" i="4"/>
  <c r="S72" i="4" s="1"/>
  <c r="R115" i="4"/>
  <c r="S115" i="4" s="1"/>
  <c r="R60" i="4"/>
  <c r="S60" i="4" s="1"/>
  <c r="R59" i="4"/>
  <c r="S59" i="4" s="1"/>
  <c r="R62" i="4"/>
  <c r="S62" i="4" s="1"/>
  <c r="R61" i="4"/>
  <c r="S61" i="4" s="1"/>
  <c r="R106" i="4"/>
  <c r="S106" i="4" s="1"/>
  <c r="R124" i="4"/>
  <c r="S124" i="4" s="1"/>
  <c r="R137" i="4"/>
  <c r="S137" i="4" s="1"/>
  <c r="R109" i="4"/>
  <c r="S109" i="4" s="1"/>
  <c r="R128" i="4"/>
  <c r="S128" i="4" s="1"/>
  <c r="R52" i="4"/>
  <c r="S52" i="4" s="1"/>
  <c r="R104" i="4"/>
  <c r="S104" i="4" s="1"/>
  <c r="R20" i="4"/>
  <c r="S20" i="4" s="1"/>
  <c r="R34" i="4"/>
  <c r="S34" i="4" s="1"/>
  <c r="R40" i="4"/>
  <c r="S40" i="4" s="1"/>
  <c r="R32" i="4"/>
  <c r="S32" i="4" s="1"/>
  <c r="R65" i="4"/>
  <c r="S65" i="4" s="1"/>
  <c r="R75" i="4"/>
  <c r="S75" i="4" s="1"/>
  <c r="R14" i="4"/>
  <c r="S14" i="4" s="1"/>
  <c r="R25" i="4"/>
  <c r="S25" i="4" s="1"/>
  <c r="R33" i="4"/>
  <c r="S33" i="4" s="1"/>
  <c r="R54" i="4"/>
  <c r="S54" i="4" s="1"/>
  <c r="R90" i="4"/>
  <c r="S90" i="4" s="1"/>
  <c r="R96" i="4"/>
  <c r="S96" i="4" s="1"/>
  <c r="R70" i="4"/>
  <c r="S70" i="4" s="1"/>
  <c r="R66" i="4"/>
  <c r="S66" i="4" s="1"/>
  <c r="R123" i="4"/>
  <c r="S123" i="4" s="1"/>
  <c r="R89" i="4"/>
  <c r="S89" i="4" s="1"/>
  <c r="R100" i="4"/>
  <c r="S100" i="4" s="1"/>
  <c r="R35" i="4"/>
  <c r="S35" i="4" s="1"/>
  <c r="R69" i="4"/>
  <c r="S69" i="4" s="1"/>
  <c r="R116" i="4"/>
  <c r="S116" i="4" s="1"/>
  <c r="R118" i="4"/>
  <c r="S118" i="4" s="1"/>
  <c r="R134" i="4"/>
  <c r="S134" i="4" s="1"/>
  <c r="R129" i="4"/>
  <c r="S129" i="4" s="1"/>
  <c r="R141" i="4"/>
  <c r="S141" i="4" s="1"/>
  <c r="R63" i="4"/>
  <c r="S63" i="4" s="1"/>
  <c r="R143" i="4"/>
  <c r="S143" i="4" s="1"/>
  <c r="R135" i="4"/>
  <c r="S135" i="4" s="1"/>
  <c r="R144" i="4"/>
  <c r="S144" i="4" s="1"/>
  <c r="R97" i="4"/>
  <c r="S97" i="4" s="1"/>
  <c r="R133" i="4"/>
  <c r="S133" i="4" s="1"/>
  <c r="R87" i="4"/>
  <c r="S87" i="4" s="1"/>
  <c r="R138" i="4"/>
  <c r="S138" i="4" s="1"/>
  <c r="R148" i="4"/>
  <c r="S148" i="4" s="1"/>
  <c r="R146" i="4"/>
  <c r="S146" i="4" s="1"/>
  <c r="R147" i="4"/>
  <c r="S147" i="4" s="1"/>
  <c r="R119" i="4"/>
  <c r="S119" i="4" s="1"/>
  <c r="R151" i="4"/>
  <c r="S151" i="4" s="1"/>
  <c r="R152" i="4"/>
  <c r="S152" i="4" s="1"/>
  <c r="R43" i="4"/>
  <c r="S43" i="4" s="1"/>
  <c r="R83" i="4"/>
  <c r="S83" i="4" s="1"/>
  <c r="R46" i="4"/>
  <c r="S46" i="4" s="1"/>
  <c r="R45" i="4"/>
  <c r="S45" i="4" s="1"/>
  <c r="R130" i="4"/>
  <c r="S130" i="4" s="1"/>
  <c r="R102" i="4"/>
  <c r="S102" i="4" s="1"/>
  <c r="R139" i="4"/>
  <c r="S139" i="4" s="1"/>
  <c r="R105" i="4"/>
  <c r="S105" i="4" s="1"/>
  <c r="R142" i="4"/>
  <c r="S142" i="4" s="1"/>
  <c r="R145" i="4"/>
  <c r="S145" i="4" s="1"/>
  <c r="R149" i="4"/>
  <c r="S149" i="4" s="1"/>
  <c r="R150" i="4"/>
  <c r="S150" i="4" s="1"/>
  <c r="R131" i="4"/>
  <c r="S131" i="4" s="1"/>
  <c r="R157" i="4"/>
  <c r="S157" i="4" s="1"/>
  <c r="R17" i="4"/>
  <c r="S17" i="4" s="1"/>
  <c r="R67" i="4"/>
  <c r="S67" i="4" s="1"/>
  <c r="R78" i="4"/>
  <c r="S78" i="4" s="1"/>
  <c r="R57" i="4"/>
  <c r="S57" i="4" s="1"/>
  <c r="R117" i="4"/>
  <c r="S117" i="4" s="1"/>
  <c r="R28" i="4"/>
  <c r="S28" i="4" s="1"/>
  <c r="R85" i="4"/>
  <c r="S85" i="4" s="1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P2" i="12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R48" i="4" s="1"/>
  <c r="S48" i="4" s="1"/>
  <c r="P35" i="12"/>
  <c r="R76" i="4" s="1"/>
  <c r="S76" i="4" s="1"/>
  <c r="P36" i="12"/>
  <c r="R58" i="4" s="1"/>
  <c r="S58" i="4" s="1"/>
  <c r="P37" i="12"/>
  <c r="P38" i="12"/>
  <c r="P39" i="12"/>
  <c r="R71" i="4" s="1"/>
  <c r="S71" i="4" s="1"/>
  <c r="P40" i="12"/>
  <c r="R103" i="4" s="1"/>
  <c r="S103" i="4" s="1"/>
  <c r="P41" i="12"/>
  <c r="R56" i="4" s="1"/>
  <c r="S56" i="4" s="1"/>
  <c r="P42" i="12"/>
  <c r="R136" i="4" s="1"/>
  <c r="S136" i="4" s="1"/>
  <c r="P43" i="12"/>
  <c r="R156" i="4" s="1"/>
  <c r="S156" i="4" s="1"/>
  <c r="P44" i="12"/>
  <c r="R107" i="4" s="1"/>
  <c r="S107" i="4" s="1"/>
  <c r="P45" i="12"/>
  <c r="R98" i="4" s="1"/>
  <c r="S98" i="4" s="1"/>
  <c r="P46" i="12"/>
  <c r="R125" i="4" s="1"/>
  <c r="S125" i="4" s="1"/>
  <c r="P47" i="12"/>
  <c r="R94" i="4" s="1"/>
  <c r="S94" i="4" s="1"/>
  <c r="P48" i="12"/>
  <c r="P49" i="12"/>
  <c r="R110" i="4" s="1"/>
  <c r="S110" i="4" s="1"/>
  <c r="P50" i="12"/>
  <c r="R81" i="4" s="1"/>
  <c r="S81" i="4" s="1"/>
  <c r="P51" i="12"/>
  <c r="P52" i="12"/>
  <c r="R27" i="4" s="1"/>
  <c r="S27" i="4" s="1"/>
  <c r="P53" i="12"/>
  <c r="R15" i="4" s="1"/>
  <c r="S15" i="4" s="1"/>
  <c r="P54" i="12"/>
  <c r="R10" i="4" s="1"/>
  <c r="S10" i="4" s="1"/>
  <c r="P55" i="12"/>
  <c r="R74" i="4" s="1"/>
  <c r="S74" i="4" s="1"/>
  <c r="P56" i="12"/>
  <c r="R5" i="4" s="1"/>
  <c r="S5" i="4" s="1"/>
  <c r="P57" i="12"/>
  <c r="R26" i="4" s="1"/>
  <c r="S26" i="4" s="1"/>
  <c r="P58" i="12"/>
  <c r="R155" i="4" s="1"/>
  <c r="S155" i="4" s="1"/>
  <c r="P59" i="12"/>
  <c r="R49" i="4" s="1"/>
  <c r="S49" i="4" s="1"/>
  <c r="N2" i="12"/>
  <c r="O2" i="12" s="1"/>
  <c r="N3" i="12"/>
  <c r="O3" i="12" s="1"/>
  <c r="N4" i="12"/>
  <c r="O4" i="12" s="1"/>
  <c r="N5" i="12"/>
  <c r="O5" i="12" s="1"/>
  <c r="N6" i="12"/>
  <c r="O6" i="12" s="1"/>
  <c r="N7" i="12"/>
  <c r="O7" i="12" s="1"/>
  <c r="N8" i="12"/>
  <c r="O8" i="12" s="1"/>
  <c r="N9" i="12"/>
  <c r="O9" i="12" s="1"/>
  <c r="N10" i="12"/>
  <c r="O10" i="12" s="1"/>
  <c r="N11" i="12"/>
  <c r="O11" i="12" s="1"/>
  <c r="N12" i="12"/>
  <c r="O12" i="12" s="1"/>
  <c r="N13" i="12"/>
  <c r="O13" i="12" s="1"/>
  <c r="N14" i="12"/>
  <c r="O14" i="12" s="1"/>
  <c r="N15" i="12"/>
  <c r="O15" i="12" s="1"/>
  <c r="N16" i="12"/>
  <c r="O16" i="12" s="1"/>
  <c r="N17" i="12"/>
  <c r="O17" i="12" s="1"/>
  <c r="N18" i="12"/>
  <c r="O18" i="12" s="1"/>
  <c r="N19" i="12"/>
  <c r="O19" i="12" s="1"/>
  <c r="N20" i="12"/>
  <c r="O20" i="12" s="1"/>
  <c r="N21" i="12"/>
  <c r="O21" i="12" s="1"/>
  <c r="N22" i="12"/>
  <c r="O22" i="12" s="1"/>
  <c r="N23" i="12"/>
  <c r="O23" i="12" s="1"/>
  <c r="N24" i="12"/>
  <c r="O24" i="12" s="1"/>
  <c r="N25" i="12"/>
  <c r="O25" i="12" s="1"/>
  <c r="N26" i="12"/>
  <c r="O26" i="12" s="1"/>
  <c r="N27" i="12"/>
  <c r="O27" i="12" s="1"/>
  <c r="N28" i="12"/>
  <c r="O28" i="12" s="1"/>
  <c r="N29" i="12"/>
  <c r="O29" i="12" s="1"/>
  <c r="N30" i="12"/>
  <c r="O30" i="12" s="1"/>
  <c r="N31" i="12"/>
  <c r="O31" i="12" s="1"/>
  <c r="N32" i="12"/>
  <c r="O32" i="12" s="1"/>
  <c r="N33" i="12"/>
  <c r="O33" i="12" s="1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P10" i="4" l="1"/>
  <c r="Q10" i="4" s="1"/>
  <c r="P7" i="4"/>
  <c r="Q7" i="4" s="1"/>
  <c r="P16" i="4"/>
  <c r="Q16" i="4" s="1"/>
  <c r="P8" i="4"/>
  <c r="Q8" i="4" s="1"/>
  <c r="P15" i="4"/>
  <c r="Q15" i="4" s="1"/>
  <c r="P42" i="4"/>
  <c r="Q42" i="4" s="1"/>
  <c r="P6" i="4"/>
  <c r="Q6" i="4" s="1"/>
  <c r="P12" i="4"/>
  <c r="Q12" i="4" s="1"/>
  <c r="P24" i="4"/>
  <c r="Q24" i="4" s="1"/>
  <c r="P11" i="4"/>
  <c r="Q11" i="4" s="1"/>
  <c r="P56" i="4"/>
  <c r="Q56" i="4" s="1"/>
  <c r="P5" i="4"/>
  <c r="Q5" i="4" s="1"/>
  <c r="P64" i="4"/>
  <c r="Q64" i="4" s="1"/>
  <c r="P49" i="4"/>
  <c r="Q49" i="4" s="1"/>
  <c r="P58" i="4"/>
  <c r="Q58" i="4" s="1"/>
  <c r="P74" i="4"/>
  <c r="Q74" i="4" s="1"/>
  <c r="P19" i="4"/>
  <c r="Q19" i="4" s="1"/>
  <c r="P48" i="4"/>
  <c r="Q48" i="4" s="1"/>
  <c r="P38" i="4"/>
  <c r="Q38" i="4" s="1"/>
  <c r="P44" i="4"/>
  <c r="Q44" i="4" s="1"/>
  <c r="P51" i="4"/>
  <c r="Q51" i="4" s="1"/>
  <c r="P31" i="4"/>
  <c r="Q31" i="4" s="1"/>
  <c r="P22" i="4"/>
  <c r="Q22" i="4" s="1"/>
  <c r="P23" i="4"/>
  <c r="Q23" i="4" s="1"/>
  <c r="P36" i="4"/>
  <c r="Q36" i="4" s="1"/>
  <c r="P55" i="4"/>
  <c r="Q55" i="4" s="1"/>
  <c r="P53" i="4"/>
  <c r="Q53" i="4" s="1"/>
  <c r="P77" i="4"/>
  <c r="Q77" i="4" s="1"/>
  <c r="P21" i="4"/>
  <c r="Q21" i="4" s="1"/>
  <c r="P18" i="4"/>
  <c r="Q18" i="4" s="1"/>
  <c r="P30" i="4"/>
  <c r="Q30" i="4" s="1"/>
  <c r="P50" i="4"/>
  <c r="Q50" i="4" s="1"/>
  <c r="P73" i="4"/>
  <c r="Q73" i="4" s="1"/>
  <c r="P112" i="4"/>
  <c r="Q112" i="4" s="1"/>
  <c r="P84" i="4"/>
  <c r="Q84" i="4" s="1"/>
  <c r="P93" i="4"/>
  <c r="Q93" i="4" s="1"/>
  <c r="P94" i="4"/>
  <c r="Q94" i="4" s="1"/>
  <c r="P71" i="4"/>
  <c r="Q71" i="4" s="1"/>
  <c r="P103" i="4"/>
  <c r="Q103" i="4" s="1"/>
  <c r="P27" i="4"/>
  <c r="Q27" i="4" s="1"/>
  <c r="P88" i="4"/>
  <c r="Q88" i="4" s="1"/>
  <c r="P41" i="4"/>
  <c r="Q41" i="4" s="1"/>
  <c r="P26" i="4"/>
  <c r="Q26" i="4" s="1"/>
  <c r="P110" i="4"/>
  <c r="Q110" i="4" s="1"/>
  <c r="P80" i="4"/>
  <c r="Q80" i="4" s="1"/>
  <c r="P98" i="4"/>
  <c r="Q98" i="4" s="1"/>
  <c r="P95" i="4"/>
  <c r="Q95" i="4" s="1"/>
  <c r="P86" i="4"/>
  <c r="Q86" i="4" s="1"/>
  <c r="P115" i="4"/>
  <c r="Q115" i="4" s="1"/>
  <c r="P76" i="4"/>
  <c r="Q76" i="4" s="1"/>
  <c r="P62" i="4"/>
  <c r="Q62" i="4" s="1"/>
  <c r="P61" i="4"/>
  <c r="Q61" i="4" s="1"/>
  <c r="P68" i="4"/>
  <c r="Q68" i="4" s="1"/>
  <c r="P106" i="4"/>
  <c r="Q106" i="4" s="1"/>
  <c r="P124" i="4"/>
  <c r="Q124" i="4" s="1"/>
  <c r="P137" i="4"/>
  <c r="Q137" i="4" s="1"/>
  <c r="P136" i="4"/>
  <c r="Q136" i="4" s="1"/>
  <c r="P60" i="4"/>
  <c r="Q60" i="4" s="1"/>
  <c r="P59" i="4"/>
  <c r="Q59" i="4" s="1"/>
  <c r="P107" i="4"/>
  <c r="Q107" i="4" s="1"/>
  <c r="P125" i="4"/>
  <c r="Q125" i="4" s="1"/>
  <c r="P81" i="4"/>
  <c r="Q81" i="4" s="1"/>
  <c r="P155" i="4"/>
  <c r="Q155" i="4" s="1"/>
  <c r="P156" i="4"/>
  <c r="Q156" i="4" s="1"/>
  <c r="P72" i="4"/>
  <c r="Q72" i="4" s="1"/>
  <c r="P52" i="4"/>
  <c r="Q52" i="4" s="1"/>
  <c r="P4" i="4"/>
  <c r="Q4" i="4" s="1"/>
  <c r="P104" i="4"/>
  <c r="Q104" i="4" s="1"/>
  <c r="P109" i="4"/>
  <c r="Q109" i="4" s="1"/>
  <c r="P128" i="4"/>
  <c r="Q128" i="4" s="1"/>
  <c r="P20" i="4"/>
  <c r="Q20" i="4" s="1"/>
  <c r="P34" i="4"/>
  <c r="Q34" i="4" s="1"/>
  <c r="P40" i="4"/>
  <c r="Q40" i="4" s="1"/>
  <c r="P32" i="4"/>
  <c r="Q32" i="4" s="1"/>
  <c r="P65" i="4"/>
  <c r="Q65" i="4" s="1"/>
  <c r="P75" i="4"/>
  <c r="Q75" i="4" s="1"/>
  <c r="P14" i="4"/>
  <c r="Q14" i="4" s="1"/>
  <c r="P25" i="4"/>
  <c r="Q25" i="4" s="1"/>
  <c r="P33" i="4"/>
  <c r="Q33" i="4" s="1"/>
  <c r="P54" i="4"/>
  <c r="Q54" i="4" s="1"/>
  <c r="P90" i="4"/>
  <c r="Q90" i="4" s="1"/>
  <c r="P96" i="4"/>
  <c r="Q96" i="4" s="1"/>
  <c r="P70" i="4"/>
  <c r="Q70" i="4" s="1"/>
  <c r="P66" i="4"/>
  <c r="Q66" i="4" s="1"/>
  <c r="P123" i="4"/>
  <c r="Q123" i="4" s="1"/>
  <c r="P89" i="4"/>
  <c r="Q89" i="4" s="1"/>
  <c r="P100" i="4"/>
  <c r="Q100" i="4" s="1"/>
  <c r="P35" i="4"/>
  <c r="Q35" i="4" s="1"/>
  <c r="P69" i="4"/>
  <c r="Q69" i="4" s="1"/>
  <c r="P116" i="4"/>
  <c r="Q116" i="4" s="1"/>
  <c r="P118" i="4"/>
  <c r="Q118" i="4" s="1"/>
  <c r="P134" i="4"/>
  <c r="Q134" i="4" s="1"/>
  <c r="P129" i="4"/>
  <c r="Q129" i="4" s="1"/>
  <c r="P141" i="4"/>
  <c r="Q141" i="4" s="1"/>
  <c r="P63" i="4"/>
  <c r="Q63" i="4" s="1"/>
  <c r="P143" i="4"/>
  <c r="Q143" i="4" s="1"/>
  <c r="P135" i="4"/>
  <c r="Q135" i="4" s="1"/>
  <c r="P144" i="4"/>
  <c r="Q144" i="4" s="1"/>
  <c r="P97" i="4"/>
  <c r="Q97" i="4" s="1"/>
  <c r="P133" i="4"/>
  <c r="Q133" i="4" s="1"/>
  <c r="P87" i="4"/>
  <c r="Q87" i="4" s="1"/>
  <c r="P138" i="4"/>
  <c r="Q138" i="4" s="1"/>
  <c r="P148" i="4"/>
  <c r="Q148" i="4" s="1"/>
  <c r="P146" i="4"/>
  <c r="Q146" i="4" s="1"/>
  <c r="P147" i="4"/>
  <c r="Q147" i="4" s="1"/>
  <c r="P119" i="4"/>
  <c r="Q119" i="4" s="1"/>
  <c r="P151" i="4"/>
  <c r="Q151" i="4" s="1"/>
  <c r="P152" i="4"/>
  <c r="Q152" i="4" s="1"/>
  <c r="P43" i="4"/>
  <c r="Q43" i="4" s="1"/>
  <c r="P83" i="4"/>
  <c r="Q83" i="4" s="1"/>
  <c r="P46" i="4"/>
  <c r="Q46" i="4" s="1"/>
  <c r="P45" i="4"/>
  <c r="Q45" i="4" s="1"/>
  <c r="P130" i="4"/>
  <c r="Q130" i="4" s="1"/>
  <c r="P102" i="4"/>
  <c r="Q102" i="4" s="1"/>
  <c r="P139" i="4"/>
  <c r="Q139" i="4" s="1"/>
  <c r="P105" i="4"/>
  <c r="Q105" i="4" s="1"/>
  <c r="P142" i="4"/>
  <c r="Q142" i="4" s="1"/>
  <c r="P145" i="4"/>
  <c r="Q145" i="4" s="1"/>
  <c r="P149" i="4"/>
  <c r="Q149" i="4" s="1"/>
  <c r="P150" i="4"/>
  <c r="Q150" i="4" s="1"/>
  <c r="P131" i="4"/>
  <c r="Q131" i="4" s="1"/>
  <c r="P157" i="4"/>
  <c r="Q157" i="4" s="1"/>
  <c r="P17" i="4"/>
  <c r="Q17" i="4" s="1"/>
  <c r="P67" i="4"/>
  <c r="Q67" i="4" s="1"/>
  <c r="P78" i="4"/>
  <c r="Q78" i="4" s="1"/>
  <c r="P57" i="4"/>
  <c r="Q57" i="4" s="1"/>
  <c r="P117" i="4"/>
  <c r="Q117" i="4" s="1"/>
  <c r="P28" i="4"/>
  <c r="Q28" i="4" s="1"/>
  <c r="P85" i="4"/>
  <c r="Q85" i="4" s="1"/>
  <c r="O2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P2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H15" i="4" l="1"/>
  <c r="I15" i="4" s="1"/>
  <c r="H12" i="4"/>
  <c r="I12" i="4" s="1"/>
  <c r="H5" i="4"/>
  <c r="I5" i="4" s="1"/>
  <c r="H74" i="4"/>
  <c r="I74" i="4" s="1"/>
  <c r="H16" i="4"/>
  <c r="I16" i="4" s="1"/>
  <c r="H38" i="4"/>
  <c r="I38" i="4" s="1"/>
  <c r="H22" i="4"/>
  <c r="I22" i="4" s="1"/>
  <c r="H23" i="4"/>
  <c r="I23" i="4" s="1"/>
  <c r="H44" i="4"/>
  <c r="I44" i="4" s="1"/>
  <c r="H21" i="4"/>
  <c r="I21" i="4" s="1"/>
  <c r="H18" i="4"/>
  <c r="I18" i="4" s="1"/>
  <c r="H10" i="4"/>
  <c r="I10" i="4" s="1"/>
  <c r="H7" i="4"/>
  <c r="I7" i="4" s="1"/>
  <c r="H11" i="4"/>
  <c r="I11" i="4" s="1"/>
  <c r="H27" i="4"/>
  <c r="I27" i="4" s="1"/>
  <c r="H26" i="4"/>
  <c r="I26" i="4" s="1"/>
  <c r="H86" i="4"/>
  <c r="I86" i="4" s="1"/>
  <c r="H62" i="4"/>
  <c r="I62" i="4" s="1"/>
  <c r="H56" i="4"/>
  <c r="I56" i="4" s="1"/>
  <c r="H68" i="4"/>
  <c r="I68" i="4" s="1"/>
  <c r="H50" i="4"/>
  <c r="I50" i="4" s="1"/>
  <c r="H48" i="4"/>
  <c r="I48" i="4" s="1"/>
  <c r="H53" i="4"/>
  <c r="I53" i="4" s="1"/>
  <c r="H94" i="4"/>
  <c r="I94" i="4" s="1"/>
  <c r="H36" i="4"/>
  <c r="I36" i="4" s="1"/>
  <c r="H49" i="4"/>
  <c r="I49" i="4" s="1"/>
  <c r="H60" i="4"/>
  <c r="I60" i="4" s="1"/>
  <c r="H80" i="4"/>
  <c r="I80" i="4" s="1"/>
  <c r="H73" i="4"/>
  <c r="I73" i="4" s="1"/>
  <c r="H95" i="4"/>
  <c r="I95" i="4" s="1"/>
  <c r="H55" i="4"/>
  <c r="I55" i="4" s="1"/>
  <c r="H84" i="4"/>
  <c r="I84" i="4" s="1"/>
  <c r="H103" i="4"/>
  <c r="I103" i="4" s="1"/>
  <c r="H88" i="4"/>
  <c r="I88" i="4" s="1"/>
  <c r="H81" i="4"/>
  <c r="I81" i="4" s="1"/>
  <c r="H58" i="4"/>
  <c r="I58" i="4" s="1"/>
  <c r="H19" i="4"/>
  <c r="I19" i="4" s="1"/>
  <c r="H155" i="4"/>
  <c r="I155" i="4" s="1"/>
  <c r="H64" i="4"/>
  <c r="I64" i="4" s="1"/>
  <c r="H61" i="4"/>
  <c r="I61" i="4" s="1"/>
  <c r="H110" i="4"/>
  <c r="I110" i="4" s="1"/>
  <c r="H72" i="4"/>
  <c r="I72" i="4" s="1"/>
  <c r="H52" i="4"/>
  <c r="I52" i="4" s="1"/>
  <c r="H6" i="4"/>
  <c r="I6" i="4" s="1"/>
  <c r="H4" i="4"/>
  <c r="I4" i="4" s="1"/>
  <c r="H104" i="4"/>
  <c r="I104" i="4" s="1"/>
  <c r="H8" i="4"/>
  <c r="I8" i="4" s="1"/>
  <c r="H77" i="4"/>
  <c r="I77" i="4" s="1"/>
  <c r="H93" i="4"/>
  <c r="I93" i="4" s="1"/>
  <c r="H136" i="4"/>
  <c r="I136" i="4" s="1"/>
  <c r="H115" i="4"/>
  <c r="I115" i="4" s="1"/>
  <c r="H42" i="4"/>
  <c r="I42" i="4" s="1"/>
  <c r="H112" i="4"/>
  <c r="I112" i="4" s="1"/>
  <c r="H137" i="4"/>
  <c r="I137" i="4" s="1"/>
  <c r="H109" i="4"/>
  <c r="I109" i="4" s="1"/>
  <c r="H128" i="4"/>
  <c r="I128" i="4" s="1"/>
  <c r="H20" i="4"/>
  <c r="I20" i="4" s="1"/>
  <c r="H34" i="4"/>
  <c r="I34" i="4" s="1"/>
  <c r="H40" i="4"/>
  <c r="I40" i="4" s="1"/>
  <c r="H32" i="4"/>
  <c r="I32" i="4" s="1"/>
  <c r="H65" i="4"/>
  <c r="I65" i="4" s="1"/>
  <c r="H75" i="4"/>
  <c r="I75" i="4" s="1"/>
  <c r="H14" i="4"/>
  <c r="I14" i="4" s="1"/>
  <c r="H25" i="4"/>
  <c r="I25" i="4" s="1"/>
  <c r="H33" i="4"/>
  <c r="I33" i="4" s="1"/>
  <c r="H54" i="4"/>
  <c r="I54" i="4" s="1"/>
  <c r="H90" i="4"/>
  <c r="I90" i="4" s="1"/>
  <c r="H96" i="4"/>
  <c r="I96" i="4" s="1"/>
  <c r="H70" i="4"/>
  <c r="I70" i="4" s="1"/>
  <c r="H66" i="4"/>
  <c r="I66" i="4" s="1"/>
  <c r="H123" i="4"/>
  <c r="I123" i="4" s="1"/>
  <c r="H89" i="4"/>
  <c r="I89" i="4" s="1"/>
  <c r="H100" i="4"/>
  <c r="I100" i="4" s="1"/>
  <c r="H35" i="4"/>
  <c r="I35" i="4" s="1"/>
  <c r="H69" i="4"/>
  <c r="I69" i="4" s="1"/>
  <c r="H116" i="4"/>
  <c r="I116" i="4" s="1"/>
  <c r="H118" i="4"/>
  <c r="I118" i="4" s="1"/>
  <c r="H134" i="4"/>
  <c r="I134" i="4" s="1"/>
  <c r="H129" i="4"/>
  <c r="I129" i="4" s="1"/>
  <c r="H141" i="4"/>
  <c r="I141" i="4" s="1"/>
  <c r="H63" i="4"/>
  <c r="I63" i="4" s="1"/>
  <c r="H143" i="4"/>
  <c r="I143" i="4" s="1"/>
  <c r="H135" i="4"/>
  <c r="I135" i="4" s="1"/>
  <c r="H144" i="4"/>
  <c r="I144" i="4" s="1"/>
  <c r="H97" i="4"/>
  <c r="I97" i="4" s="1"/>
  <c r="H133" i="4"/>
  <c r="I133" i="4" s="1"/>
  <c r="H87" i="4"/>
  <c r="I87" i="4" s="1"/>
  <c r="H138" i="4"/>
  <c r="I138" i="4" s="1"/>
  <c r="H148" i="4"/>
  <c r="I148" i="4" s="1"/>
  <c r="H146" i="4"/>
  <c r="I146" i="4" s="1"/>
  <c r="H147" i="4"/>
  <c r="I147" i="4" s="1"/>
  <c r="H119" i="4"/>
  <c r="I119" i="4" s="1"/>
  <c r="H151" i="4"/>
  <c r="I151" i="4" s="1"/>
  <c r="H152" i="4"/>
  <c r="I152" i="4" s="1"/>
  <c r="H43" i="4"/>
  <c r="I43" i="4" s="1"/>
  <c r="H83" i="4"/>
  <c r="I83" i="4" s="1"/>
  <c r="H46" i="4"/>
  <c r="I46" i="4" s="1"/>
  <c r="H45" i="4"/>
  <c r="I45" i="4" s="1"/>
  <c r="H130" i="4"/>
  <c r="I130" i="4" s="1"/>
  <c r="H102" i="4"/>
  <c r="I102" i="4" s="1"/>
  <c r="H139" i="4"/>
  <c r="I139" i="4" s="1"/>
  <c r="H105" i="4"/>
  <c r="I105" i="4" s="1"/>
  <c r="H142" i="4"/>
  <c r="I142" i="4" s="1"/>
  <c r="H145" i="4"/>
  <c r="I145" i="4" s="1"/>
  <c r="H149" i="4"/>
  <c r="I149" i="4" s="1"/>
  <c r="H150" i="4"/>
  <c r="I150" i="4" s="1"/>
  <c r="H131" i="4"/>
  <c r="I131" i="4" s="1"/>
  <c r="H157" i="4"/>
  <c r="I157" i="4" s="1"/>
  <c r="H17" i="4"/>
  <c r="I17" i="4" s="1"/>
  <c r="H67" i="4"/>
  <c r="I67" i="4" s="1"/>
  <c r="H78" i="4"/>
  <c r="I78" i="4" s="1"/>
  <c r="H57" i="4"/>
  <c r="I57" i="4" s="1"/>
  <c r="H117" i="4"/>
  <c r="I117" i="4" s="1"/>
  <c r="H28" i="4"/>
  <c r="I28" i="4" s="1"/>
  <c r="H85" i="4"/>
  <c r="I85" i="4" s="1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N2" i="10"/>
  <c r="O2" i="10" s="1"/>
  <c r="N3" i="10"/>
  <c r="O3" i="10" s="1"/>
  <c r="N4" i="10"/>
  <c r="O4" i="10" s="1"/>
  <c r="N5" i="10"/>
  <c r="O5" i="10" s="1"/>
  <c r="N6" i="10"/>
  <c r="O6" i="10" s="1"/>
  <c r="N7" i="10"/>
  <c r="O7" i="10" s="1"/>
  <c r="N8" i="10"/>
  <c r="O8" i="10" s="1"/>
  <c r="N9" i="10"/>
  <c r="O9" i="10" s="1"/>
  <c r="N10" i="10"/>
  <c r="O10" i="10" s="1"/>
  <c r="N11" i="10"/>
  <c r="O11" i="10" s="1"/>
  <c r="N12" i="10"/>
  <c r="O12" i="10" s="1"/>
  <c r="N13" i="10"/>
  <c r="O13" i="10" s="1"/>
  <c r="N14" i="10"/>
  <c r="O14" i="10" s="1"/>
  <c r="N15" i="10"/>
  <c r="O15" i="10" s="1"/>
  <c r="N16" i="10"/>
  <c r="O16" i="10" s="1"/>
  <c r="N17" i="10"/>
  <c r="O17" i="10" s="1"/>
  <c r="N18" i="10"/>
  <c r="O18" i="10" s="1"/>
  <c r="N19" i="10"/>
  <c r="O19" i="10" s="1"/>
  <c r="N20" i="10"/>
  <c r="O20" i="10" s="1"/>
  <c r="N21" i="10"/>
  <c r="O21" i="10" s="1"/>
  <c r="N22" i="10"/>
  <c r="O22" i="10" s="1"/>
  <c r="N23" i="10"/>
  <c r="O23" i="10" s="1"/>
  <c r="N24" i="10"/>
  <c r="O24" i="10" s="1"/>
  <c r="N25" i="10"/>
  <c r="O25" i="10" s="1"/>
  <c r="N26" i="10"/>
  <c r="O26" i="10" s="1"/>
  <c r="N27" i="10"/>
  <c r="O27" i="10" s="1"/>
  <c r="N28" i="10"/>
  <c r="O28" i="10" s="1"/>
  <c r="N29" i="10"/>
  <c r="O29" i="10" s="1"/>
  <c r="N30" i="10"/>
  <c r="O30" i="10" s="1"/>
  <c r="N31" i="10"/>
  <c r="O31" i="10" s="1"/>
  <c r="N32" i="10"/>
  <c r="O32" i="10" s="1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P2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H156" i="4" s="1"/>
  <c r="I156" i="4" s="1"/>
  <c r="P34" i="10"/>
  <c r="H98" i="4" s="1"/>
  <c r="I98" i="4" s="1"/>
  <c r="P35" i="10"/>
  <c r="H106" i="4" s="1"/>
  <c r="I106" i="4" s="1"/>
  <c r="P36" i="10"/>
  <c r="H59" i="4" s="1"/>
  <c r="I59" i="4" s="1"/>
  <c r="P37" i="10"/>
  <c r="H71" i="4" s="1"/>
  <c r="I71" i="4" s="1"/>
  <c r="P38" i="10"/>
  <c r="H51" i="4" s="1"/>
  <c r="I51" i="4" s="1"/>
  <c r="P39" i="10"/>
  <c r="P40" i="10"/>
  <c r="H31" i="4" s="1"/>
  <c r="I31" i="4" s="1"/>
  <c r="P41" i="10"/>
  <c r="H41" i="4" s="1"/>
  <c r="I41" i="4" s="1"/>
  <c r="P42" i="10"/>
  <c r="P43" i="10"/>
  <c r="H30" i="4" s="1"/>
  <c r="I30" i="4" s="1"/>
  <c r="P44" i="10"/>
  <c r="H76" i="4" s="1"/>
  <c r="I76" i="4" s="1"/>
  <c r="P45" i="10"/>
  <c r="P46" i="10"/>
  <c r="P47" i="10"/>
  <c r="H107" i="4" s="1"/>
  <c r="I107" i="4" s="1"/>
  <c r="P48" i="10"/>
  <c r="H124" i="4" s="1"/>
  <c r="I124" i="4" s="1"/>
  <c r="P49" i="10"/>
  <c r="H125" i="4" s="1"/>
  <c r="I125" i="4" s="1"/>
  <c r="P50" i="10"/>
  <c r="H24" i="4" s="1"/>
  <c r="I24" i="4" s="1"/>
  <c r="P51" i="10"/>
  <c r="F15" i="4"/>
  <c r="G15" i="4" s="1"/>
  <c r="F12" i="4"/>
  <c r="G12" i="4" s="1"/>
  <c r="F5" i="4"/>
  <c r="G5" i="4" s="1"/>
  <c r="F74" i="4"/>
  <c r="G74" i="4" s="1"/>
  <c r="F16" i="4"/>
  <c r="G16" i="4" s="1"/>
  <c r="F38" i="4"/>
  <c r="G38" i="4" s="1"/>
  <c r="F22" i="4"/>
  <c r="G22" i="4" s="1"/>
  <c r="F23" i="4"/>
  <c r="G23" i="4" s="1"/>
  <c r="F44" i="4"/>
  <c r="G44" i="4" s="1"/>
  <c r="F21" i="4"/>
  <c r="G21" i="4" s="1"/>
  <c r="F18" i="4"/>
  <c r="G18" i="4" s="1"/>
  <c r="F10" i="4"/>
  <c r="G10" i="4" s="1"/>
  <c r="F7" i="4"/>
  <c r="G7" i="4" s="1"/>
  <c r="F11" i="4"/>
  <c r="G11" i="4" s="1"/>
  <c r="F27" i="4"/>
  <c r="G27" i="4" s="1"/>
  <c r="F41" i="4"/>
  <c r="G41" i="4" s="1"/>
  <c r="F31" i="4"/>
  <c r="G31" i="4" s="1"/>
  <c r="F26" i="4"/>
  <c r="G26" i="4" s="1"/>
  <c r="F86" i="4"/>
  <c r="G86" i="4" s="1"/>
  <c r="F76" i="4"/>
  <c r="G76" i="4" s="1"/>
  <c r="F62" i="4"/>
  <c r="G62" i="4" s="1"/>
  <c r="F56" i="4"/>
  <c r="G56" i="4" s="1"/>
  <c r="F68" i="4"/>
  <c r="G68" i="4" s="1"/>
  <c r="F50" i="4"/>
  <c r="G50" i="4" s="1"/>
  <c r="F48" i="4"/>
  <c r="G48" i="4" s="1"/>
  <c r="F53" i="4"/>
  <c r="G53" i="4" s="1"/>
  <c r="F94" i="4"/>
  <c r="G94" i="4" s="1"/>
  <c r="F71" i="4"/>
  <c r="G71" i="4" s="1"/>
  <c r="F36" i="4"/>
  <c r="G36" i="4" s="1"/>
  <c r="F49" i="4"/>
  <c r="G49" i="4" s="1"/>
  <c r="F60" i="4"/>
  <c r="G60" i="4" s="1"/>
  <c r="F80" i="4"/>
  <c r="G80" i="4" s="1"/>
  <c r="F59" i="4"/>
  <c r="G59" i="4" s="1"/>
  <c r="F107" i="4"/>
  <c r="G107" i="4" s="1"/>
  <c r="F98" i="4"/>
  <c r="G98" i="4" s="1"/>
  <c r="F73" i="4"/>
  <c r="G73" i="4" s="1"/>
  <c r="F95" i="4"/>
  <c r="G95" i="4" s="1"/>
  <c r="F55" i="4"/>
  <c r="G55" i="4" s="1"/>
  <c r="F84" i="4"/>
  <c r="G84" i="4" s="1"/>
  <c r="F103" i="4"/>
  <c r="G103" i="4" s="1"/>
  <c r="F88" i="4"/>
  <c r="G88" i="4" s="1"/>
  <c r="F125" i="4"/>
  <c r="G125" i="4" s="1"/>
  <c r="F81" i="4"/>
  <c r="G81" i="4" s="1"/>
  <c r="F58" i="4"/>
  <c r="G58" i="4" s="1"/>
  <c r="F19" i="4"/>
  <c r="G19" i="4" s="1"/>
  <c r="F155" i="4"/>
  <c r="G155" i="4" s="1"/>
  <c r="F64" i="4"/>
  <c r="G64" i="4" s="1"/>
  <c r="F61" i="4"/>
  <c r="G61" i="4" s="1"/>
  <c r="F110" i="4"/>
  <c r="G110" i="4" s="1"/>
  <c r="F106" i="4"/>
  <c r="G106" i="4" s="1"/>
  <c r="F156" i="4"/>
  <c r="G156" i="4" s="1"/>
  <c r="F72" i="4"/>
  <c r="G72" i="4" s="1"/>
  <c r="F52" i="4"/>
  <c r="G52" i="4" s="1"/>
  <c r="F6" i="4"/>
  <c r="G6" i="4" s="1"/>
  <c r="F4" i="4"/>
  <c r="G4" i="4" s="1"/>
  <c r="F104" i="4"/>
  <c r="G104" i="4" s="1"/>
  <c r="F24" i="4"/>
  <c r="G24" i="4" s="1"/>
  <c r="F8" i="4"/>
  <c r="G8" i="4" s="1"/>
  <c r="F51" i="4"/>
  <c r="G51" i="4" s="1"/>
  <c r="F30" i="4"/>
  <c r="G30" i="4" s="1"/>
  <c r="F77" i="4"/>
  <c r="G77" i="4" s="1"/>
  <c r="F93" i="4"/>
  <c r="G93" i="4" s="1"/>
  <c r="F124" i="4"/>
  <c r="G124" i="4" s="1"/>
  <c r="F136" i="4"/>
  <c r="G136" i="4" s="1"/>
  <c r="F115" i="4"/>
  <c r="G115" i="4" s="1"/>
  <c r="F42" i="4"/>
  <c r="G42" i="4" s="1"/>
  <c r="F112" i="4"/>
  <c r="G112" i="4" s="1"/>
  <c r="F137" i="4"/>
  <c r="G137" i="4" s="1"/>
  <c r="F109" i="4"/>
  <c r="G109" i="4" s="1"/>
  <c r="F128" i="4"/>
  <c r="G128" i="4" s="1"/>
  <c r="F20" i="4"/>
  <c r="G20" i="4" s="1"/>
  <c r="F34" i="4"/>
  <c r="G34" i="4" s="1"/>
  <c r="F40" i="4"/>
  <c r="G40" i="4" s="1"/>
  <c r="F32" i="4"/>
  <c r="G32" i="4" s="1"/>
  <c r="F65" i="4"/>
  <c r="G65" i="4" s="1"/>
  <c r="F75" i="4"/>
  <c r="G75" i="4" s="1"/>
  <c r="F14" i="4"/>
  <c r="G14" i="4" s="1"/>
  <c r="F25" i="4"/>
  <c r="G25" i="4" s="1"/>
  <c r="F33" i="4"/>
  <c r="G33" i="4" s="1"/>
  <c r="F54" i="4"/>
  <c r="G54" i="4" s="1"/>
  <c r="F90" i="4"/>
  <c r="G90" i="4" s="1"/>
  <c r="F96" i="4"/>
  <c r="G96" i="4" s="1"/>
  <c r="F70" i="4"/>
  <c r="G70" i="4" s="1"/>
  <c r="F66" i="4"/>
  <c r="G66" i="4" s="1"/>
  <c r="F123" i="4"/>
  <c r="G123" i="4" s="1"/>
  <c r="F89" i="4"/>
  <c r="G89" i="4" s="1"/>
  <c r="F100" i="4"/>
  <c r="G100" i="4" s="1"/>
  <c r="F35" i="4"/>
  <c r="G35" i="4" s="1"/>
  <c r="F69" i="4"/>
  <c r="G69" i="4" s="1"/>
  <c r="F116" i="4"/>
  <c r="G116" i="4" s="1"/>
  <c r="F118" i="4"/>
  <c r="G118" i="4" s="1"/>
  <c r="F134" i="4"/>
  <c r="G134" i="4" s="1"/>
  <c r="F129" i="4"/>
  <c r="G129" i="4" s="1"/>
  <c r="F141" i="4"/>
  <c r="G141" i="4" s="1"/>
  <c r="F63" i="4"/>
  <c r="G63" i="4" s="1"/>
  <c r="F143" i="4"/>
  <c r="G143" i="4" s="1"/>
  <c r="F135" i="4"/>
  <c r="G135" i="4" s="1"/>
  <c r="F144" i="4"/>
  <c r="G144" i="4" s="1"/>
  <c r="F97" i="4"/>
  <c r="G97" i="4" s="1"/>
  <c r="F133" i="4"/>
  <c r="G133" i="4" s="1"/>
  <c r="F87" i="4"/>
  <c r="G87" i="4" s="1"/>
  <c r="F138" i="4"/>
  <c r="G138" i="4" s="1"/>
  <c r="F148" i="4"/>
  <c r="G148" i="4" s="1"/>
  <c r="F146" i="4"/>
  <c r="G146" i="4" s="1"/>
  <c r="F147" i="4"/>
  <c r="G147" i="4" s="1"/>
  <c r="F119" i="4"/>
  <c r="G119" i="4" s="1"/>
  <c r="F151" i="4"/>
  <c r="G151" i="4" s="1"/>
  <c r="F152" i="4"/>
  <c r="G152" i="4" s="1"/>
  <c r="F43" i="4"/>
  <c r="G43" i="4" s="1"/>
  <c r="F83" i="4"/>
  <c r="G83" i="4" s="1"/>
  <c r="F46" i="4"/>
  <c r="G46" i="4" s="1"/>
  <c r="F45" i="4"/>
  <c r="G45" i="4" s="1"/>
  <c r="F130" i="4"/>
  <c r="G130" i="4" s="1"/>
  <c r="F102" i="4"/>
  <c r="G102" i="4" s="1"/>
  <c r="F139" i="4"/>
  <c r="G139" i="4" s="1"/>
  <c r="F105" i="4"/>
  <c r="G105" i="4" s="1"/>
  <c r="F142" i="4"/>
  <c r="G142" i="4" s="1"/>
  <c r="F145" i="4"/>
  <c r="G145" i="4" s="1"/>
  <c r="F149" i="4"/>
  <c r="G149" i="4" s="1"/>
  <c r="F150" i="4"/>
  <c r="G150" i="4" s="1"/>
  <c r="F131" i="4"/>
  <c r="G131" i="4" s="1"/>
  <c r="F157" i="4"/>
  <c r="G157" i="4" s="1"/>
  <c r="F17" i="4"/>
  <c r="G17" i="4" s="1"/>
  <c r="F67" i="4"/>
  <c r="G67" i="4" s="1"/>
  <c r="F78" i="4"/>
  <c r="G78" i="4" s="1"/>
  <c r="F57" i="4"/>
  <c r="G57" i="4" s="1"/>
  <c r="F117" i="4"/>
  <c r="G117" i="4" s="1"/>
  <c r="F28" i="4"/>
  <c r="G28" i="4" s="1"/>
  <c r="F85" i="4"/>
  <c r="G85" i="4" s="1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N2" i="9"/>
  <c r="O2" i="9" s="1"/>
  <c r="N3" i="9"/>
  <c r="O3" i="9" s="1"/>
  <c r="N4" i="9"/>
  <c r="O4" i="9" s="1"/>
  <c r="N5" i="9"/>
  <c r="O5" i="9" s="1"/>
  <c r="N6" i="9"/>
  <c r="O6" i="9" s="1"/>
  <c r="N7" i="9"/>
  <c r="O7" i="9" s="1"/>
  <c r="N8" i="9"/>
  <c r="O8" i="9" s="1"/>
  <c r="N9" i="9"/>
  <c r="O9" i="9" s="1"/>
  <c r="N10" i="9"/>
  <c r="O10" i="9" s="1"/>
  <c r="N11" i="9"/>
  <c r="O11" i="9" s="1"/>
  <c r="N12" i="9"/>
  <c r="O12" i="9" s="1"/>
  <c r="N13" i="9"/>
  <c r="O13" i="9" s="1"/>
  <c r="N14" i="9"/>
  <c r="O14" i="9" s="1"/>
  <c r="N15" i="9"/>
  <c r="O15" i="9" s="1"/>
  <c r="N16" i="9"/>
  <c r="O16" i="9" s="1"/>
  <c r="N17" i="9"/>
  <c r="O17" i="9" s="1"/>
  <c r="N18" i="9"/>
  <c r="O18" i="9" s="1"/>
  <c r="N19" i="9"/>
  <c r="O19" i="9" s="1"/>
  <c r="N20" i="9"/>
  <c r="O20" i="9" s="1"/>
  <c r="N21" i="9"/>
  <c r="O21" i="9" s="1"/>
  <c r="N22" i="9"/>
  <c r="O22" i="9" s="1"/>
  <c r="N23" i="9"/>
  <c r="O23" i="9" s="1"/>
  <c r="N24" i="9"/>
  <c r="O24" i="9" s="1"/>
  <c r="N25" i="9"/>
  <c r="O25" i="9" s="1"/>
  <c r="N26" i="9"/>
  <c r="O26" i="9" s="1"/>
  <c r="N27" i="9"/>
  <c r="O27" i="9" s="1"/>
  <c r="N28" i="9"/>
  <c r="O28" i="9" s="1"/>
  <c r="N29" i="9"/>
  <c r="O29" i="9" s="1"/>
  <c r="N30" i="9"/>
  <c r="O30" i="9" s="1"/>
  <c r="N31" i="9"/>
  <c r="O31" i="9" s="1"/>
  <c r="N32" i="9"/>
  <c r="O32" i="9" s="1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15" i="4"/>
  <c r="O15" i="4" s="1"/>
  <c r="N12" i="4"/>
  <c r="O12" i="4" s="1"/>
  <c r="N5" i="4"/>
  <c r="O5" i="4" s="1"/>
  <c r="N74" i="4"/>
  <c r="O74" i="4" s="1"/>
  <c r="N16" i="4"/>
  <c r="O16" i="4" s="1"/>
  <c r="N38" i="4"/>
  <c r="O38" i="4" s="1"/>
  <c r="N22" i="4"/>
  <c r="O22" i="4" s="1"/>
  <c r="N23" i="4"/>
  <c r="O23" i="4" s="1"/>
  <c r="N44" i="4"/>
  <c r="O44" i="4" s="1"/>
  <c r="N21" i="4"/>
  <c r="O21" i="4" s="1"/>
  <c r="N18" i="4"/>
  <c r="O18" i="4" s="1"/>
  <c r="N10" i="4"/>
  <c r="O10" i="4" s="1"/>
  <c r="N7" i="4"/>
  <c r="O7" i="4" s="1"/>
  <c r="N11" i="4"/>
  <c r="O11" i="4" s="1"/>
  <c r="N27" i="4"/>
  <c r="O27" i="4" s="1"/>
  <c r="N41" i="4"/>
  <c r="O41" i="4" s="1"/>
  <c r="N31" i="4"/>
  <c r="O31" i="4" s="1"/>
  <c r="N26" i="4"/>
  <c r="O26" i="4" s="1"/>
  <c r="N86" i="4"/>
  <c r="O86" i="4" s="1"/>
  <c r="N76" i="4"/>
  <c r="O76" i="4" s="1"/>
  <c r="N62" i="4"/>
  <c r="O62" i="4" s="1"/>
  <c r="N56" i="4"/>
  <c r="O56" i="4" s="1"/>
  <c r="N68" i="4"/>
  <c r="O68" i="4" s="1"/>
  <c r="N50" i="4"/>
  <c r="O50" i="4" s="1"/>
  <c r="N48" i="4"/>
  <c r="O48" i="4" s="1"/>
  <c r="N53" i="4"/>
  <c r="O53" i="4" s="1"/>
  <c r="N94" i="4"/>
  <c r="O94" i="4" s="1"/>
  <c r="N71" i="4"/>
  <c r="O71" i="4" s="1"/>
  <c r="N36" i="4"/>
  <c r="O36" i="4" s="1"/>
  <c r="N49" i="4"/>
  <c r="O49" i="4" s="1"/>
  <c r="N60" i="4"/>
  <c r="O60" i="4" s="1"/>
  <c r="N80" i="4"/>
  <c r="O80" i="4" s="1"/>
  <c r="N59" i="4"/>
  <c r="O59" i="4" s="1"/>
  <c r="N107" i="4"/>
  <c r="O107" i="4" s="1"/>
  <c r="N98" i="4"/>
  <c r="O98" i="4" s="1"/>
  <c r="N73" i="4"/>
  <c r="O73" i="4" s="1"/>
  <c r="N95" i="4"/>
  <c r="O95" i="4" s="1"/>
  <c r="N55" i="4"/>
  <c r="O55" i="4" s="1"/>
  <c r="N84" i="4"/>
  <c r="O84" i="4" s="1"/>
  <c r="N103" i="4"/>
  <c r="O103" i="4" s="1"/>
  <c r="N88" i="4"/>
  <c r="O88" i="4" s="1"/>
  <c r="N19" i="4"/>
  <c r="O19" i="4" s="1"/>
  <c r="N24" i="4"/>
  <c r="O24" i="4" s="1"/>
  <c r="N8" i="4"/>
  <c r="O8" i="4" s="1"/>
  <c r="N51" i="4"/>
  <c r="O51" i="4" s="1"/>
  <c r="N30" i="4"/>
  <c r="O30" i="4" s="1"/>
  <c r="N77" i="4"/>
  <c r="O77" i="4" s="1"/>
  <c r="N93" i="4"/>
  <c r="O93" i="4" s="1"/>
  <c r="N124" i="4"/>
  <c r="O124" i="4" s="1"/>
  <c r="N136" i="4"/>
  <c r="O136" i="4" s="1"/>
  <c r="N115" i="4"/>
  <c r="O115" i="4" s="1"/>
  <c r="N42" i="4"/>
  <c r="O42" i="4" s="1"/>
  <c r="N112" i="4"/>
  <c r="O112" i="4" s="1"/>
  <c r="N137" i="4"/>
  <c r="O137" i="4" s="1"/>
  <c r="N109" i="4"/>
  <c r="O109" i="4" s="1"/>
  <c r="N128" i="4"/>
  <c r="O128" i="4" s="1"/>
  <c r="N20" i="4"/>
  <c r="O20" i="4" s="1"/>
  <c r="N34" i="4"/>
  <c r="O34" i="4" s="1"/>
  <c r="N40" i="4"/>
  <c r="O40" i="4" s="1"/>
  <c r="N32" i="4"/>
  <c r="O32" i="4" s="1"/>
  <c r="N65" i="4"/>
  <c r="O65" i="4" s="1"/>
  <c r="N75" i="4"/>
  <c r="O75" i="4" s="1"/>
  <c r="N14" i="4"/>
  <c r="O14" i="4" s="1"/>
  <c r="N25" i="4"/>
  <c r="O25" i="4" s="1"/>
  <c r="N33" i="4"/>
  <c r="O33" i="4" s="1"/>
  <c r="N54" i="4"/>
  <c r="O54" i="4" s="1"/>
  <c r="N90" i="4"/>
  <c r="O90" i="4" s="1"/>
  <c r="N96" i="4"/>
  <c r="O96" i="4" s="1"/>
  <c r="N70" i="4"/>
  <c r="O70" i="4" s="1"/>
  <c r="N66" i="4"/>
  <c r="O66" i="4" s="1"/>
  <c r="N123" i="4"/>
  <c r="O123" i="4" s="1"/>
  <c r="N89" i="4"/>
  <c r="O89" i="4" s="1"/>
  <c r="N100" i="4"/>
  <c r="O100" i="4" s="1"/>
  <c r="N35" i="4"/>
  <c r="O35" i="4" s="1"/>
  <c r="N69" i="4"/>
  <c r="O69" i="4" s="1"/>
  <c r="N116" i="4"/>
  <c r="O116" i="4" s="1"/>
  <c r="N118" i="4"/>
  <c r="O118" i="4" s="1"/>
  <c r="N134" i="4"/>
  <c r="O134" i="4" s="1"/>
  <c r="N129" i="4"/>
  <c r="O129" i="4" s="1"/>
  <c r="N141" i="4"/>
  <c r="O141" i="4" s="1"/>
  <c r="N63" i="4"/>
  <c r="O63" i="4" s="1"/>
  <c r="N143" i="4"/>
  <c r="O143" i="4" s="1"/>
  <c r="N135" i="4"/>
  <c r="O135" i="4" s="1"/>
  <c r="N144" i="4"/>
  <c r="O144" i="4" s="1"/>
  <c r="N97" i="4"/>
  <c r="O97" i="4" s="1"/>
  <c r="N133" i="4"/>
  <c r="O133" i="4" s="1"/>
  <c r="N87" i="4"/>
  <c r="O87" i="4" s="1"/>
  <c r="N138" i="4"/>
  <c r="O138" i="4" s="1"/>
  <c r="N148" i="4"/>
  <c r="O148" i="4" s="1"/>
  <c r="N146" i="4"/>
  <c r="O146" i="4" s="1"/>
  <c r="N147" i="4"/>
  <c r="O147" i="4" s="1"/>
  <c r="N119" i="4"/>
  <c r="O119" i="4" s="1"/>
  <c r="N151" i="4"/>
  <c r="O151" i="4" s="1"/>
  <c r="N152" i="4"/>
  <c r="O152" i="4" s="1"/>
  <c r="N43" i="4"/>
  <c r="O43" i="4" s="1"/>
  <c r="N83" i="4"/>
  <c r="O83" i="4" s="1"/>
  <c r="N46" i="4"/>
  <c r="O46" i="4" s="1"/>
  <c r="N45" i="4"/>
  <c r="O45" i="4" s="1"/>
  <c r="N130" i="4"/>
  <c r="O130" i="4" s="1"/>
  <c r="N102" i="4"/>
  <c r="O102" i="4" s="1"/>
  <c r="N139" i="4"/>
  <c r="O139" i="4" s="1"/>
  <c r="N105" i="4"/>
  <c r="O105" i="4" s="1"/>
  <c r="N142" i="4"/>
  <c r="O142" i="4" s="1"/>
  <c r="N145" i="4"/>
  <c r="O145" i="4" s="1"/>
  <c r="N149" i="4"/>
  <c r="O149" i="4" s="1"/>
  <c r="N150" i="4"/>
  <c r="O150" i="4" s="1"/>
  <c r="N131" i="4"/>
  <c r="O131" i="4" s="1"/>
  <c r="N157" i="4"/>
  <c r="O157" i="4" s="1"/>
  <c r="N17" i="4"/>
  <c r="O17" i="4" s="1"/>
  <c r="N67" i="4"/>
  <c r="O67" i="4" s="1"/>
  <c r="N78" i="4"/>
  <c r="O78" i="4" s="1"/>
  <c r="N57" i="4"/>
  <c r="O57" i="4" s="1"/>
  <c r="N117" i="4"/>
  <c r="O117" i="4" s="1"/>
  <c r="N28" i="4"/>
  <c r="O28" i="4" s="1"/>
  <c r="N85" i="4"/>
  <c r="O85" i="4" s="1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N125" i="4" s="1"/>
  <c r="O125" i="4" s="1"/>
  <c r="P44" i="8"/>
  <c r="N81" i="4" s="1"/>
  <c r="O81" i="4" s="1"/>
  <c r="P45" i="8"/>
  <c r="N58" i="4" s="1"/>
  <c r="O58" i="4" s="1"/>
  <c r="P46" i="8"/>
  <c r="P47" i="8"/>
  <c r="N155" i="4" s="1"/>
  <c r="O155" i="4" s="1"/>
  <c r="P48" i="8"/>
  <c r="N64" i="4" s="1"/>
  <c r="O64" i="4" s="1"/>
  <c r="P49" i="8"/>
  <c r="N61" i="4" s="1"/>
  <c r="O61" i="4" s="1"/>
  <c r="P50" i="8"/>
  <c r="N110" i="4" s="1"/>
  <c r="O110" i="4" s="1"/>
  <c r="P51" i="8"/>
  <c r="N106" i="4" s="1"/>
  <c r="O106" i="4" s="1"/>
  <c r="P52" i="8"/>
  <c r="N156" i="4" s="1"/>
  <c r="O156" i="4" s="1"/>
  <c r="P53" i="8"/>
  <c r="N72" i="4" s="1"/>
  <c r="O72" i="4" s="1"/>
  <c r="P54" i="8"/>
  <c r="N52" i="4" s="1"/>
  <c r="O52" i="4" s="1"/>
  <c r="P55" i="8"/>
  <c r="N6" i="4" s="1"/>
  <c r="O6" i="4" s="1"/>
  <c r="P56" i="8"/>
  <c r="N4" i="4" s="1"/>
  <c r="O4" i="4" s="1"/>
  <c r="P57" i="8"/>
  <c r="N104" i="4" s="1"/>
  <c r="O104" i="4" s="1"/>
  <c r="N2" i="8"/>
  <c r="O2" i="8" s="1"/>
  <c r="N3" i="8"/>
  <c r="O3" i="8" s="1"/>
  <c r="N4" i="8"/>
  <c r="O4" i="8" s="1"/>
  <c r="N5" i="8"/>
  <c r="O5" i="8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2" i="8"/>
  <c r="O32" i="8" s="1"/>
  <c r="N33" i="8"/>
  <c r="O33" i="8" s="1"/>
  <c r="N34" i="8"/>
  <c r="O34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E57" i="4" l="1"/>
  <c r="E145" i="4"/>
  <c r="E83" i="4"/>
  <c r="E138" i="4"/>
  <c r="E141" i="4"/>
  <c r="E89" i="4"/>
  <c r="E25" i="4"/>
  <c r="E128" i="4"/>
  <c r="E93" i="4"/>
  <c r="E6" i="4"/>
  <c r="E155" i="4"/>
  <c r="E55" i="4"/>
  <c r="E49" i="4"/>
  <c r="E56" i="4"/>
  <c r="E11" i="4"/>
  <c r="E38" i="4"/>
  <c r="E78" i="4"/>
  <c r="E142" i="4"/>
  <c r="E43" i="4"/>
  <c r="E87" i="4"/>
  <c r="E129" i="4"/>
  <c r="E123" i="4"/>
  <c r="E14" i="4"/>
  <c r="E109" i="4"/>
  <c r="E77" i="4"/>
  <c r="E52" i="4"/>
  <c r="E19" i="4"/>
  <c r="E95" i="4"/>
  <c r="E36" i="4"/>
  <c r="E62" i="4"/>
  <c r="E7" i="4"/>
  <c r="E16" i="4"/>
  <c r="E67" i="4"/>
  <c r="E105" i="4"/>
  <c r="E152" i="4"/>
  <c r="E133" i="4"/>
  <c r="E134" i="4"/>
  <c r="E66" i="4"/>
  <c r="E75" i="4"/>
  <c r="E137" i="4"/>
  <c r="E30" i="4"/>
  <c r="E72" i="4"/>
  <c r="E58" i="4"/>
  <c r="E73" i="4"/>
  <c r="E71" i="4"/>
  <c r="E76" i="4"/>
  <c r="E10" i="4"/>
  <c r="E74" i="4"/>
  <c r="E17" i="4"/>
  <c r="E139" i="4"/>
  <c r="E151" i="4"/>
  <c r="E97" i="4"/>
  <c r="E118" i="4"/>
  <c r="E70" i="4"/>
  <c r="E65" i="4"/>
  <c r="E112" i="4"/>
  <c r="E51" i="4"/>
  <c r="E156" i="4"/>
  <c r="E81" i="4"/>
  <c r="E98" i="4"/>
  <c r="E94" i="4"/>
  <c r="E86" i="4"/>
  <c r="E18" i="4"/>
  <c r="E5" i="4"/>
  <c r="E157" i="4"/>
  <c r="E102" i="4"/>
  <c r="E119" i="4"/>
  <c r="E144" i="4"/>
  <c r="E116" i="4"/>
  <c r="E96" i="4"/>
  <c r="E32" i="4"/>
  <c r="E42" i="4"/>
  <c r="E8" i="4"/>
  <c r="E106" i="4"/>
  <c r="E125" i="4"/>
  <c r="E107" i="4"/>
  <c r="E53" i="4"/>
  <c r="E26" i="4"/>
  <c r="E21" i="4"/>
  <c r="E12" i="4"/>
  <c r="E85" i="4"/>
  <c r="E131" i="4"/>
  <c r="E130" i="4"/>
  <c r="E147" i="4"/>
  <c r="E135" i="4"/>
  <c r="E69" i="4"/>
  <c r="E90" i="4"/>
  <c r="E40" i="4"/>
  <c r="E115" i="4"/>
  <c r="E24" i="4"/>
  <c r="E110" i="4"/>
  <c r="E88" i="4"/>
  <c r="E59" i="4"/>
  <c r="E48" i="4"/>
  <c r="E31" i="4"/>
  <c r="E44" i="4"/>
  <c r="E15" i="4"/>
  <c r="E28" i="4"/>
  <c r="E150" i="4"/>
  <c r="E45" i="4"/>
  <c r="E146" i="4"/>
  <c r="E143" i="4"/>
  <c r="E35" i="4"/>
  <c r="E54" i="4"/>
  <c r="E34" i="4"/>
  <c r="E136" i="4"/>
  <c r="E104" i="4"/>
  <c r="E61" i="4"/>
  <c r="E103" i="4"/>
  <c r="E80" i="4"/>
  <c r="E50" i="4"/>
  <c r="E41" i="4"/>
  <c r="E23" i="4"/>
  <c r="E117" i="4"/>
  <c r="E149" i="4"/>
  <c r="E46" i="4"/>
  <c r="E148" i="4"/>
  <c r="E63" i="4"/>
  <c r="E100" i="4"/>
  <c r="E33" i="4"/>
  <c r="E20" i="4"/>
  <c r="E124" i="4"/>
  <c r="E4" i="4"/>
  <c r="E64" i="4"/>
  <c r="E84" i="4"/>
  <c r="E60" i="4"/>
  <c r="E68" i="4"/>
  <c r="E27" i="4"/>
  <c r="E2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0301SL" description="Connection to the '0301SL' query in the workbook." type="5" refreshedVersion="6" background="1">
    <dbPr connection="Provider=Microsoft.Mashup.OleDb.1;Data Source=$Workbook$;Location=0301SL;Extended Properties=&quot;&quot;" command="SELECT * FROM [0301SL]"/>
  </connection>
  <connection id="2" xr16:uid="{00000000-0015-0000-FFFF-FFFF01000000}" keepAlive="1" name="Query - 0303SL" description="Connection to the '0303SL' query in the workbook." type="5" refreshedVersion="6" background="1">
    <dbPr connection="Provider=Microsoft.Mashup.OleDb.1;Data Source=$Workbook$;Location=0303SL;Extended Properties=&quot;&quot;" command="SELECT * FROM [0303SL]"/>
  </connection>
  <connection id="3" xr16:uid="{00000000-0015-0000-FFFF-FFFF02000000}" keepAlive="1" name="Query - 0401SL" description="Connection to the '0401SL' query in the workbook." type="5" refreshedVersion="6" background="1">
    <dbPr connection="Provider=Microsoft.Mashup.OleDb.1;Data Source=$Workbook$;Location=0401SL;Extended Properties=&quot;&quot;" command="SELECT * FROM [0401SL]"/>
  </connection>
  <connection id="4" xr16:uid="{00000000-0015-0000-FFFF-FFFF03000000}" keepAlive="1" name="Query - 0403SL" description="Connection to the '0403SL' query in the workbook." type="5" refreshedVersion="6" background="1">
    <dbPr connection="Provider=Microsoft.Mashup.OleDb.1;Data Source=$Workbook$;Location=0403SL;Extended Properties=&quot;&quot;" command="SELECT * FROM [0403SL]"/>
  </connection>
  <connection id="5" xr16:uid="{00000000-0015-0000-FFFF-FFFF04000000}" keepAlive="1" name="Query - 0502 GS" description="Connection to the '0502 GS' query in the workbook." type="5" refreshedVersion="6" background="1">
    <dbPr connection="Provider=Microsoft.Mashup.OleDb.1;Data Source=$Workbook$;Location=&quot;0502 GS&quot;;Extended Properties=&quot;&quot;" command="SELECT * FROM [0502 GS]"/>
  </connection>
  <connection id="6" xr16:uid="{00000000-0015-0000-FFFF-FFFF05000000}" keepAlive="1" name="Query - 0602 GS" description="Connection to the '0602 GS' query in the workbook." type="5" refreshedVersion="0" background="1">
    <dbPr connection="Provider=Microsoft.Mashup.OleDb.1;Data Source=$Workbook$;Location=&quot;0602 GS&quot;;Extended Properties=&quot;&quot;" command="SELECT * FROM [0602 GS]"/>
  </connection>
  <connection id="7" xr16:uid="{00000000-0015-0000-FFFF-FFFF06000000}" keepAlive="1" name="Query - 0702SL" description="Connection to the '0702SL' query in the workbook." type="5" refreshedVersion="6" background="1">
    <dbPr connection="Provider=Microsoft.Mashup.OleDb.1;Data Source=$Workbook$;Location=0702SL;Extended Properties=&quot;&quot;" command="SELECT * FROM [0702SL]"/>
  </connection>
  <connection id="8" xr16:uid="{00000000-0015-0000-FFFF-FFFF07000000}" keepAlive="1" name="Query - 0802SL" description="Connection to the '0802SL' query in the workbook." type="5" refreshedVersion="6" background="1">
    <dbPr connection="Provider=Microsoft.Mashup.OleDb.1;Data Source=$Workbook$;Location=0802SL;Extended Properties=&quot;&quot;" command="SELECT * FROM [0802SL]"/>
  </connection>
  <connection id="9" xr16:uid="{00000000-0015-0000-FFFF-FFFF08000000}" keepAlive="1" name="Query - 1003SL" description="Connection to the '1003SL' query in the workbook." type="5" refreshedVersion="6" background="1">
    <dbPr connection="Provider=Microsoft.Mashup.OleDb.1;Data Source=$Workbook$;Location=1003SL;Extended Properties=&quot;&quot;" command="SELECT * FROM [1003SL]"/>
  </connection>
  <connection id="10" xr16:uid="{00000000-0015-0000-FFFF-FFFF09000000}" keepAlive="1" name="Query - 1103SL" description="Connection to the '1103SL' query in the workbook." type="5" refreshedVersion="6" background="1">
    <dbPr connection="Provider=Microsoft.Mashup.OleDb.1;Data Source=$Workbook$;Location=1103SL;Extended Properties=&quot;&quot;" command="SELECT * FROM [1103SL]"/>
  </connection>
  <connection id="11" xr16:uid="{00000000-0015-0000-FFFF-FFFF0A000000}" keepAlive="1" name="Query - 1203GS" description="Connection to the '1203GS' query in the workbook." type="5" refreshedVersion="6" background="1">
    <dbPr connection="Provider=Microsoft.Mashup.OleDb.1;Data Source=$Workbook$;Location=1203GS;Extended Properties=&quot;&quot;" command="SELECT * FROM [1203GS]"/>
  </connection>
  <connection id="12" xr16:uid="{00000000-0015-0000-FFFF-FFFF0B000000}" keepAlive="1" name="Query - 1303GS" description="Connection to the '1303GS' query in the workbook." type="5" refreshedVersion="6" background="1">
    <dbPr connection="Provider=Microsoft.Mashup.OleDb.1;Data Source=$Workbook$;Location=1303GS;Extended Properties=&quot;&quot;" command="SELECT * FROM [1303GS]"/>
  </connection>
  <connection id="13" xr16:uid="{00000000-0015-0000-FFFF-FFFF0C000000}" keepAlive="1" name="Query - 1501SL1" description="Connection to the '1501SL1' query in the workbook." type="5" refreshedVersion="6" background="1">
    <dbPr connection="Provider=Microsoft.Mashup.OleDb.1;Data Source=$Workbook$;Location=1501SL1;Extended Properties=&quot;&quot;" command="SELECT * FROM [1501SL1]"/>
  </connection>
  <connection id="14" xr16:uid="{00000000-0015-0000-FFFF-FFFF0D000000}" keepAlive="1" name="Query - 1501SL2" description="Connection to the '1501SL2' query in the workbook." type="5" refreshedVersion="6" background="1">
    <dbPr connection="Provider=Microsoft.Mashup.OleDb.1;Data Source=$Workbook$;Location=1501SL2;Extended Properties=&quot;&quot;" command="SELECT * FROM [1501SL2]"/>
  </connection>
  <connection id="15" xr16:uid="{00000000-0015-0000-FFFF-FFFF0E000000}" keepAlive="1" name="Query - 1503SL" description="Connection to the '1503SL' query in the workbook." type="5" refreshedVersion="6" background="1">
    <dbPr connection="Provider=Microsoft.Mashup.OleDb.1;Data Source=$Workbook$;Location=1503SL;Extended Properties=&quot;&quot;" command="SELECT * FROM [1503SL]"/>
  </connection>
  <connection id="16" xr16:uid="{A3594338-D5FA-4488-B9BD-40A25C3C1A2F}" keepAlive="1" name="Query - 1603 SL" description="Connection to the '1603 SL' query in the workbook." type="5" refreshedVersion="6" background="1">
    <dbPr connection="Provider=Microsoft.Mashup.OleDb.1;Data Source=$Workbook$;Location=&quot;1603 SL&quot;;Extended Properties=&quot;&quot;" command="SELECT * FROM [1603 SL]"/>
  </connection>
</connections>
</file>

<file path=xl/sharedStrings.xml><?xml version="1.0" encoding="utf-8"?>
<sst xmlns="http://schemas.openxmlformats.org/spreadsheetml/2006/main" count="8281" uniqueCount="3052">
  <si>
    <t>Rank</t>
  </si>
  <si>
    <t>Bib</t>
  </si>
  <si>
    <t>Card</t>
  </si>
  <si>
    <t>Name</t>
  </si>
  <si>
    <t>Nation</t>
  </si>
  <si>
    <t>Total</t>
  </si>
  <si>
    <t>FIS Points</t>
  </si>
  <si>
    <t>In List</t>
  </si>
  <si>
    <t>Points Table</t>
  </si>
  <si>
    <t>Position</t>
  </si>
  <si>
    <t>Points</t>
  </si>
  <si>
    <t>FIS Code</t>
  </si>
  <si>
    <t>Year</t>
  </si>
  <si>
    <t>Run 1</t>
  </si>
  <si>
    <t>Run 2</t>
  </si>
  <si>
    <t>Total Time</t>
  </si>
  <si>
    <t>Diff.</t>
  </si>
  <si>
    <t>CAN</t>
  </si>
  <si>
    <t/>
  </si>
  <si>
    <t>+1.00</t>
  </si>
  <si>
    <t>USA</t>
  </si>
  <si>
    <t>+2.74</t>
  </si>
  <si>
    <t>+2.82</t>
  </si>
  <si>
    <t>41.43</t>
  </si>
  <si>
    <t>+2.95</t>
  </si>
  <si>
    <t>41.71</t>
  </si>
  <si>
    <t>+4.52</t>
  </si>
  <si>
    <t>1:21.95</t>
  </si>
  <si>
    <t>42.59</t>
  </si>
  <si>
    <t>42.73</t>
  </si>
  <si>
    <t>+5.72</t>
  </si>
  <si>
    <t>42.75</t>
  </si>
  <si>
    <t>1:25.61</t>
  </si>
  <si>
    <t>+8.70</t>
  </si>
  <si>
    <t>44.56</t>
  </si>
  <si>
    <t>46.20</t>
  </si>
  <si>
    <t>45.14</t>
  </si>
  <si>
    <t>45.43</t>
  </si>
  <si>
    <t>1:28.94</t>
  </si>
  <si>
    <t>46.78</t>
  </si>
  <si>
    <t>52.02</t>
  </si>
  <si>
    <t>43.08</t>
  </si>
  <si>
    <t>43.27</t>
  </si>
  <si>
    <t>pts0301</t>
  </si>
  <si>
    <t>pos0301</t>
  </si>
  <si>
    <t>03.01SL</t>
  </si>
  <si>
    <t>POS</t>
  </si>
  <si>
    <t>PTS</t>
  </si>
  <si>
    <t>41.30</t>
  </si>
  <si>
    <t>41.09</t>
  </si>
  <si>
    <t>46.13</t>
  </si>
  <si>
    <t>49.61</t>
  </si>
  <si>
    <t>54.61</t>
  </si>
  <si>
    <t>57.11</t>
  </si>
  <si>
    <t>57.38</t>
  </si>
  <si>
    <t>43.84</t>
  </si>
  <si>
    <t>44.59</t>
  </si>
  <si>
    <t>44.61</t>
  </si>
  <si>
    <t>44.62</t>
  </si>
  <si>
    <t>44.27</t>
  </si>
  <si>
    <t>44.03</t>
  </si>
  <si>
    <t>45.15</t>
  </si>
  <si>
    <t>45.00</t>
  </si>
  <si>
    <t>45.44</t>
  </si>
  <si>
    <t>46.42</t>
  </si>
  <si>
    <t>47.60</t>
  </si>
  <si>
    <t>50.24</t>
  </si>
  <si>
    <t>50.78</t>
  </si>
  <si>
    <t>51.46</t>
  </si>
  <si>
    <t>51.55</t>
  </si>
  <si>
    <t>1:45.91</t>
  </si>
  <si>
    <t>pos0401</t>
  </si>
  <si>
    <t>pts0401</t>
  </si>
  <si>
    <t>04.01 SL</t>
  </si>
  <si>
    <t>1:43.24</t>
  </si>
  <si>
    <t>+2.28</t>
  </si>
  <si>
    <t>52.06</t>
  </si>
  <si>
    <t>52.59</t>
  </si>
  <si>
    <t>52.60</t>
  </si>
  <si>
    <t>+2.97</t>
  </si>
  <si>
    <t>52.32</t>
  </si>
  <si>
    <t>52.20</t>
  </si>
  <si>
    <t>53.25</t>
  </si>
  <si>
    <t>52.49</t>
  </si>
  <si>
    <t>52.64</t>
  </si>
  <si>
    <t>+4.20</t>
  </si>
  <si>
    <t>1:45.49</t>
  </si>
  <si>
    <t>1:45.56</t>
  </si>
  <si>
    <t>52.73</t>
  </si>
  <si>
    <t>53.41</t>
  </si>
  <si>
    <t>52.61</t>
  </si>
  <si>
    <t>54.49</t>
  </si>
  <si>
    <t>55.12</t>
  </si>
  <si>
    <t>53.93</t>
  </si>
  <si>
    <t>55.80</t>
  </si>
  <si>
    <t>05.02 GS</t>
  </si>
  <si>
    <t>pos0502</t>
  </si>
  <si>
    <t>pts0502</t>
  </si>
  <si>
    <t>WILLIAMS Elizabeth</t>
  </si>
  <si>
    <t>50.87</t>
  </si>
  <si>
    <t>1:40.48</t>
  </si>
  <si>
    <t>39.58</t>
  </si>
  <si>
    <t>METZGER Camryn</t>
  </si>
  <si>
    <t>51.12</t>
  </si>
  <si>
    <t>49.62</t>
  </si>
  <si>
    <t>1:40.74</t>
  </si>
  <si>
    <t>+0.26</t>
  </si>
  <si>
    <t>42.12</t>
  </si>
  <si>
    <t>MCCORMACK Rylee</t>
  </si>
  <si>
    <t>51.27</t>
  </si>
  <si>
    <t>49.99</t>
  </si>
  <si>
    <t>1:41.26</t>
  </si>
  <si>
    <t>+0.78</t>
  </si>
  <si>
    <t>47.19</t>
  </si>
  <si>
    <t>WHIPPLE Megan</t>
  </si>
  <si>
    <t>51.69</t>
  </si>
  <si>
    <t>50.05</t>
  </si>
  <si>
    <t>1:41.74</t>
  </si>
  <si>
    <t>+1.26</t>
  </si>
  <si>
    <t>51.87</t>
  </si>
  <si>
    <t>CLARKE Nicole</t>
  </si>
  <si>
    <t>49.88</t>
  </si>
  <si>
    <t>1:42.48</t>
  </si>
  <si>
    <t>+2.00</t>
  </si>
  <si>
    <t>59.09</t>
  </si>
  <si>
    <t>CARDINAL Frederique</t>
  </si>
  <si>
    <t>52.22</t>
  </si>
  <si>
    <t>50.68</t>
  </si>
  <si>
    <t>1:42.90</t>
  </si>
  <si>
    <t>+2.42</t>
  </si>
  <si>
    <t>63.18</t>
  </si>
  <si>
    <t>CARRIER Olivia</t>
  </si>
  <si>
    <t>1:42.97</t>
  </si>
  <si>
    <t>+2.49</t>
  </si>
  <si>
    <t>63.87</t>
  </si>
  <si>
    <t>HUME Helen</t>
  </si>
  <si>
    <t>50.77</t>
  </si>
  <si>
    <t>GOULET Sarah-Maude</t>
  </si>
  <si>
    <t>52.27</t>
  </si>
  <si>
    <t>50.75</t>
  </si>
  <si>
    <t>1:43.02</t>
  </si>
  <si>
    <t>+2.54</t>
  </si>
  <si>
    <t>64.35</t>
  </si>
  <si>
    <t>COUTU Tess</t>
  </si>
  <si>
    <t>51.86</t>
  </si>
  <si>
    <t>51.16</t>
  </si>
  <si>
    <t>GILLIS Sarah</t>
  </si>
  <si>
    <t>51.00</t>
  </si>
  <si>
    <t>POPADICH Jessica</t>
  </si>
  <si>
    <t>52.37</t>
  </si>
  <si>
    <t>50.72</t>
  </si>
  <si>
    <t>1:43.09</t>
  </si>
  <si>
    <t>+2.61</t>
  </si>
  <si>
    <t>65.04</t>
  </si>
  <si>
    <t>SULLIVAN Madeline</t>
  </si>
  <si>
    <t>52.71</t>
  </si>
  <si>
    <t>50.53</t>
  </si>
  <si>
    <t>+2.76</t>
  </si>
  <si>
    <t>66.50</t>
  </si>
  <si>
    <t>WILLIAMSON Emma</t>
  </si>
  <si>
    <t>1:43.34</t>
  </si>
  <si>
    <t>+2.86</t>
  </si>
  <si>
    <t>67.47</t>
  </si>
  <si>
    <t>BEAUVAIS Lara</t>
  </si>
  <si>
    <t>52.86</t>
  </si>
  <si>
    <t>50.55</t>
  </si>
  <si>
    <t>1:43.41</t>
  </si>
  <si>
    <t>+2.93</t>
  </si>
  <si>
    <t>68.16</t>
  </si>
  <si>
    <t>GOODMAN Emily</t>
  </si>
  <si>
    <t>51.25</t>
  </si>
  <si>
    <t>1:43.57</t>
  </si>
  <si>
    <t>+3.09</t>
  </si>
  <si>
    <t>69.72</t>
  </si>
  <si>
    <t>VIBERT Camille</t>
  </si>
  <si>
    <t>53.48</t>
  </si>
  <si>
    <t>50.46</t>
  </si>
  <si>
    <t>1:43.94</t>
  </si>
  <si>
    <t>+3.46</t>
  </si>
  <si>
    <t>73.33</t>
  </si>
  <si>
    <t>REHA Mika Anne</t>
  </si>
  <si>
    <t>53.21</t>
  </si>
  <si>
    <t>1:43.99</t>
  </si>
  <si>
    <t>+3.51</t>
  </si>
  <si>
    <t>73.81</t>
  </si>
  <si>
    <t>FAFARD Gabrielle</t>
  </si>
  <si>
    <t>52.57</t>
  </si>
  <si>
    <t>1:44.03</t>
  </si>
  <si>
    <t>+3.55</t>
  </si>
  <si>
    <t>74.20</t>
  </si>
  <si>
    <t>ANTONIOLI Ruby</t>
  </si>
  <si>
    <t>1:44.68</t>
  </si>
  <si>
    <t>80.54</t>
  </si>
  <si>
    <t>FIELD Emily</t>
  </si>
  <si>
    <t>1:44.80</t>
  </si>
  <si>
    <t>+4.32</t>
  </si>
  <si>
    <t>81.71</t>
  </si>
  <si>
    <t>NAPLES Samantha</t>
  </si>
  <si>
    <t>53.83</t>
  </si>
  <si>
    <t>51.66</t>
  </si>
  <si>
    <t>+5.01</t>
  </si>
  <si>
    <t>88.44</t>
  </si>
  <si>
    <t>HEBERT Emilie</t>
  </si>
  <si>
    <t>54.09</t>
  </si>
  <si>
    <t>51.82</t>
  </si>
  <si>
    <t>+5.43</t>
  </si>
  <si>
    <t>92.54</t>
  </si>
  <si>
    <t>HARVEY Keirsten</t>
  </si>
  <si>
    <t>54.12</t>
  </si>
  <si>
    <t>52.15</t>
  </si>
  <si>
    <t>1:46.27</t>
  </si>
  <si>
    <t>+5.79</t>
  </si>
  <si>
    <t>96.05</t>
  </si>
  <si>
    <t>CARRUTHERS Anna</t>
  </si>
  <si>
    <t>54.54</t>
  </si>
  <si>
    <t>51.74</t>
  </si>
  <si>
    <t>1:46.28</t>
  </si>
  <si>
    <t>+5.80</t>
  </si>
  <si>
    <t>96.15</t>
  </si>
  <si>
    <t>NAKACHI Maya Simkowitz</t>
  </si>
  <si>
    <t>JPN</t>
  </si>
  <si>
    <t>53.72</t>
  </si>
  <si>
    <t>1:46.29</t>
  </si>
  <si>
    <t>+5.81</t>
  </si>
  <si>
    <t>96.25</t>
  </si>
  <si>
    <t>PARENT Marianne</t>
  </si>
  <si>
    <t>54.79</t>
  </si>
  <si>
    <t>52.13</t>
  </si>
  <si>
    <t>1:46.92</t>
  </si>
  <si>
    <t>+6.44</t>
  </si>
  <si>
    <t>102.39</t>
  </si>
  <si>
    <t>KRESS Amy</t>
  </si>
  <si>
    <t>52.78</t>
  </si>
  <si>
    <t>1:47.39</t>
  </si>
  <si>
    <t>+6.91</t>
  </si>
  <si>
    <t>106.97</t>
  </si>
  <si>
    <t>JORDAN Samantha</t>
  </si>
  <si>
    <t>55.04</t>
  </si>
  <si>
    <t>1:47.68</t>
  </si>
  <si>
    <t>+7.20</t>
  </si>
  <si>
    <t>109.80</t>
  </si>
  <si>
    <t>SCHROEDER Sophie</t>
  </si>
  <si>
    <t>54.84</t>
  </si>
  <si>
    <t>53.19</t>
  </si>
  <si>
    <t>1:48.03</t>
  </si>
  <si>
    <t>+7.55</t>
  </si>
  <si>
    <t>113.22</t>
  </si>
  <si>
    <t>MICHAUD Beatrice</t>
  </si>
  <si>
    <t>56.06</t>
  </si>
  <si>
    <t>53.51</t>
  </si>
  <si>
    <t>1:49.57</t>
  </si>
  <si>
    <t>+9.09</t>
  </si>
  <si>
    <t>128.24</t>
  </si>
  <si>
    <t>SMEE Charlotte</t>
  </si>
  <si>
    <t>56.19</t>
  </si>
  <si>
    <t>1:50.68</t>
  </si>
  <si>
    <t>+10.20</t>
  </si>
  <si>
    <t>139.06</t>
  </si>
  <si>
    <t>UNGER Taylor</t>
  </si>
  <si>
    <t>56.05</t>
  </si>
  <si>
    <t>55.00</t>
  </si>
  <si>
    <t>1:51.05</t>
  </si>
  <si>
    <t>+10.57</t>
  </si>
  <si>
    <t>142.67</t>
  </si>
  <si>
    <t>DUFFIELD Ava</t>
  </si>
  <si>
    <t>56.31</t>
  </si>
  <si>
    <t>54.92</t>
  </si>
  <si>
    <t>1:51.23</t>
  </si>
  <si>
    <t>+10.75</t>
  </si>
  <si>
    <t>144.43</t>
  </si>
  <si>
    <t>STEWART Chelsea</t>
  </si>
  <si>
    <t>56.42</t>
  </si>
  <si>
    <t>55.57</t>
  </si>
  <si>
    <t>1:51.99</t>
  </si>
  <si>
    <t>+11.51</t>
  </si>
  <si>
    <t>151.84</t>
  </si>
  <si>
    <t>GIGONE Bella</t>
  </si>
  <si>
    <t>54.95</t>
  </si>
  <si>
    <t>1:52.06</t>
  </si>
  <si>
    <t>+11.58</t>
  </si>
  <si>
    <t>152.52</t>
  </si>
  <si>
    <t>SAVOIE Florence</t>
  </si>
  <si>
    <t>54.85</t>
  </si>
  <si>
    <t>1:52.23</t>
  </si>
  <si>
    <t>+11.75</t>
  </si>
  <si>
    <t>154.18</t>
  </si>
  <si>
    <t>CARON Rebecca</t>
  </si>
  <si>
    <t>57.30</t>
  </si>
  <si>
    <t>54.94</t>
  </si>
  <si>
    <t>1:52.24</t>
  </si>
  <si>
    <t>+11.76</t>
  </si>
  <si>
    <t>154.28</t>
  </si>
  <si>
    <t>FILIATRAULT Elizabeth</t>
  </si>
  <si>
    <t>57.96</t>
  </si>
  <si>
    <t>1:53.08</t>
  </si>
  <si>
    <t>+12.60</t>
  </si>
  <si>
    <t>162.47</t>
  </si>
  <si>
    <t>COX Gianna</t>
  </si>
  <si>
    <t>58.23</t>
  </si>
  <si>
    <t>55.71</t>
  </si>
  <si>
    <t>1:53.94</t>
  </si>
  <si>
    <t>+13.46</t>
  </si>
  <si>
    <t>170.86</t>
  </si>
  <si>
    <t>YANTHA Eve</t>
  </si>
  <si>
    <t>1:02.66</t>
  </si>
  <si>
    <t>1:01.48</t>
  </si>
  <si>
    <t>2:04.14</t>
  </si>
  <si>
    <t>+23.66</t>
  </si>
  <si>
    <t>270.34</t>
  </si>
  <si>
    <t>MCVEY Madison</t>
  </si>
  <si>
    <t>55.94</t>
  </si>
  <si>
    <t>MICHAUD Sabrina</t>
  </si>
  <si>
    <t>54.31</t>
  </si>
  <si>
    <t>PARROT Audrey</t>
  </si>
  <si>
    <t>52.87</t>
  </si>
  <si>
    <t>CADIEUX Sierra</t>
  </si>
  <si>
    <t>52.63</t>
  </si>
  <si>
    <t>TREMBLAY Maxime</t>
  </si>
  <si>
    <t>51.56</t>
  </si>
  <si>
    <t>DYMOND Gwenyth</t>
  </si>
  <si>
    <t>GILMOUR Julia</t>
  </si>
  <si>
    <t>JOHNSTON Rebecca</t>
  </si>
  <si>
    <t>LOUCKS Mikaela</t>
  </si>
  <si>
    <t>RUTTER Gabrielle</t>
  </si>
  <si>
    <t>BERTRAND-DUBE Marie</t>
  </si>
  <si>
    <t>LEGAULT Cassandre</t>
  </si>
  <si>
    <t>METCALFE Jayden</t>
  </si>
  <si>
    <t>KEARING Emma</t>
  </si>
  <si>
    <t>TRUDEAU Hannah</t>
  </si>
  <si>
    <t>43.57</t>
  </si>
  <si>
    <t>1:27.84</t>
  </si>
  <si>
    <t>51.95</t>
  </si>
  <si>
    <t>DENIS Darquise</t>
  </si>
  <si>
    <t>44.41</t>
  </si>
  <si>
    <t>1:28.25</t>
  </si>
  <si>
    <t>+0.41</t>
  </si>
  <si>
    <t>55.31</t>
  </si>
  <si>
    <t>44.30</t>
  </si>
  <si>
    <t>44.01</t>
  </si>
  <si>
    <t>1:28.31</t>
  </si>
  <si>
    <t>+0.47</t>
  </si>
  <si>
    <t>43.81</t>
  </si>
  <si>
    <t>1:28.40</t>
  </si>
  <si>
    <t>+0.56</t>
  </si>
  <si>
    <t>56.54</t>
  </si>
  <si>
    <t>TESCHNER Randa</t>
  </si>
  <si>
    <t>44.12</t>
  </si>
  <si>
    <t>44.34</t>
  </si>
  <si>
    <t>1:28.46</t>
  </si>
  <si>
    <t>+0.62</t>
  </si>
  <si>
    <t>57.03</t>
  </si>
  <si>
    <t>ROBINSON Sophie-Anne</t>
  </si>
  <si>
    <t>1:28.57</t>
  </si>
  <si>
    <t>+0.73</t>
  </si>
  <si>
    <t>57.93</t>
  </si>
  <si>
    <t>1:28.63</t>
  </si>
  <si>
    <t>+0.79</t>
  </si>
  <si>
    <t>58.43</t>
  </si>
  <si>
    <t>44.83</t>
  </si>
  <si>
    <t>44.79</t>
  </si>
  <si>
    <t>1:29.62</t>
  </si>
  <si>
    <t>+1.78</t>
  </si>
  <si>
    <t>66.54</t>
  </si>
  <si>
    <t>44.99</t>
  </si>
  <si>
    <t>1:29.99</t>
  </si>
  <si>
    <t>+2.15</t>
  </si>
  <si>
    <t>69.57</t>
  </si>
  <si>
    <t>45.03</t>
  </si>
  <si>
    <t>45.09</t>
  </si>
  <si>
    <t>1:30.12</t>
  </si>
  <si>
    <t>70.64</t>
  </si>
  <si>
    <t>45.80</t>
  </si>
  <si>
    <t>44.45</t>
  </si>
  <si>
    <t>1:30.25</t>
  </si>
  <si>
    <t>+2.41</t>
  </si>
  <si>
    <t>71.70</t>
  </si>
  <si>
    <t>GRONDIN Isabel</t>
  </si>
  <si>
    <t>1:30.58</t>
  </si>
  <si>
    <t>74.41</t>
  </si>
  <si>
    <t>45.38</t>
  </si>
  <si>
    <t>1:30.81</t>
  </si>
  <si>
    <t>76.29</t>
  </si>
  <si>
    <t>45.81</t>
  </si>
  <si>
    <t>45.05</t>
  </si>
  <si>
    <t>1:30.86</t>
  </si>
  <si>
    <t>+3.02</t>
  </si>
  <si>
    <t>76.70</t>
  </si>
  <si>
    <t>45.96</t>
  </si>
  <si>
    <t>45.30</t>
  </si>
  <si>
    <t>1:31.26</t>
  </si>
  <si>
    <t>+3.42</t>
  </si>
  <si>
    <t>79.98</t>
  </si>
  <si>
    <t>46.25</t>
  </si>
  <si>
    <t>45.46</t>
  </si>
  <si>
    <t>1:31.71</t>
  </si>
  <si>
    <t>+3.87</t>
  </si>
  <si>
    <t>83.67</t>
  </si>
  <si>
    <t>46.73</t>
  </si>
  <si>
    <t>1:32.93</t>
  </si>
  <si>
    <t>+5.09</t>
  </si>
  <si>
    <t>93.67</t>
  </si>
  <si>
    <t>47.50</t>
  </si>
  <si>
    <t>45.85</t>
  </si>
  <si>
    <t>1:33.35</t>
  </si>
  <si>
    <t>+5.51</t>
  </si>
  <si>
    <t>97.11</t>
  </si>
  <si>
    <t>47.18</t>
  </si>
  <si>
    <t>1:33.96</t>
  </si>
  <si>
    <t>+6.12</t>
  </si>
  <si>
    <t>102.11</t>
  </si>
  <si>
    <t>GIBSON Sierra</t>
  </si>
  <si>
    <t>47.84</t>
  </si>
  <si>
    <t>46.33</t>
  </si>
  <si>
    <t>1:34.17</t>
  </si>
  <si>
    <t>+6.33</t>
  </si>
  <si>
    <t>103.84</t>
  </si>
  <si>
    <t>47.88</t>
  </si>
  <si>
    <t>47.09</t>
  </si>
  <si>
    <t>1:34.97</t>
  </si>
  <si>
    <t>+7.13</t>
  </si>
  <si>
    <t>110.39</t>
  </si>
  <si>
    <t>FAUCHER Alexie</t>
  </si>
  <si>
    <t>48.38</t>
  </si>
  <si>
    <t>48.16</t>
  </si>
  <si>
    <t>1:36.54</t>
  </si>
  <si>
    <t>123.26</t>
  </si>
  <si>
    <t>49.09</t>
  </si>
  <si>
    <t>47.51</t>
  </si>
  <si>
    <t>1:36.60</t>
  </si>
  <si>
    <t>+8.76</t>
  </si>
  <si>
    <t>123.75</t>
  </si>
  <si>
    <t>50.14</t>
  </si>
  <si>
    <t>48.11</t>
  </si>
  <si>
    <t>1:38.25</t>
  </si>
  <si>
    <t>+10.41</t>
  </si>
  <si>
    <t>137.28</t>
  </si>
  <si>
    <t>50.65</t>
  </si>
  <si>
    <t>48.86</t>
  </si>
  <si>
    <t>1:39.51</t>
  </si>
  <si>
    <t>+11.67</t>
  </si>
  <si>
    <t>147.61</t>
  </si>
  <si>
    <t>49.24</t>
  </si>
  <si>
    <t>1:40.24</t>
  </si>
  <si>
    <t>+12.40</t>
  </si>
  <si>
    <t>153.59</t>
  </si>
  <si>
    <t>PARENT Elisabeth</t>
  </si>
  <si>
    <t>1:44.62</t>
  </si>
  <si>
    <t>+16.78</t>
  </si>
  <si>
    <t>189.49</t>
  </si>
  <si>
    <t>52.72</t>
  </si>
  <si>
    <t>52.09</t>
  </si>
  <si>
    <t>1:44.81</t>
  </si>
  <si>
    <t>+16.97</t>
  </si>
  <si>
    <t>191.05</t>
  </si>
  <si>
    <t>YAU Vanessa</t>
  </si>
  <si>
    <t>53.92</t>
  </si>
  <si>
    <t>1:47.85</t>
  </si>
  <si>
    <t>+20.01</t>
  </si>
  <si>
    <t>215.97</t>
  </si>
  <si>
    <t>57.37</t>
  </si>
  <si>
    <t>55.65</t>
  </si>
  <si>
    <t>1:53.02</t>
  </si>
  <si>
    <t>+25.18</t>
  </si>
  <si>
    <t>258.34</t>
  </si>
  <si>
    <t>ELLWOOD Sophie</t>
  </si>
  <si>
    <t>56.27</t>
  </si>
  <si>
    <t>57.23</t>
  </si>
  <si>
    <t>1:53.50</t>
  </si>
  <si>
    <t>+25.66</t>
  </si>
  <si>
    <t>262.28</t>
  </si>
  <si>
    <t>48.57</t>
  </si>
  <si>
    <t>MCGILLIVRAY Jocelyn</t>
  </si>
  <si>
    <t>MEX</t>
  </si>
  <si>
    <t>51.09</t>
  </si>
  <si>
    <t>45.34</t>
  </si>
  <si>
    <t>CASEY Larkin</t>
  </si>
  <si>
    <t>45.89</t>
  </si>
  <si>
    <t>BOLTON Madelyn</t>
  </si>
  <si>
    <t>MUNSCHAUER Margaret</t>
  </si>
  <si>
    <t>OAD Samantha</t>
  </si>
  <si>
    <t>IRWIN Madison</t>
  </si>
  <si>
    <t>41.23</t>
  </si>
  <si>
    <t>40.72</t>
  </si>
  <si>
    <t>39.87</t>
  </si>
  <si>
    <t>1:22.95</t>
  </si>
  <si>
    <t>1:23.84</t>
  </si>
  <si>
    <t>+1.89</t>
  </si>
  <si>
    <t>59.88</t>
  </si>
  <si>
    <t>42.85</t>
  </si>
  <si>
    <t>41.06</t>
  </si>
  <si>
    <t>1:23.91</t>
  </si>
  <si>
    <t>+1.96</t>
  </si>
  <si>
    <t>60.49</t>
  </si>
  <si>
    <t>43.39</t>
  </si>
  <si>
    <t>41.11</t>
  </si>
  <si>
    <t>1:24.50</t>
  </si>
  <si>
    <t>+2.55</t>
  </si>
  <si>
    <t>65.67</t>
  </si>
  <si>
    <t>40.74</t>
  </si>
  <si>
    <t>1:24.77</t>
  </si>
  <si>
    <t>68.05</t>
  </si>
  <si>
    <t>43.60</t>
  </si>
  <si>
    <t>1:24.90</t>
  </si>
  <si>
    <t>69.19</t>
  </si>
  <si>
    <t>43.77</t>
  </si>
  <si>
    <t>41.57</t>
  </si>
  <si>
    <t>1:25.34</t>
  </si>
  <si>
    <t>+3.39</t>
  </si>
  <si>
    <t>73.05</t>
  </si>
  <si>
    <t>43.72</t>
  </si>
  <si>
    <t>41.76</t>
  </si>
  <si>
    <t>1:25.48</t>
  </si>
  <si>
    <t>+3.53</t>
  </si>
  <si>
    <t>74.28</t>
  </si>
  <si>
    <t>43.71</t>
  </si>
  <si>
    <t>41.90</t>
  </si>
  <si>
    <t>+3.66</t>
  </si>
  <si>
    <t>75.43</t>
  </si>
  <si>
    <t>44.58</t>
  </si>
  <si>
    <t>41.37</t>
  </si>
  <si>
    <t>1:25.95</t>
  </si>
  <si>
    <t>+4.00</t>
  </si>
  <si>
    <t>78.41</t>
  </si>
  <si>
    <t>41.58</t>
  </si>
  <si>
    <t>1:26.19</t>
  </si>
  <si>
    <t>+4.24</t>
  </si>
  <si>
    <t>80.52</t>
  </si>
  <si>
    <t>44.90</t>
  </si>
  <si>
    <t>1:26.33</t>
  </si>
  <si>
    <t>+4.38</t>
  </si>
  <si>
    <t>81.75</t>
  </si>
  <si>
    <t>41.47</t>
  </si>
  <si>
    <t>1:26.47</t>
  </si>
  <si>
    <t>82.98</t>
  </si>
  <si>
    <t>1:27.67</t>
  </si>
  <si>
    <t>93.53</t>
  </si>
  <si>
    <t>43.05</t>
  </si>
  <si>
    <t>1:28.20</t>
  </si>
  <si>
    <t>+6.25</t>
  </si>
  <si>
    <t>98.18</t>
  </si>
  <si>
    <t>1:28.21</t>
  </si>
  <si>
    <t>+6.26</t>
  </si>
  <si>
    <t>98.27</t>
  </si>
  <si>
    <t>45.79</t>
  </si>
  <si>
    <t>1:28.38</t>
  </si>
  <si>
    <t>+6.43</t>
  </si>
  <si>
    <t>99.76</t>
  </si>
  <si>
    <t>45.31</t>
  </si>
  <si>
    <t>43.07</t>
  </si>
  <si>
    <t>46.21</t>
  </si>
  <si>
    <t>+6.99</t>
  </si>
  <si>
    <t>104.68</t>
  </si>
  <si>
    <t>43.15</t>
  </si>
  <si>
    <t>1:29.93</t>
  </si>
  <si>
    <t>+7.98</t>
  </si>
  <si>
    <t>113.38</t>
  </si>
  <si>
    <t>46.70</t>
  </si>
  <si>
    <t>43.91</t>
  </si>
  <si>
    <t>1:30.61</t>
  </si>
  <si>
    <t>+8.66</t>
  </si>
  <si>
    <t>119.36</t>
  </si>
  <si>
    <t>44.42</t>
  </si>
  <si>
    <t>1:30.84</t>
  </si>
  <si>
    <t>+8.89</t>
  </si>
  <si>
    <t>121.38</t>
  </si>
  <si>
    <t>48.30</t>
  </si>
  <si>
    <t>46.49</t>
  </si>
  <si>
    <t>1:34.79</t>
  </si>
  <si>
    <t>+12.84</t>
  </si>
  <si>
    <t>156.08</t>
  </si>
  <si>
    <t>48.40</t>
  </si>
  <si>
    <t>46.43</t>
  </si>
  <si>
    <t>1:34.83</t>
  </si>
  <si>
    <t>+12.88</t>
  </si>
  <si>
    <t>156.43</t>
  </si>
  <si>
    <t>48.24</t>
  </si>
  <si>
    <t>46.77</t>
  </si>
  <si>
    <t>1:35.01</t>
  </si>
  <si>
    <t>+13.06</t>
  </si>
  <si>
    <t>158.01</t>
  </si>
  <si>
    <t>48.93</t>
  </si>
  <si>
    <t>47.03</t>
  </si>
  <si>
    <t>1:35.96</t>
  </si>
  <si>
    <t>+14.01</t>
  </si>
  <si>
    <t>166.36</t>
  </si>
  <si>
    <t>51.38</t>
  </si>
  <si>
    <t>48.87</t>
  </si>
  <si>
    <t>1:40.25</t>
  </si>
  <si>
    <t>+18.30</t>
  </si>
  <si>
    <t>204.05</t>
  </si>
  <si>
    <t>49.04</t>
  </si>
  <si>
    <t>1:40.78</t>
  </si>
  <si>
    <t>+18.83</t>
  </si>
  <si>
    <t>208.71</t>
  </si>
  <si>
    <t>53.22</t>
  </si>
  <si>
    <t>1:45.24</t>
  </si>
  <si>
    <t>+23.29</t>
  </si>
  <si>
    <t>247.89</t>
  </si>
  <si>
    <t>54.18</t>
  </si>
  <si>
    <t>+23.61</t>
  </si>
  <si>
    <t>250.70</t>
  </si>
  <si>
    <t>47.61</t>
  </si>
  <si>
    <t>49.71</t>
  </si>
  <si>
    <t>46.87</t>
  </si>
  <si>
    <t>44.06</t>
  </si>
  <si>
    <t>42.91</t>
  </si>
  <si>
    <t>42.23</t>
  </si>
  <si>
    <t>43.06</t>
  </si>
  <si>
    <t>45.73</t>
  </si>
  <si>
    <t>44.04</t>
  </si>
  <si>
    <t>06.02 GS</t>
  </si>
  <si>
    <t>pos0602</t>
  </si>
  <si>
    <t>pts0602</t>
  </si>
  <si>
    <t>51.81</t>
  </si>
  <si>
    <t>1:44.45</t>
  </si>
  <si>
    <t>43.21</t>
  </si>
  <si>
    <t>53.35</t>
  </si>
  <si>
    <t>51.50</t>
  </si>
  <si>
    <t>1:44.85</t>
  </si>
  <si>
    <t>+0.40</t>
  </si>
  <si>
    <t>46.96</t>
  </si>
  <si>
    <t>52.70</t>
  </si>
  <si>
    <t>52.26</t>
  </si>
  <si>
    <t>1:44.96</t>
  </si>
  <si>
    <t>+0.51</t>
  </si>
  <si>
    <t>48.00</t>
  </si>
  <si>
    <t>53.30</t>
  </si>
  <si>
    <t>52.12</t>
  </si>
  <si>
    <t>1:45.42</t>
  </si>
  <si>
    <t>+0.97</t>
  </si>
  <si>
    <t>52.31</t>
  </si>
  <si>
    <t>54.22</t>
  </si>
  <si>
    <t>51.49</t>
  </si>
  <si>
    <t>1:45.71</t>
  </si>
  <si>
    <t>55.03</t>
  </si>
  <si>
    <t>52.45</t>
  </si>
  <si>
    <t>+1.83</t>
  </si>
  <si>
    <t>60.38</t>
  </si>
  <si>
    <t>53.96</t>
  </si>
  <si>
    <t>52.74</t>
  </si>
  <si>
    <t>1:46.70</t>
  </si>
  <si>
    <t>+2.25</t>
  </si>
  <si>
    <t>64.32</t>
  </si>
  <si>
    <t>54.53</t>
  </si>
  <si>
    <t>52.29</t>
  </si>
  <si>
    <t>1:46.82</t>
  </si>
  <si>
    <t>+2.37</t>
  </si>
  <si>
    <t>65.45</t>
  </si>
  <si>
    <t>54.57</t>
  </si>
  <si>
    <t>52.35</t>
  </si>
  <si>
    <t>+2.47</t>
  </si>
  <si>
    <t>66.38</t>
  </si>
  <si>
    <t>54.46</t>
  </si>
  <si>
    <t>1:47.07</t>
  </si>
  <si>
    <t>+2.62</t>
  </si>
  <si>
    <t>67.79</t>
  </si>
  <si>
    <t>54.37</t>
  </si>
  <si>
    <t>1:47.11</t>
  </si>
  <si>
    <t>+2.66</t>
  </si>
  <si>
    <t>68.17</t>
  </si>
  <si>
    <t>54.30</t>
  </si>
  <si>
    <t>53.18</t>
  </si>
  <si>
    <t>1:47.48</t>
  </si>
  <si>
    <t>+3.03</t>
  </si>
  <si>
    <t>71.64</t>
  </si>
  <si>
    <t>54.80</t>
  </si>
  <si>
    <t>1:47.98</t>
  </si>
  <si>
    <t>76.33</t>
  </si>
  <si>
    <t>56.00</t>
  </si>
  <si>
    <t>52.99</t>
  </si>
  <si>
    <t>1:48.99</t>
  </si>
  <si>
    <t>+4.54</t>
  </si>
  <si>
    <t>85.81</t>
  </si>
  <si>
    <t>55.86</t>
  </si>
  <si>
    <t>53.47</t>
  </si>
  <si>
    <t>1:49.33</t>
  </si>
  <si>
    <t>+4.88</t>
  </si>
  <si>
    <t>89.00</t>
  </si>
  <si>
    <t>55.73</t>
  </si>
  <si>
    <t>53.68</t>
  </si>
  <si>
    <t>1:49.41</t>
  </si>
  <si>
    <t>+4.96</t>
  </si>
  <si>
    <t>89.75</t>
  </si>
  <si>
    <t>55.74</t>
  </si>
  <si>
    <t>53.78</t>
  </si>
  <si>
    <t>1:49.52</t>
  </si>
  <si>
    <t>+5.07</t>
  </si>
  <si>
    <t>90.78</t>
  </si>
  <si>
    <t>55.96</t>
  </si>
  <si>
    <t>54.83</t>
  </si>
  <si>
    <t>1:50.79</t>
  </si>
  <si>
    <t>+6.34</t>
  </si>
  <si>
    <t>102.69</t>
  </si>
  <si>
    <t>56.73</t>
  </si>
  <si>
    <t>54.55</t>
  </si>
  <si>
    <t>1:51.28</t>
  </si>
  <si>
    <t>+6.83</t>
  </si>
  <si>
    <t>107.29</t>
  </si>
  <si>
    <t>56.96</t>
  </si>
  <si>
    <t>54.39</t>
  </si>
  <si>
    <t>1:51.35</t>
  </si>
  <si>
    <t>+6.90</t>
  </si>
  <si>
    <t>107.95</t>
  </si>
  <si>
    <t>56.58</t>
  </si>
  <si>
    <t>54.82</t>
  </si>
  <si>
    <t>1:51.40</t>
  </si>
  <si>
    <t>+6.95</t>
  </si>
  <si>
    <t>108.42</t>
  </si>
  <si>
    <t>54.25</t>
  </si>
  <si>
    <t>1:51.48</t>
  </si>
  <si>
    <t>+7.03</t>
  </si>
  <si>
    <t>109.17</t>
  </si>
  <si>
    <t>54.74</t>
  </si>
  <si>
    <t>1:51.70</t>
  </si>
  <si>
    <t>+7.25</t>
  </si>
  <si>
    <t>111.23</t>
  </si>
  <si>
    <t>56.53</t>
  </si>
  <si>
    <t>55.25</t>
  </si>
  <si>
    <t>1:51.78</t>
  </si>
  <si>
    <t>+7.33</t>
  </si>
  <si>
    <t>111.98</t>
  </si>
  <si>
    <t>55.09</t>
  </si>
  <si>
    <t>1:52.32</t>
  </si>
  <si>
    <t>+7.87</t>
  </si>
  <si>
    <t>117.05</t>
  </si>
  <si>
    <t>57.48</t>
  </si>
  <si>
    <t>56.02</t>
  </si>
  <si>
    <t>+9.05</t>
  </si>
  <si>
    <t>128.12</t>
  </si>
  <si>
    <t>1:54.24</t>
  </si>
  <si>
    <t>+9.79</t>
  </si>
  <si>
    <t>135.06</t>
  </si>
  <si>
    <t>58.12</t>
  </si>
  <si>
    <t>56.20</t>
  </si>
  <si>
    <t>1:54.32</t>
  </si>
  <si>
    <t>+9.87</t>
  </si>
  <si>
    <t>135.82</t>
  </si>
  <si>
    <t>57.83</t>
  </si>
  <si>
    <t>56.51</t>
  </si>
  <si>
    <t>1:54.34</t>
  </si>
  <si>
    <t>+9.89</t>
  </si>
  <si>
    <t>136.00</t>
  </si>
  <si>
    <t>58.00</t>
  </si>
  <si>
    <t>56.50</t>
  </si>
  <si>
    <t>1:54.50</t>
  </si>
  <si>
    <t>+10.05</t>
  </si>
  <si>
    <t>137.50</t>
  </si>
  <si>
    <t>58.47</t>
  </si>
  <si>
    <t>56.59</t>
  </si>
  <si>
    <t>1:55.06</t>
  </si>
  <si>
    <t>+10.61</t>
  </si>
  <si>
    <t>142.76</t>
  </si>
  <si>
    <t>59.17</t>
  </si>
  <si>
    <t>1:56.65</t>
  </si>
  <si>
    <t>+12.20</t>
  </si>
  <si>
    <t>157.68</t>
  </si>
  <si>
    <t>59.13</t>
  </si>
  <si>
    <t>57.70</t>
  </si>
  <si>
    <t>1:56.83</t>
  </si>
  <si>
    <t>+12.38</t>
  </si>
  <si>
    <t>159.37</t>
  </si>
  <si>
    <t>1:00.22</t>
  </si>
  <si>
    <t>56.89</t>
  </si>
  <si>
    <t>1:57.11</t>
  </si>
  <si>
    <t>+12.66</t>
  </si>
  <si>
    <t>161.99</t>
  </si>
  <si>
    <t>1:00.02</t>
  </si>
  <si>
    <t>57.57</t>
  </si>
  <si>
    <t>1:57.59</t>
  </si>
  <si>
    <t>+13.14</t>
  </si>
  <si>
    <t>166.50</t>
  </si>
  <si>
    <t>1:00.41</t>
  </si>
  <si>
    <t>58.39</t>
  </si>
  <si>
    <t>1:58.80</t>
  </si>
  <si>
    <t>+14.35</t>
  </si>
  <si>
    <t>177.85</t>
  </si>
  <si>
    <t>1:01.39</t>
  </si>
  <si>
    <t>58.08</t>
  </si>
  <si>
    <t>1:59.47</t>
  </si>
  <si>
    <t>+15.02</t>
  </si>
  <si>
    <t>184.13</t>
  </si>
  <si>
    <t>WIEBE Katie</t>
  </si>
  <si>
    <t>1:03.19</t>
  </si>
  <si>
    <t>1:00.26</t>
  </si>
  <si>
    <t>2:03.45</t>
  </si>
  <si>
    <t>+19.00</t>
  </si>
  <si>
    <t>221.48</t>
  </si>
  <si>
    <t>1:06.27</t>
  </si>
  <si>
    <t>1:03.60</t>
  </si>
  <si>
    <t>2:09.87</t>
  </si>
  <si>
    <t>+25.42</t>
  </si>
  <si>
    <t>281.71</t>
  </si>
  <si>
    <t>57.43</t>
  </si>
  <si>
    <t>56.66</t>
  </si>
  <si>
    <t>55.07</t>
  </si>
  <si>
    <t>54.52</t>
  </si>
  <si>
    <t>52.89</t>
  </si>
  <si>
    <t>53.91</t>
  </si>
  <si>
    <t>52.62</t>
  </si>
  <si>
    <t>52.40</t>
  </si>
  <si>
    <t>1:45.02</t>
  </si>
  <si>
    <t>42.39</t>
  </si>
  <si>
    <t>53.28</t>
  </si>
  <si>
    <t>52.54</t>
  </si>
  <si>
    <t>1:45.82</t>
  </si>
  <si>
    <t>+0.80</t>
  </si>
  <si>
    <t>47.87</t>
  </si>
  <si>
    <t>52.52</t>
  </si>
  <si>
    <t>53.53</t>
  </si>
  <si>
    <t>1:46.05</t>
  </si>
  <si>
    <t>+1.03</t>
  </si>
  <si>
    <t>49.45</t>
  </si>
  <si>
    <t>54.08</t>
  </si>
  <si>
    <t>1:46.79</t>
  </si>
  <si>
    <t>+1.77</t>
  </si>
  <si>
    <t>54.71</t>
  </si>
  <si>
    <t>1:48.24</t>
  </si>
  <si>
    <t>+3.22</t>
  </si>
  <si>
    <t>64.47</t>
  </si>
  <si>
    <t>53.89</t>
  </si>
  <si>
    <t>1:48.28</t>
  </si>
  <si>
    <t>+3.26</t>
  </si>
  <si>
    <t>64.74</t>
  </si>
  <si>
    <t>55.48</t>
  </si>
  <si>
    <t>53.29</t>
  </si>
  <si>
    <t>1:48.77</t>
  </si>
  <si>
    <t>+3.75</t>
  </si>
  <si>
    <t>68.10</t>
  </si>
  <si>
    <t>55.14</t>
  </si>
  <si>
    <t>53.98</t>
  </si>
  <si>
    <t>1:49.12</t>
  </si>
  <si>
    <t>+4.10</t>
  </si>
  <si>
    <t>70.50</t>
  </si>
  <si>
    <t>55.88</t>
  </si>
  <si>
    <t>53.36</t>
  </si>
  <si>
    <t>1:49.24</t>
  </si>
  <si>
    <t>+4.22</t>
  </si>
  <si>
    <t>71.32</t>
  </si>
  <si>
    <t>55.40</t>
  </si>
  <si>
    <t>1:49.36</t>
  </si>
  <si>
    <t>+4.34</t>
  </si>
  <si>
    <t>72.14</t>
  </si>
  <si>
    <t>55.84</t>
  </si>
  <si>
    <t>54.23</t>
  </si>
  <si>
    <t>1:50.07</t>
  </si>
  <si>
    <t>+5.05</t>
  </si>
  <si>
    <t>77.01</t>
  </si>
  <si>
    <t>53.64</t>
  </si>
  <si>
    <t>56.57</t>
  </si>
  <si>
    <t>1:50.21</t>
  </si>
  <si>
    <t>+5.19</t>
  </si>
  <si>
    <t>77.97</t>
  </si>
  <si>
    <t>56.14</t>
  </si>
  <si>
    <t>1:50.39</t>
  </si>
  <si>
    <t>+5.37</t>
  </si>
  <si>
    <t>79.21</t>
  </si>
  <si>
    <t>56.93</t>
  </si>
  <si>
    <t>1:50.84</t>
  </si>
  <si>
    <t>+5.82</t>
  </si>
  <si>
    <t>82.29</t>
  </si>
  <si>
    <t>56.55</t>
  </si>
  <si>
    <t>55.28</t>
  </si>
  <si>
    <t>1:51.83</t>
  </si>
  <si>
    <t>+6.81</t>
  </si>
  <si>
    <t>89.08</t>
  </si>
  <si>
    <t>57.16</t>
  </si>
  <si>
    <t>54.70</t>
  </si>
  <si>
    <t>1:51.86</t>
  </si>
  <si>
    <t>+6.84</t>
  </si>
  <si>
    <t>89.28</t>
  </si>
  <si>
    <t>56.82</t>
  </si>
  <si>
    <t>55.61</t>
  </si>
  <si>
    <t>1:52.43</t>
  </si>
  <si>
    <t>+7.41</t>
  </si>
  <si>
    <t>93.19</t>
  </si>
  <si>
    <t>55.83</t>
  </si>
  <si>
    <t>1:52.76</t>
  </si>
  <si>
    <t>+7.74</t>
  </si>
  <si>
    <t>95.45</t>
  </si>
  <si>
    <t>58.20</t>
  </si>
  <si>
    <t>1:53.34</t>
  </si>
  <si>
    <t>+8.32</t>
  </si>
  <si>
    <t>99.43</t>
  </si>
  <si>
    <t>58.36</t>
  </si>
  <si>
    <t>55.59</t>
  </si>
  <si>
    <t>1:53.95</t>
  </si>
  <si>
    <t>+8.93</t>
  </si>
  <si>
    <t>103.61</t>
  </si>
  <si>
    <t>58.32</t>
  </si>
  <si>
    <t>55.99</t>
  </si>
  <si>
    <t>1:54.31</t>
  </si>
  <si>
    <t>+9.29</t>
  </si>
  <si>
    <t>106.08</t>
  </si>
  <si>
    <t>1:00.23</t>
  </si>
  <si>
    <t>55.47</t>
  </si>
  <si>
    <t>1:55.70</t>
  </si>
  <si>
    <t>+10.68</t>
  </si>
  <si>
    <t>115.61</t>
  </si>
  <si>
    <t>59.83</t>
  </si>
  <si>
    <t>55.93</t>
  </si>
  <si>
    <t>1:55.76</t>
  </si>
  <si>
    <t>+10.74</t>
  </si>
  <si>
    <t>116.02</t>
  </si>
  <si>
    <t>1:00.09</t>
  </si>
  <si>
    <t>57.25</t>
  </si>
  <si>
    <t>1:57.34</t>
  </si>
  <si>
    <t>+12.32</t>
  </si>
  <si>
    <t>126.85</t>
  </si>
  <si>
    <t>1:01.29</t>
  </si>
  <si>
    <t>1:00.51</t>
  </si>
  <si>
    <t>2:01.80</t>
  </si>
  <si>
    <t>157.43</t>
  </si>
  <si>
    <t>1:03.62</t>
  </si>
  <si>
    <t>1:00.28</t>
  </si>
  <si>
    <t>2:03.90</t>
  </si>
  <si>
    <t>+18.88</t>
  </si>
  <si>
    <t>171.83</t>
  </si>
  <si>
    <t>1:04.34</t>
  </si>
  <si>
    <t>1:02.51</t>
  </si>
  <si>
    <t>2:06.85</t>
  </si>
  <si>
    <t>+21.83</t>
  </si>
  <si>
    <t>192.05</t>
  </si>
  <si>
    <t>1:05.74</t>
  </si>
  <si>
    <t>1:02.90</t>
  </si>
  <si>
    <t>2:08.64</t>
  </si>
  <si>
    <t>+23.62</t>
  </si>
  <si>
    <t>204.32</t>
  </si>
  <si>
    <t>1:06.62</t>
  </si>
  <si>
    <t>1:05.36</t>
  </si>
  <si>
    <t>2:11.98</t>
  </si>
  <si>
    <t>+26.96</t>
  </si>
  <si>
    <t>227.22</t>
  </si>
  <si>
    <t>1:07.68</t>
  </si>
  <si>
    <t>1:05.39</t>
  </si>
  <si>
    <t>2:13.07</t>
  </si>
  <si>
    <t>+28.05</t>
  </si>
  <si>
    <t>234.70</t>
  </si>
  <si>
    <t>1:09.71</t>
  </si>
  <si>
    <t>1:06.26</t>
  </si>
  <si>
    <t>2:15.97</t>
  </si>
  <si>
    <t>+30.95</t>
  </si>
  <si>
    <t>254.58</t>
  </si>
  <si>
    <t>1:10.83</t>
  </si>
  <si>
    <t>1:08.30</t>
  </si>
  <si>
    <t>2:19.13</t>
  </si>
  <si>
    <t>+34.11</t>
  </si>
  <si>
    <t>276.24</t>
  </si>
  <si>
    <t>57.52</t>
  </si>
  <si>
    <t>57.12</t>
  </si>
  <si>
    <t>56.76</t>
  </si>
  <si>
    <t>53.55</t>
  </si>
  <si>
    <t>55.92</t>
  </si>
  <si>
    <t>1:01.93</t>
  </si>
  <si>
    <t>1:06.45</t>
  </si>
  <si>
    <t>07.02 SL</t>
  </si>
  <si>
    <t>pos0702</t>
  </si>
  <si>
    <t>pts0702</t>
  </si>
  <si>
    <t>PETRICK-BRADLEY Olivia</t>
  </si>
  <si>
    <t>1998</t>
  </si>
  <si>
    <t>55.64</t>
  </si>
  <si>
    <t>56.63</t>
  </si>
  <si>
    <t>1:52.27</t>
  </si>
  <si>
    <t>O NEILL Deirdre</t>
  </si>
  <si>
    <t>2001</t>
  </si>
  <si>
    <t>57.89</t>
  </si>
  <si>
    <t>1:00.60</t>
  </si>
  <si>
    <t>1:58.49</t>
  </si>
  <si>
    <t>+6.22</t>
  </si>
  <si>
    <t>BRUST Katie</t>
  </si>
  <si>
    <t>2000</t>
  </si>
  <si>
    <t>59.16</t>
  </si>
  <si>
    <t>1:59.25</t>
  </si>
  <si>
    <t>+6.98</t>
  </si>
  <si>
    <t>WINBERG Ashley</t>
  </si>
  <si>
    <t>1:18.03</t>
  </si>
  <si>
    <t>58.86</t>
  </si>
  <si>
    <t>2:16.89</t>
  </si>
  <si>
    <t>+24.62</t>
  </si>
  <si>
    <t>DONOVAN Bailey</t>
  </si>
  <si>
    <t>57.75</t>
  </si>
  <si>
    <t>DIVINE Becca</t>
  </si>
  <si>
    <t>pts0403</t>
  </si>
  <si>
    <t>15.01 SL</t>
  </si>
  <si>
    <t>pos15011</t>
  </si>
  <si>
    <t>pts15011</t>
  </si>
  <si>
    <t>1:54.28</t>
  </si>
  <si>
    <t>57.68</t>
  </si>
  <si>
    <t>57.50</t>
  </si>
  <si>
    <t>1:55.18</t>
  </si>
  <si>
    <t>+0.90</t>
  </si>
  <si>
    <t>57.19</t>
  </si>
  <si>
    <t>58.83</t>
  </si>
  <si>
    <t>1:56.02</t>
  </si>
  <si>
    <t>+1.74</t>
  </si>
  <si>
    <t>59.45</t>
  </si>
  <si>
    <t>58.25</t>
  </si>
  <si>
    <t>1:57.70</t>
  </si>
  <si>
    <t>58.38</t>
  </si>
  <si>
    <t>1:28.87</t>
  </si>
  <si>
    <t>2:27.25</t>
  </si>
  <si>
    <t>+32.97</t>
  </si>
  <si>
    <t>1:27.72</t>
  </si>
  <si>
    <t>1:00.59</t>
  </si>
  <si>
    <t>2:28.31</t>
  </si>
  <si>
    <t>+34.03</t>
  </si>
  <si>
    <t>1:58.24</t>
  </si>
  <si>
    <t>57.84</t>
  </si>
  <si>
    <t>2:56.08</t>
  </si>
  <si>
    <t>+1:01.80</t>
  </si>
  <si>
    <t>pts15012</t>
  </si>
  <si>
    <t>pos15012</t>
  </si>
  <si>
    <t>15.01 SL2</t>
  </si>
  <si>
    <t>46.02</t>
  </si>
  <si>
    <t>49.50</t>
  </si>
  <si>
    <t>1:35.52</t>
  </si>
  <si>
    <t>45.61</t>
  </si>
  <si>
    <t>46.52</t>
  </si>
  <si>
    <t>49.47</t>
  </si>
  <si>
    <t>1:35.99</t>
  </si>
  <si>
    <t>49.15</t>
  </si>
  <si>
    <t>1992</t>
  </si>
  <si>
    <t>45.27</t>
  </si>
  <si>
    <t>51.04</t>
  </si>
  <si>
    <t>1:36.31</t>
  </si>
  <si>
    <t>47.26</t>
  </si>
  <si>
    <t>49.51</t>
  </si>
  <si>
    <t>1:36.77</t>
  </si>
  <si>
    <t>+1.25</t>
  </si>
  <si>
    <t>47.27</t>
  </si>
  <si>
    <t>1999</t>
  </si>
  <si>
    <t>46.94</t>
  </si>
  <si>
    <t>1:37.40</t>
  </si>
  <si>
    <t>+1.88</t>
  </si>
  <si>
    <t>59.78</t>
  </si>
  <si>
    <t>48.79</t>
  </si>
  <si>
    <t>1:37.66</t>
  </si>
  <si>
    <t>+2.14</t>
  </si>
  <si>
    <t>61.74</t>
  </si>
  <si>
    <t>48.09</t>
  </si>
  <si>
    <t>49.82</t>
  </si>
  <si>
    <t>1:37.91</t>
  </si>
  <si>
    <t>+2.39</t>
  </si>
  <si>
    <t>63.63</t>
  </si>
  <si>
    <t>48.17</t>
  </si>
  <si>
    <t>49.92</t>
  </si>
  <si>
    <t>1:38.09</t>
  </si>
  <si>
    <t>+2.57</t>
  </si>
  <si>
    <t>64.98</t>
  </si>
  <si>
    <t>48.51</t>
  </si>
  <si>
    <t>50.38</t>
  </si>
  <si>
    <t>1:38.89</t>
  </si>
  <si>
    <t>+3.37</t>
  </si>
  <si>
    <t>71.01</t>
  </si>
  <si>
    <t>48.58</t>
  </si>
  <si>
    <t>1:39.62</t>
  </si>
  <si>
    <t>76.51</t>
  </si>
  <si>
    <t>48.89</t>
  </si>
  <si>
    <t>1:39.98</t>
  </si>
  <si>
    <t>+4.46</t>
  </si>
  <si>
    <t>79.23</t>
  </si>
  <si>
    <t>49.31</t>
  </si>
  <si>
    <t>50.89</t>
  </si>
  <si>
    <t>1:40.20</t>
  </si>
  <si>
    <t>+4.68</t>
  </si>
  <si>
    <t>80.89</t>
  </si>
  <si>
    <t>51.43</t>
  </si>
  <si>
    <t>1:40.93</t>
  </si>
  <si>
    <t>+5.41</t>
  </si>
  <si>
    <t>86.39</t>
  </si>
  <si>
    <t>49.64</t>
  </si>
  <si>
    <t>51.52</t>
  </si>
  <si>
    <t>1:41.16</t>
  </si>
  <si>
    <t>+5.64</t>
  </si>
  <si>
    <t>88.12</t>
  </si>
  <si>
    <t>49.54</t>
  </si>
  <si>
    <t>51.63</t>
  </si>
  <si>
    <t>1:41.17</t>
  </si>
  <si>
    <t>+5.65</t>
  </si>
  <si>
    <t>88.20</t>
  </si>
  <si>
    <t>17</t>
  </si>
  <si>
    <t>51.35</t>
  </si>
  <si>
    <t>50.28</t>
  </si>
  <si>
    <t>1:41.63</t>
  </si>
  <si>
    <t>+6.11</t>
  </si>
  <si>
    <t>91.67</t>
  </si>
  <si>
    <t>49.83</t>
  </si>
  <si>
    <t>51.99</t>
  </si>
  <si>
    <t>1:41.82</t>
  </si>
  <si>
    <t>+6.30</t>
  </si>
  <si>
    <t>93.10</t>
  </si>
  <si>
    <t>49.95</t>
  </si>
  <si>
    <t>1:41.90</t>
  </si>
  <si>
    <t>+6.38</t>
  </si>
  <si>
    <t>93.70</t>
  </si>
  <si>
    <t>50.81</t>
  </si>
  <si>
    <t>51.13</t>
  </si>
  <si>
    <t>1:41.94</t>
  </si>
  <si>
    <t>+6.42</t>
  </si>
  <si>
    <t>94.00</t>
  </si>
  <si>
    <t>51.83</t>
  </si>
  <si>
    <t>1:42.96</t>
  </si>
  <si>
    <t>+7.44</t>
  </si>
  <si>
    <t>101.69</t>
  </si>
  <si>
    <t>51.68</t>
  </si>
  <si>
    <t>54.77</t>
  </si>
  <si>
    <t>1:46.45</t>
  </si>
  <si>
    <t>+10.93</t>
  </si>
  <si>
    <t>128.00</t>
  </si>
  <si>
    <t>55.85</t>
  </si>
  <si>
    <t>52.42</t>
  </si>
  <si>
    <t>1:48.27</t>
  </si>
  <si>
    <t>+12.75</t>
  </si>
  <si>
    <t>141.72</t>
  </si>
  <si>
    <t>50.36</t>
  </si>
  <si>
    <t>1:49.53</t>
  </si>
  <si>
    <t>151.21</t>
  </si>
  <si>
    <t>53.58</t>
  </si>
  <si>
    <t>56.04</t>
  </si>
  <si>
    <t>1:49.62</t>
  </si>
  <si>
    <t>+14.10</t>
  </si>
  <si>
    <t>151.89</t>
  </si>
  <si>
    <t>58.75</t>
  </si>
  <si>
    <t>1:53.87</t>
  </si>
  <si>
    <t>+18.35</t>
  </si>
  <si>
    <t>183.93</t>
  </si>
  <si>
    <t>56.26</t>
  </si>
  <si>
    <t>58.97</t>
  </si>
  <si>
    <t>1:55.23</t>
  </si>
  <si>
    <t>+19.71</t>
  </si>
  <si>
    <t>194.18</t>
  </si>
  <si>
    <t>1:00.61</t>
  </si>
  <si>
    <t>1:01.47</t>
  </si>
  <si>
    <t>2:02.08</t>
  </si>
  <si>
    <t>+26.56</t>
  </si>
  <si>
    <t>245.81</t>
  </si>
  <si>
    <t>59.11</t>
  </si>
  <si>
    <t>51.96</t>
  </si>
  <si>
    <t>53.42</t>
  </si>
  <si>
    <t>53.23</t>
  </si>
  <si>
    <t>46.40</t>
  </si>
  <si>
    <t>47.59</t>
  </si>
  <si>
    <t>45.88</t>
  </si>
  <si>
    <t>50.61</t>
  </si>
  <si>
    <t>52.56</t>
  </si>
  <si>
    <t>6536619</t>
  </si>
  <si>
    <t>08.02 SL</t>
  </si>
  <si>
    <t>pos0802</t>
  </si>
  <si>
    <t>pts0802</t>
  </si>
  <si>
    <t>SCHMIDT Hannah</t>
  </si>
  <si>
    <t>1994</t>
  </si>
  <si>
    <t>56.80</t>
  </si>
  <si>
    <t>1:52.41</t>
  </si>
  <si>
    <t>42.27</t>
  </si>
  <si>
    <t>POITRAS Adrienne</t>
  </si>
  <si>
    <t>1995</t>
  </si>
  <si>
    <t>56.32</t>
  </si>
  <si>
    <t>1:52.98</t>
  </si>
  <si>
    <t>+0.57</t>
  </si>
  <si>
    <t>45.92</t>
  </si>
  <si>
    <t>CARLE Eloise</t>
  </si>
  <si>
    <t>56.13</t>
  </si>
  <si>
    <t>57.13</t>
  </si>
  <si>
    <t>1:53.26</t>
  </si>
  <si>
    <t>+0.85</t>
  </si>
  <si>
    <t>47.71</t>
  </si>
  <si>
    <t>56.78</t>
  </si>
  <si>
    <t>57.65</t>
  </si>
  <si>
    <t>1:54.43</t>
  </si>
  <si>
    <t>+2.02</t>
  </si>
  <si>
    <t>55.21</t>
  </si>
  <si>
    <t>CORMIER Sabrina</t>
  </si>
  <si>
    <t>1997</t>
  </si>
  <si>
    <t>56.79</t>
  </si>
  <si>
    <t>57.71</t>
  </si>
  <si>
    <t>+2.09</t>
  </si>
  <si>
    <t>55.66</t>
  </si>
  <si>
    <t>DESROSIERS Marie</t>
  </si>
  <si>
    <t>1996</t>
  </si>
  <si>
    <t>57.59</t>
  </si>
  <si>
    <t>57.33</t>
  </si>
  <si>
    <t>1:54.92</t>
  </si>
  <si>
    <t>+2.51</t>
  </si>
  <si>
    <t>58.35</t>
  </si>
  <si>
    <t>57.27</t>
  </si>
  <si>
    <t>1:55.74</t>
  </si>
  <si>
    <t>+3.33</t>
  </si>
  <si>
    <t>63.60</t>
  </si>
  <si>
    <t>57.99</t>
  </si>
  <si>
    <t>1:56.35</t>
  </si>
  <si>
    <t>+3.94</t>
  </si>
  <si>
    <t>67.51</t>
  </si>
  <si>
    <t>57.91</t>
  </si>
  <si>
    <t>58.57</t>
  </si>
  <si>
    <t>1:56.48</t>
  </si>
  <si>
    <t>+4.07</t>
  </si>
  <si>
    <t>68.34</t>
  </si>
  <si>
    <t>58.49</t>
  </si>
  <si>
    <t>58.04</t>
  </si>
  <si>
    <t>1:56.53</t>
  </si>
  <si>
    <t>+4.12</t>
  </si>
  <si>
    <t>68.66</t>
  </si>
  <si>
    <t>FORTIN Roxanne</t>
  </si>
  <si>
    <t>58.79</t>
  </si>
  <si>
    <t>1:56.63</t>
  </si>
  <si>
    <t>69.30</t>
  </si>
  <si>
    <t>PEPIN Ella</t>
  </si>
  <si>
    <t>57.95</t>
  </si>
  <si>
    <t>58.78</t>
  </si>
  <si>
    <t>1:56.73</t>
  </si>
  <si>
    <t>69.94</t>
  </si>
  <si>
    <t>59.24</t>
  </si>
  <si>
    <t>57.58</t>
  </si>
  <si>
    <t>1:56.82</t>
  </si>
  <si>
    <t>+4.41</t>
  </si>
  <si>
    <t>70.52</t>
  </si>
  <si>
    <t>57.80</t>
  </si>
  <si>
    <t>59.05</t>
  </si>
  <si>
    <t>1:56.85</t>
  </si>
  <si>
    <t>+4.44</t>
  </si>
  <si>
    <t>70.71</t>
  </si>
  <si>
    <t>1:57.22</t>
  </si>
  <si>
    <t>+4.81</t>
  </si>
  <si>
    <t>73.08</t>
  </si>
  <si>
    <t>BOUCHARD Elise</t>
  </si>
  <si>
    <t>58.66</t>
  </si>
  <si>
    <t>58.68</t>
  </si>
  <si>
    <t>+4.93</t>
  </si>
  <si>
    <t>73.85</t>
  </si>
  <si>
    <t>59.33</t>
  </si>
  <si>
    <t>59.03</t>
  </si>
  <si>
    <t>1:58.36</t>
  </si>
  <si>
    <t>+5.95</t>
  </si>
  <si>
    <t>80.38</t>
  </si>
  <si>
    <t>SILVERSTEIN Lillian</t>
  </si>
  <si>
    <t>59.27</t>
  </si>
  <si>
    <t>59.50</t>
  </si>
  <si>
    <t>1:58.77</t>
  </si>
  <si>
    <t>+6.36</t>
  </si>
  <si>
    <t>83.01</t>
  </si>
  <si>
    <t>NAWROCKI Alexx</t>
  </si>
  <si>
    <t>59.79</t>
  </si>
  <si>
    <t>59.42</t>
  </si>
  <si>
    <t>1:59.21</t>
  </si>
  <si>
    <t>+6.80</t>
  </si>
  <si>
    <t>85.82</t>
  </si>
  <si>
    <t>59.93</t>
  </si>
  <si>
    <t>59.67</t>
  </si>
  <si>
    <t>1:59.60</t>
  </si>
  <si>
    <t>+7.19</t>
  </si>
  <si>
    <t>88.32</t>
  </si>
  <si>
    <t>CHAREST Juliette</t>
  </si>
  <si>
    <t>1:00.46</t>
  </si>
  <si>
    <t>59.52</t>
  </si>
  <si>
    <t>1:59.98</t>
  </si>
  <si>
    <t>+7.57</t>
  </si>
  <si>
    <t>90.76</t>
  </si>
  <si>
    <t>DRYLIE-NOVASH Julianne</t>
  </si>
  <si>
    <t>1:00.63</t>
  </si>
  <si>
    <t>59.49</t>
  </si>
  <si>
    <t>2:00.12</t>
  </si>
  <si>
    <t>+7.71</t>
  </si>
  <si>
    <t>91.65</t>
  </si>
  <si>
    <t>LEDUC Charlotte</t>
  </si>
  <si>
    <t>1:00.53</t>
  </si>
  <si>
    <t>1:00.04</t>
  </si>
  <si>
    <t>2:00.57</t>
  </si>
  <si>
    <t>+8.16</t>
  </si>
  <si>
    <t>94.54</t>
  </si>
  <si>
    <t>SMITH Rachel</t>
  </si>
  <si>
    <t>1:00.73</t>
  </si>
  <si>
    <t>1:00.54</t>
  </si>
  <si>
    <t>2:01.27</t>
  </si>
  <si>
    <t>+8.86</t>
  </si>
  <si>
    <t>99.02</t>
  </si>
  <si>
    <t>1:01.06</t>
  </si>
  <si>
    <t>1:00.90</t>
  </si>
  <si>
    <t>2:01.96</t>
  </si>
  <si>
    <t>+9.55</t>
  </si>
  <si>
    <t>103.44</t>
  </si>
  <si>
    <t>ROSENBLOOM Taylor</t>
  </si>
  <si>
    <t>1:01.38</t>
  </si>
  <si>
    <t>1:00.87</t>
  </si>
  <si>
    <t>2:02.25</t>
  </si>
  <si>
    <t>+9.84</t>
  </si>
  <si>
    <t>105.30</t>
  </si>
  <si>
    <t>DESROSIERS Raphaelle</t>
  </si>
  <si>
    <t>1:01.73</t>
  </si>
  <si>
    <t>1:00.52</t>
  </si>
  <si>
    <t>1:01.21</t>
  </si>
  <si>
    <t>1:01.36</t>
  </si>
  <si>
    <t>2:02.57</t>
  </si>
  <si>
    <t>+10.16</t>
  </si>
  <si>
    <t>107.35</t>
  </si>
  <si>
    <t>1:01.30</t>
  </si>
  <si>
    <t>1:01.86</t>
  </si>
  <si>
    <t>2:03.16</t>
  </si>
  <si>
    <t>111.13</t>
  </si>
  <si>
    <t>1:01.59</t>
  </si>
  <si>
    <t>1:01.62</t>
  </si>
  <si>
    <t>2:03.21</t>
  </si>
  <si>
    <t>+10.80</t>
  </si>
  <si>
    <t>111.45</t>
  </si>
  <si>
    <t>1:02.26</t>
  </si>
  <si>
    <t>1:01.14</t>
  </si>
  <si>
    <t>2:03.40</t>
  </si>
  <si>
    <t>+10.99</t>
  </si>
  <si>
    <t>112.66</t>
  </si>
  <si>
    <t>STONE Daphne</t>
  </si>
  <si>
    <t>1:01.77</t>
  </si>
  <si>
    <t>1:01.83</t>
  </si>
  <si>
    <t>2:03.60</t>
  </si>
  <si>
    <t>+11.19</t>
  </si>
  <si>
    <t>113.94</t>
  </si>
  <si>
    <t>1:01.50</t>
  </si>
  <si>
    <t>1:02.30</t>
  </si>
  <si>
    <t>2:03.80</t>
  </si>
  <si>
    <t>+11.39</t>
  </si>
  <si>
    <t>115.22</t>
  </si>
  <si>
    <t>1:02.68</t>
  </si>
  <si>
    <t>1:01.13</t>
  </si>
  <si>
    <t>2:03.81</t>
  </si>
  <si>
    <t>+11.40</t>
  </si>
  <si>
    <t>115.29</t>
  </si>
  <si>
    <t>LAFOND Justine</t>
  </si>
  <si>
    <t>1:02.70</t>
  </si>
  <si>
    <t>1:02.31</t>
  </si>
  <si>
    <t>2:05.01</t>
  </si>
  <si>
    <t>122.97</t>
  </si>
  <si>
    <t>1:03.26</t>
  </si>
  <si>
    <t>2:05.09</t>
  </si>
  <si>
    <t>+12.68</t>
  </si>
  <si>
    <t>123.49</t>
  </si>
  <si>
    <t>ALAIN Laurence</t>
  </si>
  <si>
    <t>1:03.92</t>
  </si>
  <si>
    <t>1:01.45</t>
  </si>
  <si>
    <t>2:05.37</t>
  </si>
  <si>
    <t>+12.96</t>
  </si>
  <si>
    <t>125.28</t>
  </si>
  <si>
    <t>RIENDEAU Vicky</t>
  </si>
  <si>
    <t>1:03.30</t>
  </si>
  <si>
    <t>1:02.27</t>
  </si>
  <si>
    <t>2:05.57</t>
  </si>
  <si>
    <t>+13.16</t>
  </si>
  <si>
    <t>126.56</t>
  </si>
  <si>
    <t>BRUNET Frederique</t>
  </si>
  <si>
    <t>1:03.08</t>
  </si>
  <si>
    <t>1:02.71</t>
  </si>
  <si>
    <t>2:05.79</t>
  </si>
  <si>
    <t>+13.38</t>
  </si>
  <si>
    <t>127.97</t>
  </si>
  <si>
    <t>BELANGER Juliette</t>
  </si>
  <si>
    <t>1:03.98</t>
  </si>
  <si>
    <t>1:01.91</t>
  </si>
  <si>
    <t>2:05.89</t>
  </si>
  <si>
    <t>+13.48</t>
  </si>
  <si>
    <t>128.61</t>
  </si>
  <si>
    <t>TESSIER Sara</t>
  </si>
  <si>
    <t>1:04.05</t>
  </si>
  <si>
    <t>1:02.08</t>
  </si>
  <si>
    <t>2:06.13</t>
  </si>
  <si>
    <t>+13.72</t>
  </si>
  <si>
    <t>130.15</t>
  </si>
  <si>
    <t>STOLL Alice</t>
  </si>
  <si>
    <t>FRA</t>
  </si>
  <si>
    <t>1:02.38</t>
  </si>
  <si>
    <t>1:03.82</t>
  </si>
  <si>
    <t>2:06.20</t>
  </si>
  <si>
    <t>+13.79</t>
  </si>
  <si>
    <t>130.60</t>
  </si>
  <si>
    <t>1:03.20</t>
  </si>
  <si>
    <t>1:03.75</t>
  </si>
  <si>
    <t>2:06.95</t>
  </si>
  <si>
    <t>+14.54</t>
  </si>
  <si>
    <t>135.40</t>
  </si>
  <si>
    <t>DE LEEUW Cassandra</t>
  </si>
  <si>
    <t>1:03.48</t>
  </si>
  <si>
    <t>1:03.89</t>
  </si>
  <si>
    <t>2:07.37</t>
  </si>
  <si>
    <t>+14.96</t>
  </si>
  <si>
    <t>138.09</t>
  </si>
  <si>
    <t>BEAUCHEMIN Anne-Sophie</t>
  </si>
  <si>
    <t>1:04.38</t>
  </si>
  <si>
    <t>1:04.42</t>
  </si>
  <si>
    <t>2:08.80</t>
  </si>
  <si>
    <t>+16.39</t>
  </si>
  <si>
    <t>147.25</t>
  </si>
  <si>
    <t>1:04.46</t>
  </si>
  <si>
    <t>1:04.58</t>
  </si>
  <si>
    <t>2:09.04</t>
  </si>
  <si>
    <t>+16.63</t>
  </si>
  <si>
    <t>148.79</t>
  </si>
  <si>
    <t>RUCK Gabriella</t>
  </si>
  <si>
    <t>1:05.29</t>
  </si>
  <si>
    <t>2:09.67</t>
  </si>
  <si>
    <t>+17.26</t>
  </si>
  <si>
    <t>152.82</t>
  </si>
  <si>
    <t>LOISELLE Rose</t>
  </si>
  <si>
    <t>1:04.44</t>
  </si>
  <si>
    <t>1:05.49</t>
  </si>
  <si>
    <t>2:09.93</t>
  </si>
  <si>
    <t>+17.52</t>
  </si>
  <si>
    <t>154.49</t>
  </si>
  <si>
    <t>1:04.26</t>
  </si>
  <si>
    <t>1:06.19</t>
  </si>
  <si>
    <t>2:10.45</t>
  </si>
  <si>
    <t>+18.04</t>
  </si>
  <si>
    <t>157.82</t>
  </si>
  <si>
    <t>KERR Mallory</t>
  </si>
  <si>
    <t>1:05.80</t>
  </si>
  <si>
    <t>1:04.96</t>
  </si>
  <si>
    <t>2:10.76</t>
  </si>
  <si>
    <t>159.80</t>
  </si>
  <si>
    <t>LAPERRIERE Alizee</t>
  </si>
  <si>
    <t>1:05.32</t>
  </si>
  <si>
    <t>1:05.51</t>
  </si>
  <si>
    <t>2:10.83</t>
  </si>
  <si>
    <t>+18.42</t>
  </si>
  <si>
    <t>160.25</t>
  </si>
  <si>
    <t>ROSENBLUTH Joanna</t>
  </si>
  <si>
    <t>1:06.51</t>
  </si>
  <si>
    <t>1:05.44</t>
  </si>
  <si>
    <t>2:11.95</t>
  </si>
  <si>
    <t>+19.54</t>
  </si>
  <si>
    <t>167.43</t>
  </si>
  <si>
    <t>1:06.05</t>
  </si>
  <si>
    <t>1:07.17</t>
  </si>
  <si>
    <t>2:13.22</t>
  </si>
  <si>
    <t>+20.81</t>
  </si>
  <si>
    <t>175.56</t>
  </si>
  <si>
    <t>1:06.40</t>
  </si>
  <si>
    <t>1:06.86</t>
  </si>
  <si>
    <t>2:13.26</t>
  </si>
  <si>
    <t>+20.85</t>
  </si>
  <si>
    <t>175.82</t>
  </si>
  <si>
    <t>NIKOLOVA Maya</t>
  </si>
  <si>
    <t>1:09.84</t>
  </si>
  <si>
    <t>1:08.02</t>
  </si>
  <si>
    <t>2:17.86</t>
  </si>
  <si>
    <t>+25.45</t>
  </si>
  <si>
    <t>205.28</t>
  </si>
  <si>
    <t>1:09.42</t>
  </si>
  <si>
    <t>1:08.90</t>
  </si>
  <si>
    <t>2:18.32</t>
  </si>
  <si>
    <t>+25.91</t>
  </si>
  <si>
    <t>208.23</t>
  </si>
  <si>
    <t>1:08.94</t>
  </si>
  <si>
    <t>1:09.72</t>
  </si>
  <si>
    <t>2:18.66</t>
  </si>
  <si>
    <t>+26.25</t>
  </si>
  <si>
    <t>210.40</t>
  </si>
  <si>
    <t>1:08.83</t>
  </si>
  <si>
    <t>1:09.95</t>
  </si>
  <si>
    <t>2:18.78</t>
  </si>
  <si>
    <t>+26.37</t>
  </si>
  <si>
    <t>211.17</t>
  </si>
  <si>
    <t>1:09.63</t>
  </si>
  <si>
    <t>1:09.36</t>
  </si>
  <si>
    <t>2:18.99</t>
  </si>
  <si>
    <t>+26.58</t>
  </si>
  <si>
    <t>212.52</t>
  </si>
  <si>
    <t>1:13.60</t>
  </si>
  <si>
    <t>1:10.97</t>
  </si>
  <si>
    <t>2:24.57</t>
  </si>
  <si>
    <t>+32.16</t>
  </si>
  <si>
    <t>248.26</t>
  </si>
  <si>
    <t>1:12.13</t>
  </si>
  <si>
    <t>BERGERON Gabrielle</t>
  </si>
  <si>
    <t>1:04.55</t>
  </si>
  <si>
    <t>1:06.68</t>
  </si>
  <si>
    <t>GOULET Corinne</t>
  </si>
  <si>
    <t>1:00.01</t>
  </si>
  <si>
    <t>SAVARD-WILHELMY Andreanne</t>
  </si>
  <si>
    <t>1:02.76</t>
  </si>
  <si>
    <t>58.05</t>
  </si>
  <si>
    <t>GREENE Nicole</t>
  </si>
  <si>
    <t>59.29</t>
  </si>
  <si>
    <t>SAVAGE Carolane</t>
  </si>
  <si>
    <t>56.60</t>
  </si>
  <si>
    <t>GORMAN Makena</t>
  </si>
  <si>
    <t>1:00.88</t>
  </si>
  <si>
    <t>PRICE Alexandra</t>
  </si>
  <si>
    <t>57.61</t>
  </si>
  <si>
    <t>THOMAS Abby</t>
  </si>
  <si>
    <t>FAUCHER Dorothee</t>
  </si>
  <si>
    <t>55.53</t>
  </si>
  <si>
    <t>MAINS Sarah</t>
  </si>
  <si>
    <t>1:00.84</t>
  </si>
  <si>
    <t>JENSEN Adelaide</t>
  </si>
  <si>
    <t>58.95</t>
  </si>
  <si>
    <t>LAFORTUNE Eliane</t>
  </si>
  <si>
    <t>LEBRUN Britanie</t>
  </si>
  <si>
    <t>GUY Claire</t>
  </si>
  <si>
    <t>BASTINGS Elyse</t>
  </si>
  <si>
    <t>CHARRON Erika</t>
  </si>
  <si>
    <t>ROUTHIER Camille</t>
  </si>
  <si>
    <t>LATHROP Mikayla</t>
  </si>
  <si>
    <t>BENNETT Sarah</t>
  </si>
  <si>
    <t>CLEMENT Justine</t>
  </si>
  <si>
    <t>HUOT Laurence</t>
  </si>
  <si>
    <t>MCKERCHER Haley</t>
  </si>
  <si>
    <t>TURNER Lauren</t>
  </si>
  <si>
    <t>03.03 SL</t>
  </si>
  <si>
    <t>pos0303</t>
  </si>
  <si>
    <t>pts0303</t>
  </si>
  <si>
    <t>52.53</t>
  </si>
  <si>
    <t>55.22</t>
  </si>
  <si>
    <t>1:47.75</t>
  </si>
  <si>
    <t>43.62</t>
  </si>
  <si>
    <t>53.32</t>
  </si>
  <si>
    <t>54.76</t>
  </si>
  <si>
    <t>1:48.08</t>
  </si>
  <si>
    <t>+0.33</t>
  </si>
  <si>
    <t>45.83</t>
  </si>
  <si>
    <t>54.21</t>
  </si>
  <si>
    <t>1:49.15</t>
  </si>
  <si>
    <t>+1.40</t>
  </si>
  <si>
    <t>52.97</t>
  </si>
  <si>
    <t>56.01</t>
  </si>
  <si>
    <t>+1.49</t>
  </si>
  <si>
    <t>1:49.91</t>
  </si>
  <si>
    <t>+2.16</t>
  </si>
  <si>
    <t>56.11</t>
  </si>
  <si>
    <t>1:50.03</t>
  </si>
  <si>
    <t>54.86</t>
  </si>
  <si>
    <t>55.24</t>
  </si>
  <si>
    <t>1:50.10</t>
  </si>
  <si>
    <t>+2.35</t>
  </si>
  <si>
    <t>59.32</t>
  </si>
  <si>
    <t>53.12</t>
  </si>
  <si>
    <t>1:50.31</t>
  </si>
  <si>
    <t>+2.56</t>
  </si>
  <si>
    <t>60.73</t>
  </si>
  <si>
    <t>54.68</t>
  </si>
  <si>
    <t>1:50.52</t>
  </si>
  <si>
    <t>+2.77</t>
  </si>
  <si>
    <t>62.13</t>
  </si>
  <si>
    <t>54.50</t>
  </si>
  <si>
    <t>1:50.54</t>
  </si>
  <si>
    <t>+2.79</t>
  </si>
  <si>
    <t>62.26</t>
  </si>
  <si>
    <t>1:50.85</t>
  </si>
  <si>
    <t>+3.10</t>
  </si>
  <si>
    <t>64.33</t>
  </si>
  <si>
    <t>55.52</t>
  </si>
  <si>
    <t>1:51.44</t>
  </si>
  <si>
    <t>+3.69</t>
  </si>
  <si>
    <t>68.28</t>
  </si>
  <si>
    <t>54.81</t>
  </si>
  <si>
    <t>1:51.60</t>
  </si>
  <si>
    <t>+3.85</t>
  </si>
  <si>
    <t>69.35</t>
  </si>
  <si>
    <t>55.38</t>
  </si>
  <si>
    <t>56.34</t>
  </si>
  <si>
    <t>1:51.72</t>
  </si>
  <si>
    <t>+3.97</t>
  </si>
  <si>
    <t>70.15</t>
  </si>
  <si>
    <t>55.35</t>
  </si>
  <si>
    <t>56.40</t>
  </si>
  <si>
    <t>1:51.75</t>
  </si>
  <si>
    <t>70.35</t>
  </si>
  <si>
    <t>56.39</t>
  </si>
  <si>
    <t>1:52.10</t>
  </si>
  <si>
    <t>+4.35</t>
  </si>
  <si>
    <t>72.69</t>
  </si>
  <si>
    <t>55.76</t>
  </si>
  <si>
    <t>1:52.30</t>
  </si>
  <si>
    <t>+4.55</t>
  </si>
  <si>
    <t>74.02</t>
  </si>
  <si>
    <t>56.85</t>
  </si>
  <si>
    <t>1:52.87</t>
  </si>
  <si>
    <t>+5.12</t>
  </si>
  <si>
    <t>77.83</t>
  </si>
  <si>
    <t>1:53.37</t>
  </si>
  <si>
    <t>+5.62</t>
  </si>
  <si>
    <t>81.17</t>
  </si>
  <si>
    <t>56.70</t>
  </si>
  <si>
    <t>56.74</t>
  </si>
  <si>
    <t>1:53.44</t>
  </si>
  <si>
    <t>+5.69</t>
  </si>
  <si>
    <t>81.64</t>
  </si>
  <si>
    <t>56.69</t>
  </si>
  <si>
    <t>57.05</t>
  </si>
  <si>
    <t>1:53.74</t>
  </si>
  <si>
    <t>+5.99</t>
  </si>
  <si>
    <t>83.65</t>
  </si>
  <si>
    <t>59.04</t>
  </si>
  <si>
    <t>1:53.85</t>
  </si>
  <si>
    <t>+6.10</t>
  </si>
  <si>
    <t>84.38</t>
  </si>
  <si>
    <t>58.52</t>
  </si>
  <si>
    <t>1:54.00</t>
  </si>
  <si>
    <t>85.38</t>
  </si>
  <si>
    <t>56.22</t>
  </si>
  <si>
    <t>1:54.15</t>
  </si>
  <si>
    <t>+6.40</t>
  </si>
  <si>
    <t>56.68</t>
  </si>
  <si>
    <t>1:54.18</t>
  </si>
  <si>
    <t>86.59</t>
  </si>
  <si>
    <t>56.44</t>
  </si>
  <si>
    <t>57.85</t>
  </si>
  <si>
    <t>1:54.29</t>
  </si>
  <si>
    <t>+6.54</t>
  </si>
  <si>
    <t>87.32</t>
  </si>
  <si>
    <t>57.60</t>
  </si>
  <si>
    <t>1:54.56</t>
  </si>
  <si>
    <t>89.13</t>
  </si>
  <si>
    <t>58.30</t>
  </si>
  <si>
    <t>1:55.35</t>
  </si>
  <si>
    <t>+7.60</t>
  </si>
  <si>
    <t>94.40</t>
  </si>
  <si>
    <t>57.98</t>
  </si>
  <si>
    <t>1:56.33</t>
  </si>
  <si>
    <t>+8.58</t>
  </si>
  <si>
    <t>100.95</t>
  </si>
  <si>
    <t>57.08</t>
  </si>
  <si>
    <t>59.55</t>
  </si>
  <si>
    <t>+8.88</t>
  </si>
  <si>
    <t>102.96</t>
  </si>
  <si>
    <t>58.41</t>
  </si>
  <si>
    <t>1:56.76</t>
  </si>
  <si>
    <t>+9.01</t>
  </si>
  <si>
    <t>103.83</t>
  </si>
  <si>
    <t>57.28</t>
  </si>
  <si>
    <t>59.56</t>
  </si>
  <si>
    <t>1:56.84</t>
  </si>
  <si>
    <t>104.36</t>
  </si>
  <si>
    <t>56.99</t>
  </si>
  <si>
    <t>1:56.92</t>
  </si>
  <si>
    <t>+9.17</t>
  </si>
  <si>
    <t>104.90</t>
  </si>
  <si>
    <t>58.31</t>
  </si>
  <si>
    <t>58.90</t>
  </si>
  <si>
    <t>1:57.21</t>
  </si>
  <si>
    <t>+9.46</t>
  </si>
  <si>
    <t>106.83</t>
  </si>
  <si>
    <t>58.58</t>
  </si>
  <si>
    <t>1:57.44</t>
  </si>
  <si>
    <t>+9.69</t>
  </si>
  <si>
    <t>108.37</t>
  </si>
  <si>
    <t>57.86</t>
  </si>
  <si>
    <t>1:58.12</t>
  </si>
  <si>
    <t>+10.37</t>
  </si>
  <si>
    <t>112.91</t>
  </si>
  <si>
    <t>1:58.42</t>
  </si>
  <si>
    <t>+10.67</t>
  </si>
  <si>
    <t>114.92</t>
  </si>
  <si>
    <t>57.46</t>
  </si>
  <si>
    <t>1:01.01</t>
  </si>
  <si>
    <t>1:58.47</t>
  </si>
  <si>
    <t>+10.72</t>
  </si>
  <si>
    <t>115.25</t>
  </si>
  <si>
    <t>57.73</t>
  </si>
  <si>
    <t>1:01.26</t>
  </si>
  <si>
    <t>1:58.99</t>
  </si>
  <si>
    <t>+11.24</t>
  </si>
  <si>
    <t>118.73</t>
  </si>
  <si>
    <t>58.70</t>
  </si>
  <si>
    <t>1:00.49</t>
  </si>
  <si>
    <t>1:59.19</t>
  </si>
  <si>
    <t>+11.44</t>
  </si>
  <si>
    <t>120.06</t>
  </si>
  <si>
    <t>58.99</t>
  </si>
  <si>
    <t>1:00.48</t>
  </si>
  <si>
    <t>+11.72</t>
  </si>
  <si>
    <t>121.93</t>
  </si>
  <si>
    <t>1:01.40</t>
  </si>
  <si>
    <t>1:59.89</t>
  </si>
  <si>
    <t>+12.14</t>
  </si>
  <si>
    <t>124.74</t>
  </si>
  <si>
    <t>58.85</t>
  </si>
  <si>
    <t>2:00.06</t>
  </si>
  <si>
    <t>+12.31</t>
  </si>
  <si>
    <t>125.88</t>
  </si>
  <si>
    <t>59.36</t>
  </si>
  <si>
    <t>1:01.00</t>
  </si>
  <si>
    <t>2:00.36</t>
  </si>
  <si>
    <t>+12.61</t>
  </si>
  <si>
    <t>127.88</t>
  </si>
  <si>
    <t>59.38</t>
  </si>
  <si>
    <t>2:00.52</t>
  </si>
  <si>
    <t>+12.77</t>
  </si>
  <si>
    <t>128.95</t>
  </si>
  <si>
    <t>1:01.66</t>
  </si>
  <si>
    <t>2:00.83</t>
  </si>
  <si>
    <t>+13.08</t>
  </si>
  <si>
    <t>131.02</t>
  </si>
  <si>
    <t>59.76</t>
  </si>
  <si>
    <t>1:02.22</t>
  </si>
  <si>
    <t>2:01.98</t>
  </si>
  <si>
    <t>+14.23</t>
  </si>
  <si>
    <t>138.71</t>
  </si>
  <si>
    <t>1:02.04</t>
  </si>
  <si>
    <t>2:02.13</t>
  </si>
  <si>
    <t>+14.38</t>
  </si>
  <si>
    <t>139.71</t>
  </si>
  <si>
    <t>1:00.95</t>
  </si>
  <si>
    <t>1:01.92</t>
  </si>
  <si>
    <t>2:02.87</t>
  </si>
  <si>
    <t>+15.12</t>
  </si>
  <si>
    <t>144.65</t>
  </si>
  <si>
    <t>1:02.98</t>
  </si>
  <si>
    <t>2:03.24</t>
  </si>
  <si>
    <t>+15.49</t>
  </si>
  <si>
    <t>147.13</t>
  </si>
  <si>
    <t>1:00.18</t>
  </si>
  <si>
    <t>1:03.12</t>
  </si>
  <si>
    <t>2:03.30</t>
  </si>
  <si>
    <t>+15.55</t>
  </si>
  <si>
    <t>147.53</t>
  </si>
  <si>
    <t>1:02.73</t>
  </si>
  <si>
    <t>1:02.42</t>
  </si>
  <si>
    <t>2:05.15</t>
  </si>
  <si>
    <t>+17.40</t>
  </si>
  <si>
    <t>159.89</t>
  </si>
  <si>
    <t>1:01.19</t>
  </si>
  <si>
    <t>2:05.74</t>
  </si>
  <si>
    <t>+17.99</t>
  </si>
  <si>
    <t>163.83</t>
  </si>
  <si>
    <t>1:01.88</t>
  </si>
  <si>
    <t>1:04.25</t>
  </si>
  <si>
    <t>+18.38</t>
  </si>
  <si>
    <t>166.44</t>
  </si>
  <si>
    <t>1:04.86</t>
  </si>
  <si>
    <t>+19.62</t>
  </si>
  <si>
    <t>174.72</t>
  </si>
  <si>
    <t>1:02.82</t>
  </si>
  <si>
    <t>2:08.33</t>
  </si>
  <si>
    <t>+20.58</t>
  </si>
  <si>
    <t>181.14</t>
  </si>
  <si>
    <t>1:03.46</t>
  </si>
  <si>
    <t>1:04.87</t>
  </si>
  <si>
    <t>1:04.22</t>
  </si>
  <si>
    <t>1:04.56</t>
  </si>
  <si>
    <t>2:08.78</t>
  </si>
  <si>
    <t>+21.03</t>
  </si>
  <si>
    <t>184.15</t>
  </si>
  <si>
    <t>1:04.73</t>
  </si>
  <si>
    <t>1:05.28</t>
  </si>
  <si>
    <t>2:10.01</t>
  </si>
  <si>
    <t>+22.26</t>
  </si>
  <si>
    <t>192.36</t>
  </si>
  <si>
    <t>1:04.29</t>
  </si>
  <si>
    <t>1:06.43</t>
  </si>
  <si>
    <t>2:10.72</t>
  </si>
  <si>
    <t>+22.97</t>
  </si>
  <si>
    <t>197.11</t>
  </si>
  <si>
    <t>1:05.68</t>
  </si>
  <si>
    <t>1:06.49</t>
  </si>
  <si>
    <t>2:12.17</t>
  </si>
  <si>
    <t>+24.42</t>
  </si>
  <si>
    <t>206.80</t>
  </si>
  <si>
    <t>1:06.56</t>
  </si>
  <si>
    <t>1:08.03</t>
  </si>
  <si>
    <t>2:14.59</t>
  </si>
  <si>
    <t>+26.84</t>
  </si>
  <si>
    <t>222.97</t>
  </si>
  <si>
    <t>1:09.26</t>
  </si>
  <si>
    <t>2:14.94</t>
  </si>
  <si>
    <t>+27.19</t>
  </si>
  <si>
    <t>225.31</t>
  </si>
  <si>
    <t>1:07.50</t>
  </si>
  <si>
    <t>1:07.67</t>
  </si>
  <si>
    <t>2:15.17</t>
  </si>
  <si>
    <t>+27.42</t>
  </si>
  <si>
    <t>226.84</t>
  </si>
  <si>
    <t>1:06.89</t>
  </si>
  <si>
    <t>1:09.23</t>
  </si>
  <si>
    <t>2:16.12</t>
  </si>
  <si>
    <t>+28.37</t>
  </si>
  <si>
    <t>233.19</t>
  </si>
  <si>
    <t>1:09.68</t>
  </si>
  <si>
    <t>1:11.23</t>
  </si>
  <si>
    <t>2:20.91</t>
  </si>
  <si>
    <t>+33.16</t>
  </si>
  <si>
    <t>265.20</t>
  </si>
  <si>
    <t>1:10.21</t>
  </si>
  <si>
    <t>1:11.28</t>
  </si>
  <si>
    <t>2:21.49</t>
  </si>
  <si>
    <t>+33.74</t>
  </si>
  <si>
    <t>269.08</t>
  </si>
  <si>
    <t>1:15.64</t>
  </si>
  <si>
    <t>1:00.70</t>
  </si>
  <si>
    <t>1:05.48</t>
  </si>
  <si>
    <t>56.75</t>
  </si>
  <si>
    <t>59.00</t>
  </si>
  <si>
    <t>54.60</t>
  </si>
  <si>
    <t>53.97</t>
  </si>
  <si>
    <t>54.96</t>
  </si>
  <si>
    <t>41.64</t>
  </si>
  <si>
    <t>43.01</t>
  </si>
  <si>
    <t>1:24.65</t>
  </si>
  <si>
    <t>36.35</t>
  </si>
  <si>
    <t>IDE Nellie</t>
  </si>
  <si>
    <t>41.73</t>
  </si>
  <si>
    <t>1:24.78</t>
  </si>
  <si>
    <t>+0.13</t>
  </si>
  <si>
    <t>37.46</t>
  </si>
  <si>
    <t>42.22</t>
  </si>
  <si>
    <t>43.29</t>
  </si>
  <si>
    <t>1:25.51</t>
  </si>
  <si>
    <t>+0.86</t>
  </si>
  <si>
    <t>43.66</t>
  </si>
  <si>
    <t>42.35</t>
  </si>
  <si>
    <t>43.87</t>
  </si>
  <si>
    <t>1:26.22</t>
  </si>
  <si>
    <t>+1.57</t>
  </si>
  <si>
    <t>49.70</t>
  </si>
  <si>
    <t>43.61</t>
  </si>
  <si>
    <t>1:26.62</t>
  </si>
  <si>
    <t>+1.97</t>
  </si>
  <si>
    <t>53.11</t>
  </si>
  <si>
    <t>42.90</t>
  </si>
  <si>
    <t>44.22</t>
  </si>
  <si>
    <t>1:27.12</t>
  </si>
  <si>
    <t>57.36</t>
  </si>
  <si>
    <t>43.59</t>
  </si>
  <si>
    <t>1:27.20</t>
  </si>
  <si>
    <t>MACDONALD Brianna</t>
  </si>
  <si>
    <t>42.55</t>
  </si>
  <si>
    <t>44.69</t>
  </si>
  <si>
    <t>1:27.24</t>
  </si>
  <si>
    <t>+2.59</t>
  </si>
  <si>
    <t>43.75</t>
  </si>
  <si>
    <t>1:27.66</t>
  </si>
  <si>
    <t>+3.01</t>
  </si>
  <si>
    <t>61.95</t>
  </si>
  <si>
    <t>43.14</t>
  </si>
  <si>
    <t>1:27.75</t>
  </si>
  <si>
    <t>62.72</t>
  </si>
  <si>
    <t>43.52</t>
  </si>
  <si>
    <t>+3.56</t>
  </si>
  <si>
    <t>66.63</t>
  </si>
  <si>
    <t>43.64</t>
  </si>
  <si>
    <t>44.72</t>
  </si>
  <si>
    <t>1:28.36</t>
  </si>
  <si>
    <t>+3.71</t>
  </si>
  <si>
    <t>67.91</t>
  </si>
  <si>
    <t>43.89</t>
  </si>
  <si>
    <t>44.82</t>
  </si>
  <si>
    <t>1:28.71</t>
  </si>
  <si>
    <t>+4.06</t>
  </si>
  <si>
    <t>70.88</t>
  </si>
  <si>
    <t>PRICE Tarrah</t>
  </si>
  <si>
    <t>44.49</t>
  </si>
  <si>
    <t>1:28.90</t>
  </si>
  <si>
    <t>+4.25</t>
  </si>
  <si>
    <t>72.50</t>
  </si>
  <si>
    <t>44.02</t>
  </si>
  <si>
    <t>44.96</t>
  </si>
  <si>
    <t>1:28.98</t>
  </si>
  <si>
    <t>+4.33</t>
  </si>
  <si>
    <t>73.18</t>
  </si>
  <si>
    <t>JAMES Daphne</t>
  </si>
  <si>
    <t>45.64</t>
  </si>
  <si>
    <t>1:29.36</t>
  </si>
  <si>
    <t>+4.71</t>
  </si>
  <si>
    <t>76.41</t>
  </si>
  <si>
    <t>44.36</t>
  </si>
  <si>
    <t>45.06</t>
  </si>
  <si>
    <t>1:29.42</t>
  </si>
  <si>
    <t>+4.77</t>
  </si>
  <si>
    <t>76.92</t>
  </si>
  <si>
    <t>44.76</t>
  </si>
  <si>
    <t>1:29.66</t>
  </si>
  <si>
    <t>78.96</t>
  </si>
  <si>
    <t>45.28</t>
  </si>
  <si>
    <t>1:29.84</t>
  </si>
  <si>
    <t>80.49</t>
  </si>
  <si>
    <t>1:29.94</t>
  </si>
  <si>
    <t>+5.29</t>
  </si>
  <si>
    <t>81.34</t>
  </si>
  <si>
    <t>45.49</t>
  </si>
  <si>
    <t>1:30.80</t>
  </si>
  <si>
    <t>+6.15</t>
  </si>
  <si>
    <t>88.66</t>
  </si>
  <si>
    <t>ASHNAULT Dannica</t>
  </si>
  <si>
    <t>45.97</t>
  </si>
  <si>
    <t>1:31.27</t>
  </si>
  <si>
    <t>+6.62</t>
  </si>
  <si>
    <t>92.66</t>
  </si>
  <si>
    <t>45.62</t>
  </si>
  <si>
    <t>45.66</t>
  </si>
  <si>
    <t>1:31.28</t>
  </si>
  <si>
    <t>+6.63</t>
  </si>
  <si>
    <t>92.74</t>
  </si>
  <si>
    <t>45.87</t>
  </si>
  <si>
    <t>1:31.36</t>
  </si>
  <si>
    <t>+6.71</t>
  </si>
  <si>
    <t>93.42</t>
  </si>
  <si>
    <t>45.90</t>
  </si>
  <si>
    <t>1:31.82</t>
  </si>
  <si>
    <t>+7.17</t>
  </si>
  <si>
    <t>97.34</t>
  </si>
  <si>
    <t>46.10</t>
  </si>
  <si>
    <t>46.04</t>
  </si>
  <si>
    <t>1:32.14</t>
  </si>
  <si>
    <t>+7.49</t>
  </si>
  <si>
    <t>100.06</t>
  </si>
  <si>
    <t>46.03</t>
  </si>
  <si>
    <t>46.22</t>
  </si>
  <si>
    <t>1:32.25</t>
  </si>
  <si>
    <t>100.99</t>
  </si>
  <si>
    <t>COSSETTE Alexandra</t>
  </si>
  <si>
    <t>45.48</t>
  </si>
  <si>
    <t>1:32.35</t>
  </si>
  <si>
    <t>+7.70</t>
  </si>
  <si>
    <t>101.84</t>
  </si>
  <si>
    <t>45.99</t>
  </si>
  <si>
    <t>46.55</t>
  </si>
  <si>
    <t>1:32.54</t>
  </si>
  <si>
    <t>+7.89</t>
  </si>
  <si>
    <t>103.46</t>
  </si>
  <si>
    <t>BARATA Carla</t>
  </si>
  <si>
    <t>ESP</t>
  </si>
  <si>
    <t>46.81</t>
  </si>
  <si>
    <t>46.85</t>
  </si>
  <si>
    <t>1:33.66</t>
  </si>
  <si>
    <t>112.99</t>
  </si>
  <si>
    <t>DAVIS Alexandra</t>
  </si>
  <si>
    <t>46.17</t>
  </si>
  <si>
    <t>47.75</t>
  </si>
  <si>
    <t>1:33.92</t>
  </si>
  <si>
    <t>+9.27</t>
  </si>
  <si>
    <t>115.20</t>
  </si>
  <si>
    <t>COLMAN Allegra</t>
  </si>
  <si>
    <t>47.24</t>
  </si>
  <si>
    <t>46.71</t>
  </si>
  <si>
    <t>1:33.95</t>
  </si>
  <si>
    <t>+9.30</t>
  </si>
  <si>
    <t>115.45</t>
  </si>
  <si>
    <t>CROWELL Lindsey</t>
  </si>
  <si>
    <t>46.95</t>
  </si>
  <si>
    <t>1:34.13</t>
  </si>
  <si>
    <t>+9.48</t>
  </si>
  <si>
    <t>116.98</t>
  </si>
  <si>
    <t>CLARK Courtney</t>
  </si>
  <si>
    <t>46.84</t>
  </si>
  <si>
    <t>47.93</t>
  </si>
  <si>
    <t>1:34.77</t>
  </si>
  <si>
    <t>+10.12</t>
  </si>
  <si>
    <t>122.43</t>
  </si>
  <si>
    <t>47.86</t>
  </si>
  <si>
    <t>1:34.80</t>
  </si>
  <si>
    <t>+10.15</t>
  </si>
  <si>
    <t>122.68</t>
  </si>
  <si>
    <t>47.57</t>
  </si>
  <si>
    <t>47.78</t>
  </si>
  <si>
    <t>1:35.35</t>
  </si>
  <si>
    <t>+10.70</t>
  </si>
  <si>
    <t>127.36</t>
  </si>
  <si>
    <t>HUBBARD Ella</t>
  </si>
  <si>
    <t>47.36</t>
  </si>
  <si>
    <t>1:35.36</t>
  </si>
  <si>
    <t>+10.71</t>
  </si>
  <si>
    <t>127.45</t>
  </si>
  <si>
    <t>TURNER Ariana</t>
  </si>
  <si>
    <t>47.08</t>
  </si>
  <si>
    <t>48.66</t>
  </si>
  <si>
    <t>1:35.74</t>
  </si>
  <si>
    <t>+11.09</t>
  </si>
  <si>
    <t>130.68</t>
  </si>
  <si>
    <t>47.69</t>
  </si>
  <si>
    <t>48.44</t>
  </si>
  <si>
    <t>1:36.13</t>
  </si>
  <si>
    <t>+11.48</t>
  </si>
  <si>
    <t>133.99</t>
  </si>
  <si>
    <t>50.84</t>
  </si>
  <si>
    <t>45.40</t>
  </si>
  <si>
    <t>1:36.24</t>
  </si>
  <si>
    <t>+11.59</t>
  </si>
  <si>
    <t>134.93</t>
  </si>
  <si>
    <t>47.80</t>
  </si>
  <si>
    <t>48.68</t>
  </si>
  <si>
    <t>1:36.48</t>
  </si>
  <si>
    <t>+11.83</t>
  </si>
  <si>
    <t>136.97</t>
  </si>
  <si>
    <t>BRUNELLE Maite</t>
  </si>
  <si>
    <t>47.52</t>
  </si>
  <si>
    <t>49.10</t>
  </si>
  <si>
    <t>1:36.62</t>
  </si>
  <si>
    <t>+11.97</t>
  </si>
  <si>
    <t>138.16</t>
  </si>
  <si>
    <t>48.36</t>
  </si>
  <si>
    <t>48.98</t>
  </si>
  <si>
    <t>1:37.34</t>
  </si>
  <si>
    <t>+12.69</t>
  </si>
  <si>
    <t>144.29</t>
  </si>
  <si>
    <t>49.43</t>
  </si>
  <si>
    <t>1:37.43</t>
  </si>
  <si>
    <t>+12.78</t>
  </si>
  <si>
    <t>145.05</t>
  </si>
  <si>
    <t>PRZYBYLSKI Kyra</t>
  </si>
  <si>
    <t>1:37.65</t>
  </si>
  <si>
    <t>+13.00</t>
  </si>
  <si>
    <t>146.92</t>
  </si>
  <si>
    <t>DUFFY Anna</t>
  </si>
  <si>
    <t>48.82</t>
  </si>
  <si>
    <t>1:37.86</t>
  </si>
  <si>
    <t>+13.21</t>
  </si>
  <si>
    <t>148.71</t>
  </si>
  <si>
    <t>48.83</t>
  </si>
  <si>
    <t>49.90</t>
  </si>
  <si>
    <t>1:38.73</t>
  </si>
  <si>
    <t>+14.08</t>
  </si>
  <si>
    <t>156.11</t>
  </si>
  <si>
    <t>48.55</t>
  </si>
  <si>
    <t>50.26</t>
  </si>
  <si>
    <t>1:38.81</t>
  </si>
  <si>
    <t>+14.16</t>
  </si>
  <si>
    <t>156.79</t>
  </si>
  <si>
    <t>49.00</t>
  </si>
  <si>
    <t>1:39.61</t>
  </si>
  <si>
    <t>163.59</t>
  </si>
  <si>
    <t>52.10</t>
  </si>
  <si>
    <t>1:41.25</t>
  </si>
  <si>
    <t>+16.60</t>
  </si>
  <si>
    <t>177.54</t>
  </si>
  <si>
    <t>49.85</t>
  </si>
  <si>
    <t>1:41.28</t>
  </si>
  <si>
    <t>177.80</t>
  </si>
  <si>
    <t>STEINBURG Lauren</t>
  </si>
  <si>
    <t>50.80</t>
  </si>
  <si>
    <t>1:41.48</t>
  </si>
  <si>
    <t>+16.83</t>
  </si>
  <si>
    <t>179.50</t>
  </si>
  <si>
    <t>MEINARDI Camilla</t>
  </si>
  <si>
    <t>ITA</t>
  </si>
  <si>
    <t>52.50</t>
  </si>
  <si>
    <t>1:44.00</t>
  </si>
  <si>
    <t>+19.35</t>
  </si>
  <si>
    <t>200.93</t>
  </si>
  <si>
    <t>52.18</t>
  </si>
  <si>
    <t>1:44.28</t>
  </si>
  <si>
    <t>+19.63</t>
  </si>
  <si>
    <t>203.32</t>
  </si>
  <si>
    <t>52.91</t>
  </si>
  <si>
    <t>1:44.54</t>
  </si>
  <si>
    <t>+19.89</t>
  </si>
  <si>
    <t>205.53</t>
  </si>
  <si>
    <t>SHARRATT Abby</t>
  </si>
  <si>
    <t>51.98</t>
  </si>
  <si>
    <t>53.44</t>
  </si>
  <si>
    <t>+20.77</t>
  </si>
  <si>
    <t>213.01</t>
  </si>
  <si>
    <t>53.65</t>
  </si>
  <si>
    <t>53.45</t>
  </si>
  <si>
    <t>1:47.10</t>
  </si>
  <si>
    <t>+22.45</t>
  </si>
  <si>
    <t>227.30</t>
  </si>
  <si>
    <t>53.37</t>
  </si>
  <si>
    <t>1:47.29</t>
  </si>
  <si>
    <t>+22.64</t>
  </si>
  <si>
    <t>228.92</t>
  </si>
  <si>
    <t>1:59.00</t>
  </si>
  <si>
    <t>+34.35</t>
  </si>
  <si>
    <t>328.52</t>
  </si>
  <si>
    <t>53.05</t>
  </si>
  <si>
    <t>47.34</t>
  </si>
  <si>
    <t>45.12</t>
  </si>
  <si>
    <t>43.73</t>
  </si>
  <si>
    <t>DYVIK HENKE Charlotte</t>
  </si>
  <si>
    <t>NOR</t>
  </si>
  <si>
    <t>STURKO Danielle</t>
  </si>
  <si>
    <t>SHANER Racquel</t>
  </si>
  <si>
    <t>STOCK Julia</t>
  </si>
  <si>
    <t>NG Arabella Caroline Yili</t>
  </si>
  <si>
    <t>HKG</t>
  </si>
  <si>
    <t>LEVEY Nadine</t>
  </si>
  <si>
    <t>LEYMAN Carleigh</t>
  </si>
  <si>
    <t>GRAESDAL Mille</t>
  </si>
  <si>
    <t>CAKALA Ariana</t>
  </si>
  <si>
    <t>POL</t>
  </si>
  <si>
    <t>10.03 SL</t>
  </si>
  <si>
    <t>pos1003</t>
  </si>
  <si>
    <t>pts1003</t>
  </si>
  <si>
    <t>42.04</t>
  </si>
  <si>
    <t>1:27.31</t>
  </si>
  <si>
    <t>37.81</t>
  </si>
  <si>
    <t>46.57</t>
  </si>
  <si>
    <t>1:28.15</t>
  </si>
  <si>
    <t>+0.84</t>
  </si>
  <si>
    <t>44.74</t>
  </si>
  <si>
    <t>41.87</t>
  </si>
  <si>
    <t>46.29</t>
  </si>
  <si>
    <t>1:28.16</t>
  </si>
  <si>
    <t>46.54</t>
  </si>
  <si>
    <t>1:28.41</t>
  </si>
  <si>
    <t>+1.10</t>
  </si>
  <si>
    <t>46.88</t>
  </si>
  <si>
    <t>42.16</t>
  </si>
  <si>
    <t>46.36</t>
  </si>
  <si>
    <t>1:28.52</t>
  </si>
  <si>
    <t>+1.21</t>
  </si>
  <si>
    <t>47.79</t>
  </si>
  <si>
    <t>41.85</t>
  </si>
  <si>
    <t>46.98</t>
  </si>
  <si>
    <t>1:28.83</t>
  </si>
  <si>
    <t>+1.52</t>
  </si>
  <si>
    <t>50.34</t>
  </si>
  <si>
    <t>42.76</t>
  </si>
  <si>
    <t>1:29.60</t>
  </si>
  <si>
    <t>+2.29</t>
  </si>
  <si>
    <t>47.37</t>
  </si>
  <si>
    <t>1:29.72</t>
  </si>
  <si>
    <t>1:29.82</t>
  </si>
  <si>
    <t>58.51</t>
  </si>
  <si>
    <t>47.54</t>
  </si>
  <si>
    <t>42.17</t>
  </si>
  <si>
    <t>1:30.01</t>
  </si>
  <si>
    <t>+2.70</t>
  </si>
  <si>
    <t>60.08</t>
  </si>
  <si>
    <t>43.46</t>
  </si>
  <si>
    <t>46.67</t>
  </si>
  <si>
    <t>1:30.13</t>
  </si>
  <si>
    <t>61.07</t>
  </si>
  <si>
    <t>43.18</t>
  </si>
  <si>
    <t>1:30.26</t>
  </si>
  <si>
    <t>62.14</t>
  </si>
  <si>
    <t>47.35</t>
  </si>
  <si>
    <t>1:30.74</t>
  </si>
  <si>
    <t>+3.43</t>
  </si>
  <si>
    <t>66.10</t>
  </si>
  <si>
    <t>43.42</t>
  </si>
  <si>
    <t>47.58</t>
  </si>
  <si>
    <t>1:31.00</t>
  </si>
  <si>
    <t>68.24</t>
  </si>
  <si>
    <t>43.93</t>
  </si>
  <si>
    <t>47.12</t>
  </si>
  <si>
    <t>1:31.05</t>
  </si>
  <si>
    <t>+3.74</t>
  </si>
  <si>
    <t>68.65</t>
  </si>
  <si>
    <t>43.96</t>
  </si>
  <si>
    <t>47.38</t>
  </si>
  <si>
    <t>1:31.34</t>
  </si>
  <si>
    <t>+4.03</t>
  </si>
  <si>
    <t>71.04</t>
  </si>
  <si>
    <t>43.50</t>
  </si>
  <si>
    <t>48.02</t>
  </si>
  <si>
    <t>1:31.52</t>
  </si>
  <si>
    <t>+4.21</t>
  </si>
  <si>
    <t>72.53</t>
  </si>
  <si>
    <t>43.80</t>
  </si>
  <si>
    <t>47.94</t>
  </si>
  <si>
    <t>1:31.74</t>
  </si>
  <si>
    <t>+4.43</t>
  </si>
  <si>
    <t>74.34</t>
  </si>
  <si>
    <t>44.28</t>
  </si>
  <si>
    <t>+4.51</t>
  </si>
  <si>
    <t>75.00</t>
  </si>
  <si>
    <t>44.91</t>
  </si>
  <si>
    <t>47.05</t>
  </si>
  <si>
    <t>1:31.96</t>
  </si>
  <si>
    <t>+4.65</t>
  </si>
  <si>
    <t>76.16</t>
  </si>
  <si>
    <t>48.32</t>
  </si>
  <si>
    <t>1:32.34</t>
  </si>
  <si>
    <t>+5.03</t>
  </si>
  <si>
    <t>79.29</t>
  </si>
  <si>
    <t>44.75</t>
  </si>
  <si>
    <t>47.96</t>
  </si>
  <si>
    <t>1:32.71</t>
  </si>
  <si>
    <t>+5.40</t>
  </si>
  <si>
    <t>82.34</t>
  </si>
  <si>
    <t>44.29</t>
  </si>
  <si>
    <t>48.48</t>
  </si>
  <si>
    <t>1:32.77</t>
  </si>
  <si>
    <t>+5.46</t>
  </si>
  <si>
    <t>82.84</t>
  </si>
  <si>
    <t>49.29</t>
  </si>
  <si>
    <t>1:33.58</t>
  </si>
  <si>
    <t>+6.27</t>
  </si>
  <si>
    <t>89.52</t>
  </si>
  <si>
    <t>44.37</t>
  </si>
  <si>
    <t>49.48</t>
  </si>
  <si>
    <t>1:33.85</t>
  </si>
  <si>
    <t>91.74</t>
  </si>
  <si>
    <t>45.21</t>
  </si>
  <si>
    <t>49.26</t>
  </si>
  <si>
    <t>1:34.47</t>
  </si>
  <si>
    <t>+7.16</t>
  </si>
  <si>
    <t>96.85</t>
  </si>
  <si>
    <t>45.23</t>
  </si>
  <si>
    <t>49.78</t>
  </si>
  <si>
    <t>101.31</t>
  </si>
  <si>
    <t>45.41</t>
  </si>
  <si>
    <t>1:35.03</t>
  </si>
  <si>
    <t>+7.72</t>
  </si>
  <si>
    <t>101.47</t>
  </si>
  <si>
    <t>46.07</t>
  </si>
  <si>
    <t>49.67</t>
  </si>
  <si>
    <t>+8.43</t>
  </si>
  <si>
    <t>107.33</t>
  </si>
  <si>
    <t>1:36.07</t>
  </si>
  <si>
    <t>110.05</t>
  </si>
  <si>
    <t>45.95</t>
  </si>
  <si>
    <t>50.25</t>
  </si>
  <si>
    <t>1:36.20</t>
  </si>
  <si>
    <t>111.12</t>
  </si>
  <si>
    <t>45.93</t>
  </si>
  <si>
    <t>50.63</t>
  </si>
  <si>
    <t>1:36.56</t>
  </si>
  <si>
    <t>+9.25</t>
  </si>
  <si>
    <t>114.09</t>
  </si>
  <si>
    <t>46.53</t>
  </si>
  <si>
    <t>50.09</t>
  </si>
  <si>
    <t>+9.31</t>
  </si>
  <si>
    <t>114.58</t>
  </si>
  <si>
    <t>1:36.63</t>
  </si>
  <si>
    <t>+9.32</t>
  </si>
  <si>
    <t>114.67</t>
  </si>
  <si>
    <t>45.55</t>
  </si>
  <si>
    <t>51.23</t>
  </si>
  <si>
    <t>1:36.78</t>
  </si>
  <si>
    <t>+9.47</t>
  </si>
  <si>
    <t>115.90</t>
  </si>
  <si>
    <t>46.48</t>
  </si>
  <si>
    <t>50.44</t>
  </si>
  <si>
    <t>1:36.92</t>
  </si>
  <si>
    <t>+9.61</t>
  </si>
  <si>
    <t>117.06</t>
  </si>
  <si>
    <t>+10.35</t>
  </si>
  <si>
    <t>123.16</t>
  </si>
  <si>
    <t>50.96</t>
  </si>
  <si>
    <t>1:37.99</t>
  </si>
  <si>
    <t>50.93</t>
  </si>
  <si>
    <t>1:38.79</t>
  </si>
  <si>
    <t>132.48</t>
  </si>
  <si>
    <t>47.01</t>
  </si>
  <si>
    <t>1:39.07</t>
  </si>
  <si>
    <t>134.79</t>
  </si>
  <si>
    <t>47.06</t>
  </si>
  <si>
    <t>52.07</t>
  </si>
  <si>
    <t>1:39.13</t>
  </si>
  <si>
    <t>+11.82</t>
  </si>
  <si>
    <t>135.28</t>
  </si>
  <si>
    <t>47.99</t>
  </si>
  <si>
    <t>52.68</t>
  </si>
  <si>
    <t>1:40.67</t>
  </si>
  <si>
    <t>+13.36</t>
  </si>
  <si>
    <t>147.98</t>
  </si>
  <si>
    <t>53.06</t>
  </si>
  <si>
    <t>1:40.81</t>
  </si>
  <si>
    <t>+13.50</t>
  </si>
  <si>
    <t>149.14</t>
  </si>
  <si>
    <t>48.20</t>
  </si>
  <si>
    <t>52.81</t>
  </si>
  <si>
    <t>1:41.01</t>
  </si>
  <si>
    <t>+13.70</t>
  </si>
  <si>
    <t>150.79</t>
  </si>
  <si>
    <t>53.01</t>
  </si>
  <si>
    <t>1:42.10</t>
  </si>
  <si>
    <t>+14.79</t>
  </si>
  <si>
    <t>159.78</t>
  </si>
  <si>
    <t>50.66</t>
  </si>
  <si>
    <t>55.23</t>
  </si>
  <si>
    <t>1:45.89</t>
  </si>
  <si>
    <t>+18.58</t>
  </si>
  <si>
    <t>191.03</t>
  </si>
  <si>
    <t>55.17</t>
  </si>
  <si>
    <t>1:46.63</t>
  </si>
  <si>
    <t>+19.32</t>
  </si>
  <si>
    <t>197.13</t>
  </si>
  <si>
    <t>51.72</t>
  </si>
  <si>
    <t>1:47.43</t>
  </si>
  <si>
    <t>+20.12</t>
  </si>
  <si>
    <t>203.73</t>
  </si>
  <si>
    <t>52.55</t>
  </si>
  <si>
    <t>55.60</t>
  </si>
  <si>
    <t>1:48.15</t>
  </si>
  <si>
    <t>+20.84</t>
  </si>
  <si>
    <t>209.67</t>
  </si>
  <si>
    <t>54.93</t>
  </si>
  <si>
    <t>1:55.16</t>
  </si>
  <si>
    <t>+27.85</t>
  </si>
  <si>
    <t>267.47</t>
  </si>
  <si>
    <t>1:01.07</t>
  </si>
  <si>
    <t>1:56.32</t>
  </si>
  <si>
    <t>+29.01</t>
  </si>
  <si>
    <t>277.04</t>
  </si>
  <si>
    <t>54.07</t>
  </si>
  <si>
    <t>54.69</t>
  </si>
  <si>
    <t>55.78</t>
  </si>
  <si>
    <t>52.95</t>
  </si>
  <si>
    <t>47.97</t>
  </si>
  <si>
    <t>47.70</t>
  </si>
  <si>
    <t>48.04</t>
  </si>
  <si>
    <t>45.35</t>
  </si>
  <si>
    <t>45.58</t>
  </si>
  <si>
    <t>45.26</t>
  </si>
  <si>
    <t>42.08</t>
  </si>
  <si>
    <t>42.24</t>
  </si>
  <si>
    <t>pos1103</t>
  </si>
  <si>
    <t>pts1103</t>
  </si>
  <si>
    <t>11.03 SL</t>
  </si>
  <si>
    <t>04.03 SL</t>
  </si>
  <si>
    <t>pos0403</t>
  </si>
  <si>
    <t>1:45.01</t>
  </si>
  <si>
    <t>33.27</t>
  </si>
  <si>
    <t>+1.28</t>
  </si>
  <si>
    <t>45.22</t>
  </si>
  <si>
    <t>LOPEZ Clara</t>
  </si>
  <si>
    <t>55.87</t>
  </si>
  <si>
    <t>50.54</t>
  </si>
  <si>
    <t>1:46.41</t>
  </si>
  <si>
    <t>46.34</t>
  </si>
  <si>
    <t>50.23</t>
  </si>
  <si>
    <t>1:46.73</t>
  </si>
  <si>
    <t>+1.72</t>
  </si>
  <si>
    <t>49.32</t>
  </si>
  <si>
    <t>56.94</t>
  </si>
  <si>
    <t>50.06</t>
  </si>
  <si>
    <t>1:47.00</t>
  </si>
  <si>
    <t>+1.99</t>
  </si>
  <si>
    <t>51.84</t>
  </si>
  <si>
    <t>57.07</t>
  </si>
  <si>
    <t>50.11</t>
  </si>
  <si>
    <t>1:47.18</t>
  </si>
  <si>
    <t>+2.17</t>
  </si>
  <si>
    <t>53.52</t>
  </si>
  <si>
    <t>LAFFIN Emilia</t>
  </si>
  <si>
    <t>1:48.50</t>
  </si>
  <si>
    <t>+3.49</t>
  </si>
  <si>
    <t>65.84</t>
  </si>
  <si>
    <t>51.37</t>
  </si>
  <si>
    <t>1:48.70</t>
  </si>
  <si>
    <t>67.71</t>
  </si>
  <si>
    <t>DINGMAN Megan</t>
  </si>
  <si>
    <t>51.47</t>
  </si>
  <si>
    <t>1:48.80</t>
  </si>
  <si>
    <t>+3.79</t>
  </si>
  <si>
    <t>68.64</t>
  </si>
  <si>
    <t>51.21</t>
  </si>
  <si>
    <t>1:48.86</t>
  </si>
  <si>
    <t>69.20</t>
  </si>
  <si>
    <t>51.20</t>
  </si>
  <si>
    <t>1:48.95</t>
  </si>
  <si>
    <t>70.04</t>
  </si>
  <si>
    <t>50.99</t>
  </si>
  <si>
    <t>1:49.40</t>
  </si>
  <si>
    <t>+4.39</t>
  </si>
  <si>
    <t>74.24</t>
  </si>
  <si>
    <t>57.67</t>
  </si>
  <si>
    <t>+4.40</t>
  </si>
  <si>
    <t>74.33</t>
  </si>
  <si>
    <t>58.74</t>
  </si>
  <si>
    <t>51.18</t>
  </si>
  <si>
    <t>1:49.92</t>
  </si>
  <si>
    <t>+4.91</t>
  </si>
  <si>
    <t>79.09</t>
  </si>
  <si>
    <t>51.75</t>
  </si>
  <si>
    <t>1:50.05</t>
  </si>
  <si>
    <t>+5.04</t>
  </si>
  <si>
    <t>80.31</t>
  </si>
  <si>
    <t>58.18</t>
  </si>
  <si>
    <t>51.91</t>
  </si>
  <si>
    <t>1:50.09</t>
  </si>
  <si>
    <t>+5.08</t>
  </si>
  <si>
    <t>80.68</t>
  </si>
  <si>
    <t>57.97</t>
  </si>
  <si>
    <t>1:50.49</t>
  </si>
  <si>
    <t>+5.48</t>
  </si>
  <si>
    <t>84.41</t>
  </si>
  <si>
    <t>51.51</t>
  </si>
  <si>
    <t>1:50.67</t>
  </si>
  <si>
    <t>+5.66</t>
  </si>
  <si>
    <t>86.09</t>
  </si>
  <si>
    <t>58.94</t>
  </si>
  <si>
    <t>1:50.69</t>
  </si>
  <si>
    <t>+5.68</t>
  </si>
  <si>
    <t>86.28</t>
  </si>
  <si>
    <t>52.01</t>
  </si>
  <si>
    <t>+5.83</t>
  </si>
  <si>
    <t>87.68</t>
  </si>
  <si>
    <t>59.10</t>
  </si>
  <si>
    <t>51.77</t>
  </si>
  <si>
    <t>1:50.87</t>
  </si>
  <si>
    <t>+5.86</t>
  </si>
  <si>
    <t>87.96</t>
  </si>
  <si>
    <t>58.42</t>
  </si>
  <si>
    <t>1:50.96</t>
  </si>
  <si>
    <t>88.80</t>
  </si>
  <si>
    <t>59.43</t>
  </si>
  <si>
    <t>51.79</t>
  </si>
  <si>
    <t>1:51.22</t>
  </si>
  <si>
    <t>+6.21</t>
  </si>
  <si>
    <t>91.22</t>
  </si>
  <si>
    <t>59.21</t>
  </si>
  <si>
    <t>+6.69</t>
  </si>
  <si>
    <t>95.70</t>
  </si>
  <si>
    <t>1:52.33</t>
  </si>
  <si>
    <t>+7.32</t>
  </si>
  <si>
    <t>101.58</t>
  </si>
  <si>
    <t>1:52.74</t>
  </si>
  <si>
    <t>+7.73</t>
  </si>
  <si>
    <t>105.41</t>
  </si>
  <si>
    <t>52.80</t>
  </si>
  <si>
    <t>1:53.33</t>
  </si>
  <si>
    <t>110.92</t>
  </si>
  <si>
    <t>1:54.09</t>
  </si>
  <si>
    <t>+9.08</t>
  </si>
  <si>
    <t>118.01</t>
  </si>
  <si>
    <t>1:00.50</t>
  </si>
  <si>
    <t>118.85</t>
  </si>
  <si>
    <t>53.70</t>
  </si>
  <si>
    <t>1:54.40</t>
  </si>
  <si>
    <t>+9.39</t>
  </si>
  <si>
    <t>120.90</t>
  </si>
  <si>
    <t>1:00.30</t>
  </si>
  <si>
    <t>54.10</t>
  </si>
  <si>
    <t>1:00.97</t>
  </si>
  <si>
    <t>1:54.61</t>
  </si>
  <si>
    <t>+9.60</t>
  </si>
  <si>
    <t>122.86</t>
  </si>
  <si>
    <t>53.81</t>
  </si>
  <si>
    <t>1:54.94</t>
  </si>
  <si>
    <t>+9.93</t>
  </si>
  <si>
    <t>125.94</t>
  </si>
  <si>
    <t>1:55.89</t>
  </si>
  <si>
    <t>+10.88</t>
  </si>
  <si>
    <t>134.81</t>
  </si>
  <si>
    <t>1:02.13</t>
  </si>
  <si>
    <t>53.90</t>
  </si>
  <si>
    <t>1:56.03</t>
  </si>
  <si>
    <t>+11.02</t>
  </si>
  <si>
    <t>136.11</t>
  </si>
  <si>
    <t>1:01.43</t>
  </si>
  <si>
    <t>54.88</t>
  </si>
  <si>
    <t>1:56.31</t>
  </si>
  <si>
    <t>+11.30</t>
  </si>
  <si>
    <t>138.73</t>
  </si>
  <si>
    <t>1:02.52</t>
  </si>
  <si>
    <t>54.51</t>
  </si>
  <si>
    <t>1:57.03</t>
  </si>
  <si>
    <t>+12.02</t>
  </si>
  <si>
    <t>145.45</t>
  </si>
  <si>
    <t>1:01.97</t>
  </si>
  <si>
    <t>1:57.04</t>
  </si>
  <si>
    <t>+12.03</t>
  </si>
  <si>
    <t>145.54</t>
  </si>
  <si>
    <t>1:02.37</t>
  </si>
  <si>
    <t>1:57.13</t>
  </si>
  <si>
    <t>+12.12</t>
  </si>
  <si>
    <t>146.38</t>
  </si>
  <si>
    <t>1:57.39</t>
  </si>
  <si>
    <t>148.81</t>
  </si>
  <si>
    <t>54.44</t>
  </si>
  <si>
    <t>1:57.64</t>
  </si>
  <si>
    <t>+12.63</t>
  </si>
  <si>
    <t>151.14</t>
  </si>
  <si>
    <t>1:02.40</t>
  </si>
  <si>
    <t>1:58.16</t>
  </si>
  <si>
    <t>+13.15</t>
  </si>
  <si>
    <t>155.99</t>
  </si>
  <si>
    <t>1:03.68</t>
  </si>
  <si>
    <t>+13.76</t>
  </si>
  <si>
    <t>161.68</t>
  </si>
  <si>
    <t>1:02.97</t>
  </si>
  <si>
    <t>1:59.11</t>
  </si>
  <si>
    <t>164.86</t>
  </si>
  <si>
    <t>1:03.34</t>
  </si>
  <si>
    <t>55.95</t>
  </si>
  <si>
    <t>1:59.29</t>
  </si>
  <si>
    <t>+14.28</t>
  </si>
  <si>
    <t>166.54</t>
  </si>
  <si>
    <t>1:03.79</t>
  </si>
  <si>
    <t>56.03</t>
  </si>
  <si>
    <t>1:59.82</t>
  </si>
  <si>
    <t>+14.81</t>
  </si>
  <si>
    <t>171.48</t>
  </si>
  <si>
    <t>1:03.24</t>
  </si>
  <si>
    <t>56.64</t>
  </si>
  <si>
    <t>1:59.88</t>
  </si>
  <si>
    <t>+14.87</t>
  </si>
  <si>
    <t>172.04</t>
  </si>
  <si>
    <t>1:04.10</t>
  </si>
  <si>
    <t>2:00.15</t>
  </si>
  <si>
    <t>+15.14</t>
  </si>
  <si>
    <t>174.56</t>
  </si>
  <si>
    <t>1:04.30</t>
  </si>
  <si>
    <t>2:00.35</t>
  </si>
  <si>
    <t>+15.34</t>
  </si>
  <si>
    <t>176.43</t>
  </si>
  <si>
    <t>1:05.00</t>
  </si>
  <si>
    <t>2:00.38</t>
  </si>
  <si>
    <t>+15.37</t>
  </si>
  <si>
    <t>176.71</t>
  </si>
  <si>
    <t>1:05.38</t>
  </si>
  <si>
    <t>+16.79</t>
  </si>
  <si>
    <t>189.96</t>
  </si>
  <si>
    <t>1:05.55</t>
  </si>
  <si>
    <t>57.21</t>
  </si>
  <si>
    <t>2:02.76</t>
  </si>
  <si>
    <t>+17.75</t>
  </si>
  <si>
    <t>198.92</t>
  </si>
  <si>
    <t>1:06.17</t>
  </si>
  <si>
    <t>56.92</t>
  </si>
  <si>
    <t>2:03.09</t>
  </si>
  <si>
    <t>+18.08</t>
  </si>
  <si>
    <t>202.00</t>
  </si>
  <si>
    <t>1:05.46</t>
  </si>
  <si>
    <t>58.14</t>
  </si>
  <si>
    <t>+18.59</t>
  </si>
  <si>
    <t>206.76</t>
  </si>
  <si>
    <t>NELLA Melina</t>
  </si>
  <si>
    <t>2:04.95</t>
  </si>
  <si>
    <t>+19.94</t>
  </si>
  <si>
    <t>219.36</t>
  </si>
  <si>
    <t>1:08.96</t>
  </si>
  <si>
    <t>59.77</t>
  </si>
  <si>
    <t>2:08.73</t>
  </si>
  <si>
    <t>+23.72</t>
  </si>
  <si>
    <t>254.64</t>
  </si>
  <si>
    <t>1:10.11</t>
  </si>
  <si>
    <t>2:10.63</t>
  </si>
  <si>
    <t>+25.62</t>
  </si>
  <si>
    <t>272.37</t>
  </si>
  <si>
    <t>1:10.69</t>
  </si>
  <si>
    <t>2:13.00</t>
  </si>
  <si>
    <t>+27.99</t>
  </si>
  <si>
    <t>294.49</t>
  </si>
  <si>
    <t>1:02.39</t>
  </si>
  <si>
    <t>1:01.28</t>
  </si>
  <si>
    <t>1:02.59</t>
  </si>
  <si>
    <t>58.56</t>
  </si>
  <si>
    <t>CAMPBELL-BRUNKE Lauren</t>
  </si>
  <si>
    <t>12.03 GS</t>
  </si>
  <si>
    <t>pos1203</t>
  </si>
  <si>
    <t>pts1203</t>
  </si>
  <si>
    <t>1:42.72</t>
  </si>
  <si>
    <t>36.08</t>
  </si>
  <si>
    <t>1:43.33</t>
  </si>
  <si>
    <t>+0.61</t>
  </si>
  <si>
    <t>51.03</t>
  </si>
  <si>
    <t>53.34</t>
  </si>
  <si>
    <t>1:44.37</t>
  </si>
  <si>
    <t>+1.65</t>
  </si>
  <si>
    <t>+2.30</t>
  </si>
  <si>
    <t>58.02</t>
  </si>
  <si>
    <t>1:45.47</t>
  </si>
  <si>
    <t>+2.75</t>
  </si>
  <si>
    <t>62.32</t>
  </si>
  <si>
    <t>1:45.57</t>
  </si>
  <si>
    <t>+2.85</t>
  </si>
  <si>
    <t>63.27</t>
  </si>
  <si>
    <t>53.63</t>
  </si>
  <si>
    <t>1:45.70</t>
  </si>
  <si>
    <t>+2.98</t>
  </si>
  <si>
    <t>64.51</t>
  </si>
  <si>
    <t>1:45.77</t>
  </si>
  <si>
    <t>+3.05</t>
  </si>
  <si>
    <t>65.18</t>
  </si>
  <si>
    <t>53.73</t>
  </si>
  <si>
    <t>+3.19</t>
  </si>
  <si>
    <t>66.51</t>
  </si>
  <si>
    <t>52.94</t>
  </si>
  <si>
    <t>53.03</t>
  </si>
  <si>
    <t>1:45.97</t>
  </si>
  <si>
    <t>+3.25</t>
  </si>
  <si>
    <t>67.09</t>
  </si>
  <si>
    <t>53.69</t>
  </si>
  <si>
    <t>1:46.11</t>
  </si>
  <si>
    <t>68.42</t>
  </si>
  <si>
    <t>1:46.19</t>
  </si>
  <si>
    <t>+3.47</t>
  </si>
  <si>
    <t>53.76</t>
  </si>
  <si>
    <t>1:46.77</t>
  </si>
  <si>
    <t>+4.05</t>
  </si>
  <si>
    <t>74.72</t>
  </si>
  <si>
    <t>54.32</t>
  </si>
  <si>
    <t>1:46.85</t>
  </si>
  <si>
    <t>+4.13</t>
  </si>
  <si>
    <t>75.48</t>
  </si>
  <si>
    <t>53.07</t>
  </si>
  <si>
    <t>53.59</t>
  </si>
  <si>
    <t>1:46.89</t>
  </si>
  <si>
    <t>+4.17</t>
  </si>
  <si>
    <t>75.86</t>
  </si>
  <si>
    <t>54.56</t>
  </si>
  <si>
    <t>1:47.30</t>
  </si>
  <si>
    <t>+4.58</t>
  </si>
  <si>
    <t>79.78</t>
  </si>
  <si>
    <t>52.85</t>
  </si>
  <si>
    <t>1:47.37</t>
  </si>
  <si>
    <t>80.44</t>
  </si>
  <si>
    <t>53.26</t>
  </si>
  <si>
    <t>1:47.82</t>
  </si>
  <si>
    <t>+5.10</t>
  </si>
  <si>
    <t>84.74</t>
  </si>
  <si>
    <t>54.11</t>
  </si>
  <si>
    <t>1:47.83</t>
  </si>
  <si>
    <t>+5.11</t>
  </si>
  <si>
    <t>84.83</t>
  </si>
  <si>
    <t>53.56</t>
  </si>
  <si>
    <t>54.73</t>
  </si>
  <si>
    <t>1:48.29</t>
  </si>
  <si>
    <t>+5.57</t>
  </si>
  <si>
    <t>89.22</t>
  </si>
  <si>
    <t>54.20</t>
  </si>
  <si>
    <t>54.66</t>
  </si>
  <si>
    <t>+6.14</t>
  </si>
  <si>
    <t>94.66</t>
  </si>
  <si>
    <t>53.77</t>
  </si>
  <si>
    <t>55.15</t>
  </si>
  <si>
    <t>1:48.92</t>
  </si>
  <si>
    <t>+6.20</t>
  </si>
  <si>
    <t>95.23</t>
  </si>
  <si>
    <t>53.85</t>
  </si>
  <si>
    <t>55.29</t>
  </si>
  <si>
    <t>1:49.14</t>
  </si>
  <si>
    <t>97.33</t>
  </si>
  <si>
    <t>55.32</t>
  </si>
  <si>
    <t>+6.52</t>
  </si>
  <si>
    <t>98.28</t>
  </si>
  <si>
    <t>54.26</t>
  </si>
  <si>
    <t>55.05</t>
  </si>
  <si>
    <t>1:49.31</t>
  </si>
  <si>
    <t>+6.59</t>
  </si>
  <si>
    <t>98.95</t>
  </si>
  <si>
    <t>54.13</t>
  </si>
  <si>
    <t>1:49.34</t>
  </si>
  <si>
    <t>99.24</t>
  </si>
  <si>
    <t>1:49.59</t>
  </si>
  <si>
    <t>+6.87</t>
  </si>
  <si>
    <t>101.62</t>
  </si>
  <si>
    <t>54.90</t>
  </si>
  <si>
    <t>55.36</t>
  </si>
  <si>
    <t>1:50.26</t>
  </si>
  <si>
    <t>+7.54</t>
  </si>
  <si>
    <t>108.02</t>
  </si>
  <si>
    <t>56.23</t>
  </si>
  <si>
    <t>1:50.91</t>
  </si>
  <si>
    <t>+8.19</t>
  </si>
  <si>
    <t>114.22</t>
  </si>
  <si>
    <t>55.49</t>
  </si>
  <si>
    <t>1:51.14</t>
  </si>
  <si>
    <t>+8.42</t>
  </si>
  <si>
    <t>116.41</t>
  </si>
  <si>
    <t>55.01</t>
  </si>
  <si>
    <t>56.49</t>
  </si>
  <si>
    <t>1:51.50</t>
  </si>
  <si>
    <t>+8.78</t>
  </si>
  <si>
    <t>119.85</t>
  </si>
  <si>
    <t>56.37</t>
  </si>
  <si>
    <t>1:51.59</t>
  </si>
  <si>
    <t>+8.87</t>
  </si>
  <si>
    <t>120.70</t>
  </si>
  <si>
    <t>56.43</t>
  </si>
  <si>
    <t>1:51.91</t>
  </si>
  <si>
    <t>+9.19</t>
  </si>
  <si>
    <t>123.76</t>
  </si>
  <si>
    <t>55.18</t>
  </si>
  <si>
    <t>1:52.21</t>
  </si>
  <si>
    <t>+9.49</t>
  </si>
  <si>
    <t>126.62</t>
  </si>
  <si>
    <t>54.98</t>
  </si>
  <si>
    <t>57.63</t>
  </si>
  <si>
    <t>1:52.61</t>
  </si>
  <si>
    <t>130.44</t>
  </si>
  <si>
    <t>1:52.73</t>
  </si>
  <si>
    <t>+10.01</t>
  </si>
  <si>
    <t>131.58</t>
  </si>
  <si>
    <t>1:53.32</t>
  </si>
  <si>
    <t>+10.60</t>
  </si>
  <si>
    <t>137.21</t>
  </si>
  <si>
    <t>56.52</t>
  </si>
  <si>
    <t>1:53.41</t>
  </si>
  <si>
    <t>+10.69</t>
  </si>
  <si>
    <t>138.07</t>
  </si>
  <si>
    <t>56.67</t>
  </si>
  <si>
    <t>1:54.03</t>
  </si>
  <si>
    <t>+11.31</t>
  </si>
  <si>
    <t>143.98</t>
  </si>
  <si>
    <t>56.45</t>
  </si>
  <si>
    <t>57.78</t>
  </si>
  <si>
    <t>1:54.23</t>
  </si>
  <si>
    <t>145.89</t>
  </si>
  <si>
    <t>56.61</t>
  </si>
  <si>
    <t>1:54.57</t>
  </si>
  <si>
    <t>+11.85</t>
  </si>
  <si>
    <t>149.13</t>
  </si>
  <si>
    <t>56.25</t>
  </si>
  <si>
    <t>1:54.93</t>
  </si>
  <si>
    <t>+12.21</t>
  </si>
  <si>
    <t>152.57</t>
  </si>
  <si>
    <t>56.83</t>
  </si>
  <si>
    <t>58.59</t>
  </si>
  <si>
    <t>1:55.42</t>
  </si>
  <si>
    <t>+12.70</t>
  </si>
  <si>
    <t>157.24</t>
  </si>
  <si>
    <t>58.07</t>
  </si>
  <si>
    <t>1:55.64</t>
  </si>
  <si>
    <t>+12.92</t>
  </si>
  <si>
    <t>159.34</t>
  </si>
  <si>
    <t>57.40</t>
  </si>
  <si>
    <t>1:55.65</t>
  </si>
  <si>
    <t>+12.93</t>
  </si>
  <si>
    <t>159.44</t>
  </si>
  <si>
    <t>58.16</t>
  </si>
  <si>
    <t>1:56.09</t>
  </si>
  <si>
    <t>+13.37</t>
  </si>
  <si>
    <t>163.64</t>
  </si>
  <si>
    <t>57.09</t>
  </si>
  <si>
    <t>1:56.26</t>
  </si>
  <si>
    <t>+13.54</t>
  </si>
  <si>
    <t>165.26</t>
  </si>
  <si>
    <t>58.19</t>
  </si>
  <si>
    <t>+13.63</t>
  </si>
  <si>
    <t>166.12</t>
  </si>
  <si>
    <t>1:56.70</t>
  </si>
  <si>
    <t>+13.98</t>
  </si>
  <si>
    <t>169.46</t>
  </si>
  <si>
    <t>57.31</t>
  </si>
  <si>
    <t>1:56.74</t>
  </si>
  <si>
    <t>+14.02</t>
  </si>
  <si>
    <t>169.84</t>
  </si>
  <si>
    <t>57.76</t>
  </si>
  <si>
    <t>59.71</t>
  </si>
  <si>
    <t>1:57.47</t>
  </si>
  <si>
    <t>+14.75</t>
  </si>
  <si>
    <t>176.80</t>
  </si>
  <si>
    <t>1:57.49</t>
  </si>
  <si>
    <t>+14.77</t>
  </si>
  <si>
    <t>176.99</t>
  </si>
  <si>
    <t>59.86</t>
  </si>
  <si>
    <t>1:58.61</t>
  </si>
  <si>
    <t>+15.89</t>
  </si>
  <si>
    <t>187.68</t>
  </si>
  <si>
    <t>59.94</t>
  </si>
  <si>
    <t>202.08</t>
  </si>
  <si>
    <t>1:00.38</t>
  </si>
  <si>
    <t>+17.43</t>
  </si>
  <si>
    <t>202.37</t>
  </si>
  <si>
    <t>1:01.33</t>
  </si>
  <si>
    <t>1:04.74</t>
  </si>
  <si>
    <t>2:06.07</t>
  </si>
  <si>
    <t>+23.35</t>
  </si>
  <si>
    <t>258.85</t>
  </si>
  <si>
    <t>1:05.64</t>
  </si>
  <si>
    <t>1:07.42</t>
  </si>
  <si>
    <t>2:13.06</t>
  </si>
  <si>
    <t>+30.34</t>
  </si>
  <si>
    <t>325.54</t>
  </si>
  <si>
    <t>58.92</t>
  </si>
  <si>
    <t>55.50</t>
  </si>
  <si>
    <t>50.76</t>
  </si>
  <si>
    <t>52.25</t>
  </si>
  <si>
    <t>13.03 GS</t>
  </si>
  <si>
    <t>pos1303</t>
  </si>
  <si>
    <t>pts1303</t>
  </si>
  <si>
    <t>54.24</t>
  </si>
  <si>
    <t>55.26</t>
  </si>
  <si>
    <t>1:49.50</t>
  </si>
  <si>
    <t>41.01</t>
  </si>
  <si>
    <t>+0.60</t>
  </si>
  <si>
    <t>55.89</t>
  </si>
  <si>
    <t>1:50.19</t>
  </si>
  <si>
    <t>+0.69</t>
  </si>
  <si>
    <t>56.36</t>
  </si>
  <si>
    <t>1:50.27</t>
  </si>
  <si>
    <t>+0.77</t>
  </si>
  <si>
    <t>53.87</t>
  </si>
  <si>
    <t>57.04</t>
  </si>
  <si>
    <t>+1.41</t>
  </si>
  <si>
    <t>55.11</t>
  </si>
  <si>
    <t>1:51.63</t>
  </si>
  <si>
    <t>+2.13</t>
  </si>
  <si>
    <t>55.02</t>
  </si>
  <si>
    <t>1:52.62</t>
  </si>
  <si>
    <t>+3.12</t>
  </si>
  <si>
    <t>61.53</t>
  </si>
  <si>
    <t>1:52.91</t>
  </si>
  <si>
    <t>+3.41</t>
  </si>
  <si>
    <t>63.43</t>
  </si>
  <si>
    <t>56.24</t>
  </si>
  <si>
    <t>1:53.52</t>
  </si>
  <si>
    <t>+4.02</t>
  </si>
  <si>
    <t>67.44</t>
  </si>
  <si>
    <t>57.22</t>
  </si>
  <si>
    <t>1:53.59</t>
  </si>
  <si>
    <t>+4.09</t>
  </si>
  <si>
    <t>67.90</t>
  </si>
  <si>
    <t>55.72</t>
  </si>
  <si>
    <t>+4.74</t>
  </si>
  <si>
    <t>72.18</t>
  </si>
  <si>
    <t>58.63</t>
  </si>
  <si>
    <t>1:54.41</t>
  </si>
  <si>
    <t>73.29</t>
  </si>
  <si>
    <t>1:54.48</t>
  </si>
  <si>
    <t>+4.98</t>
  </si>
  <si>
    <t>73.76</t>
  </si>
  <si>
    <t>57.94</t>
  </si>
  <si>
    <t>1:56.30</t>
  </si>
  <si>
    <t>85.72</t>
  </si>
  <si>
    <t>57.87</t>
  </si>
  <si>
    <t>58.60</t>
  </si>
  <si>
    <t>1:56.47</t>
  </si>
  <si>
    <t>+6.97</t>
  </si>
  <si>
    <t>86.84</t>
  </si>
  <si>
    <t>1:56.56</t>
  </si>
  <si>
    <t>+7.06</t>
  </si>
  <si>
    <t>87.43</t>
  </si>
  <si>
    <t>58.71</t>
  </si>
  <si>
    <t>+7.99</t>
  </si>
  <si>
    <t>93.55</t>
  </si>
  <si>
    <t>58.72</t>
  </si>
  <si>
    <t>1:57.55</t>
  </si>
  <si>
    <t>+8.05</t>
  </si>
  <si>
    <t>93.94</t>
  </si>
  <si>
    <t>58.88</t>
  </si>
  <si>
    <t>1:57.85</t>
  </si>
  <si>
    <t>+8.35</t>
  </si>
  <si>
    <t>95.91</t>
  </si>
  <si>
    <t>59.15</t>
  </si>
  <si>
    <t>1:57.86</t>
  </si>
  <si>
    <t>+8.36</t>
  </si>
  <si>
    <t>95.98</t>
  </si>
  <si>
    <t>59.98</t>
  </si>
  <si>
    <t>99.27</t>
  </si>
  <si>
    <t>59.35</t>
  </si>
  <si>
    <t>1:58.52</t>
  </si>
  <si>
    <t>+9.02</t>
  </si>
  <si>
    <t>100.32</t>
  </si>
  <si>
    <t>59.66</t>
  </si>
  <si>
    <t>1:59.45</t>
  </si>
  <si>
    <t>+9.95</t>
  </si>
  <si>
    <t>106.43</t>
  </si>
  <si>
    <t>1:00.16</t>
  </si>
  <si>
    <t>2:01.29</t>
  </si>
  <si>
    <t>+11.79</t>
  </si>
  <si>
    <t>118.53</t>
  </si>
  <si>
    <t>1:01.17</t>
  </si>
  <si>
    <t>1:00.65</t>
  </si>
  <si>
    <t>2:01.82</t>
  </si>
  <si>
    <t>122.02</t>
  </si>
  <si>
    <t>2:03.04</t>
  </si>
  <si>
    <t>130.04</t>
  </si>
  <si>
    <t>1:01.70</t>
  </si>
  <si>
    <t>1:02.44</t>
  </si>
  <si>
    <t>+14.64</t>
  </si>
  <si>
    <t>137.27</t>
  </si>
  <si>
    <t>1:03.85</t>
  </si>
  <si>
    <t>148.78</t>
  </si>
  <si>
    <t>1:03.16</t>
  </si>
  <si>
    <t>1:03.56</t>
  </si>
  <si>
    <t>2:06.72</t>
  </si>
  <si>
    <t>+17.22</t>
  </si>
  <si>
    <t>154.24</t>
  </si>
  <si>
    <t>1:03.27</t>
  </si>
  <si>
    <t>1:04.17</t>
  </si>
  <si>
    <t>2:07.44</t>
  </si>
  <si>
    <t>+17.94</t>
  </si>
  <si>
    <t>158.97</t>
  </si>
  <si>
    <t>1:04.19</t>
  </si>
  <si>
    <t>1:04.13</t>
  </si>
  <si>
    <t>2:08.32</t>
  </si>
  <si>
    <t>+18.82</t>
  </si>
  <si>
    <t>164.76</t>
  </si>
  <si>
    <t>1:03.66</t>
  </si>
  <si>
    <t>1:05.94</t>
  </si>
  <si>
    <t>2:09.60</t>
  </si>
  <si>
    <t>+20.10</t>
  </si>
  <si>
    <t>173.17</t>
  </si>
  <si>
    <t>1:04.97</t>
  </si>
  <si>
    <t>1:04.76</t>
  </si>
  <si>
    <t>2:09.73</t>
  </si>
  <si>
    <t>+20.23</t>
  </si>
  <si>
    <t>174.03</t>
  </si>
  <si>
    <t>1:05.98</t>
  </si>
  <si>
    <t>2:11.46</t>
  </si>
  <si>
    <t>+21.96</t>
  </si>
  <si>
    <t>185.40</t>
  </si>
  <si>
    <t>1:05.12</t>
  </si>
  <si>
    <t>2:11.63</t>
  </si>
  <si>
    <t>+22.13</t>
  </si>
  <si>
    <t>186.52</t>
  </si>
  <si>
    <t>1:08.16</t>
  </si>
  <si>
    <t>1:08.98</t>
  </si>
  <si>
    <t>2:17.14</t>
  </si>
  <si>
    <t>+27.64</t>
  </si>
  <si>
    <t>222.75</t>
  </si>
  <si>
    <t>1:16.95</t>
  </si>
  <si>
    <t>1:11.19</t>
  </si>
  <si>
    <t>2:28.14</t>
  </si>
  <si>
    <t>+38.64</t>
  </si>
  <si>
    <t>295.08</t>
  </si>
  <si>
    <t>1:01.05</t>
  </si>
  <si>
    <t>15.03 SL</t>
  </si>
  <si>
    <t>pos1503</t>
  </si>
  <si>
    <t>pts1503</t>
  </si>
  <si>
    <t>1:49.83</t>
  </si>
  <si>
    <t>+0.42</t>
  </si>
  <si>
    <t>44.52</t>
  </si>
  <si>
    <t>1:50.38</t>
  </si>
  <si>
    <t>48.14</t>
  </si>
  <si>
    <t>55.67</t>
  </si>
  <si>
    <t>1:50.65</t>
  </si>
  <si>
    <t>+1.24</t>
  </si>
  <si>
    <t>55.33</t>
  </si>
  <si>
    <t>55.62</t>
  </si>
  <si>
    <t>1:50.95</t>
  </si>
  <si>
    <t>+1.54</t>
  </si>
  <si>
    <t>51.89</t>
  </si>
  <si>
    <t>56.65</t>
  </si>
  <si>
    <t>+2.89</t>
  </si>
  <si>
    <t>60.78</t>
  </si>
  <si>
    <t>55.68</t>
  </si>
  <si>
    <t>56.84</t>
  </si>
  <si>
    <t>1:52.52</t>
  </si>
  <si>
    <t>+3.11</t>
  </si>
  <si>
    <t>62.23</t>
  </si>
  <si>
    <t>1:52.80</t>
  </si>
  <si>
    <t>64.07</t>
  </si>
  <si>
    <t>56.46</t>
  </si>
  <si>
    <t>1:53.11</t>
  </si>
  <si>
    <t>+3.70</t>
  </si>
  <si>
    <t>66.11</t>
  </si>
  <si>
    <t>1:54.25</t>
  </si>
  <si>
    <t>+4.84</t>
  </si>
  <si>
    <t>73.61</t>
  </si>
  <si>
    <t>56.90</t>
  </si>
  <si>
    <t>57.53</t>
  </si>
  <si>
    <t>+5.02</t>
  </si>
  <si>
    <t>74.80</t>
  </si>
  <si>
    <t>1:55.22</t>
  </si>
  <si>
    <t>79.99</t>
  </si>
  <si>
    <t>1:55.37</t>
  </si>
  <si>
    <t>+5.96</t>
  </si>
  <si>
    <t>80.98</t>
  </si>
  <si>
    <t>58.40</t>
  </si>
  <si>
    <t>56.98</t>
  </si>
  <si>
    <t>1:55.38</t>
  </si>
  <si>
    <t>+5.97</t>
  </si>
  <si>
    <t>81.05</t>
  </si>
  <si>
    <t>58.69</t>
  </si>
  <si>
    <t>1:55.68</t>
  </si>
  <si>
    <t>83.02</t>
  </si>
  <si>
    <t>1:56.13</t>
  </si>
  <si>
    <t>+6.72</t>
  </si>
  <si>
    <t>85.98</t>
  </si>
  <si>
    <t>58.82</t>
  </si>
  <si>
    <t>57.39</t>
  </si>
  <si>
    <t>1:56.21</t>
  </si>
  <si>
    <t>86.51</t>
  </si>
  <si>
    <t>57.54</t>
  </si>
  <si>
    <t>1:56.67</t>
  </si>
  <si>
    <t>+7.26</t>
  </si>
  <si>
    <t>89.54</t>
  </si>
  <si>
    <t>1:56.79</t>
  </si>
  <si>
    <t>+7.38</t>
  </si>
  <si>
    <t>90.33</t>
  </si>
  <si>
    <t>1:56.91</t>
  </si>
  <si>
    <t>+7.50</t>
  </si>
  <si>
    <t>91.12</t>
  </si>
  <si>
    <t>1:57.94</t>
  </si>
  <si>
    <t>+8.53</t>
  </si>
  <si>
    <t>97.89</t>
  </si>
  <si>
    <t>59.19</t>
  </si>
  <si>
    <t>1:58.05</t>
  </si>
  <si>
    <t>+8.64</t>
  </si>
  <si>
    <t>98.62</t>
  </si>
  <si>
    <t>59.61</t>
  </si>
  <si>
    <t>58.45</t>
  </si>
  <si>
    <t>1:58.06</t>
  </si>
  <si>
    <t>+8.65</t>
  </si>
  <si>
    <t>98.68</t>
  </si>
  <si>
    <t>1:59.14</t>
  </si>
  <si>
    <t>+9.73</t>
  </si>
  <si>
    <t>105.79</t>
  </si>
  <si>
    <t>59.81</t>
  </si>
  <si>
    <t>59.47</t>
  </si>
  <si>
    <t>1:59.28</t>
  </si>
  <si>
    <t>106.71</t>
  </si>
  <si>
    <t>59.34</t>
  </si>
  <si>
    <t>1:59.43</t>
  </si>
  <si>
    <t>+10.02</t>
  </si>
  <si>
    <t>107.70</t>
  </si>
  <si>
    <t>59.62</t>
  </si>
  <si>
    <t>+10.19</t>
  </si>
  <si>
    <t>108.82</t>
  </si>
  <si>
    <t>1:59.97</t>
  </si>
  <si>
    <t>+10.56</t>
  </si>
  <si>
    <t>111.25</t>
  </si>
  <si>
    <t>2:01.07</t>
  </si>
  <si>
    <t>+11.66</t>
  </si>
  <si>
    <t>118.49</t>
  </si>
  <si>
    <t>1:01.03</t>
  </si>
  <si>
    <t>1:00.05</t>
  </si>
  <si>
    <t>2:01.08</t>
  </si>
  <si>
    <t>118.56</t>
  </si>
  <si>
    <t>1:00.80</t>
  </si>
  <si>
    <t>1:00.45</t>
  </si>
  <si>
    <t>2:01.25</t>
  </si>
  <si>
    <t>+11.84</t>
  </si>
  <si>
    <t>119.68</t>
  </si>
  <si>
    <t>1:01.10</t>
  </si>
  <si>
    <t>1:00.78</t>
  </si>
  <si>
    <t>2:01.88</t>
  </si>
  <si>
    <t>+12.47</t>
  </si>
  <si>
    <t>123.82</t>
  </si>
  <si>
    <t>1:01.80</t>
  </si>
  <si>
    <t>2:02.39</t>
  </si>
  <si>
    <t>+12.98</t>
  </si>
  <si>
    <t>127.18</t>
  </si>
  <si>
    <t>1:01.53</t>
  </si>
  <si>
    <t>2:02.74</t>
  </si>
  <si>
    <t>+13.33</t>
  </si>
  <si>
    <t>129.48</t>
  </si>
  <si>
    <t>1:01.57</t>
  </si>
  <si>
    <t>1:01.31</t>
  </si>
  <si>
    <t>2:02.88</t>
  </si>
  <si>
    <t>+13.47</t>
  </si>
  <si>
    <t>130.40</t>
  </si>
  <si>
    <t>1:02.03</t>
  </si>
  <si>
    <t>2:03.17</t>
  </si>
  <si>
    <t>132.31</t>
  </si>
  <si>
    <t>1:05.35</t>
  </si>
  <si>
    <t>2:04.48</t>
  </si>
  <si>
    <t>+15.07</t>
  </si>
  <si>
    <t>140.93</t>
  </si>
  <si>
    <t>1:02.78</t>
  </si>
  <si>
    <t>2:06.02</t>
  </si>
  <si>
    <t>+16.61</t>
  </si>
  <si>
    <t>151.07</t>
  </si>
  <si>
    <t>1:04.77</t>
  </si>
  <si>
    <t>1:03.52</t>
  </si>
  <si>
    <t>2:08.29</t>
  </si>
  <si>
    <t>166.00</t>
  </si>
  <si>
    <t>2:08.98</t>
  </si>
  <si>
    <t>+19.57</t>
  </si>
  <si>
    <t>170.55</t>
  </si>
  <si>
    <t>1:05.42</t>
  </si>
  <si>
    <t>1:04.78</t>
  </si>
  <si>
    <t>2:10.20</t>
  </si>
  <si>
    <t>+20.79</t>
  </si>
  <si>
    <t>178.57</t>
  </si>
  <si>
    <t>1:04.63</t>
  </si>
  <si>
    <t>2:10.27</t>
  </si>
  <si>
    <t>+20.86</t>
  </si>
  <si>
    <t>179.03</t>
  </si>
  <si>
    <t>1:06.09</t>
  </si>
  <si>
    <t>2:12.35</t>
  </si>
  <si>
    <t>+22.94</t>
  </si>
  <si>
    <t>192.72</t>
  </si>
  <si>
    <t>1:10.09</t>
  </si>
  <si>
    <t>1:10.12</t>
  </si>
  <si>
    <t>2:20.21</t>
  </si>
  <si>
    <t>+30.80</t>
  </si>
  <si>
    <t>244.45</t>
  </si>
  <si>
    <t>54.36</t>
  </si>
  <si>
    <t>16.03 SL</t>
  </si>
  <si>
    <t>pos1603</t>
  </si>
  <si>
    <t>pts1603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</si>
</sst>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0" xfId="0" applyNumberFormat="1"/>
    <xf numFmtId="0" fontId="0" fillId="0" borderId="3" xfId="0" applyNumberFormat="1" applyFont="1" applyBorder="1"/>
    <xf numFmtId="0" fontId="0" fillId="0" borderId="4" xfId="0" applyNumberFormat="1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3" borderId="5" xfId="0" applyNumberFormat="1" applyFont="1" applyFill="1" applyBorder="1"/>
    <xf numFmtId="0" fontId="0" fillId="3" borderId="6" xfId="0" applyNumberFormat="1" applyFont="1" applyFill="1" applyBorder="1"/>
    <xf numFmtId="0" fontId="0" fillId="3" borderId="7" xfId="0" applyNumberFormat="1" applyFont="1" applyFill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0" borderId="7" xfId="0" applyNumberFormat="1" applyFont="1" applyBorder="1"/>
    <xf numFmtId="0" fontId="1" fillId="2" borderId="0" xfId="0" applyFont="1" applyFill="1" applyBorder="1"/>
    <xf numFmtId="0" fontId="0" fillId="3" borderId="8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6" xfId="0" applyFont="1" applyBorder="1"/>
    <xf numFmtId="0" fontId="0" fillId="3" borderId="8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5" xfId="0" applyFont="1" applyBorder="1"/>
    <xf numFmtId="0" fontId="0" fillId="0" borderId="7" xfId="0" applyFont="1" applyBorder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10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0DBD6B-2817-4D06-B3C3-AFD4653DB4E0}" name="FISW" displayName="FISW" ref="A3:AK157" totalsRowShown="0">
  <autoFilter ref="A3:AK157" xr:uid="{70C5A660-6036-4ADE-B0DA-D1E856F7AD50}"/>
  <sortState ref="A4:AK157">
    <sortCondition descending="1" ref="E3:E157"/>
  </sortState>
  <tableColumns count="37">
    <tableColumn id="1" xr3:uid="{7759CFCD-A7CC-4A37-8324-591669F20999}" name="FIS Code" dataDxfId="3"/>
    <tableColumn id="2" xr3:uid="{3E3FBFE0-19CD-4960-BC90-B496E112647D}" name="Name" dataDxfId="2"/>
    <tableColumn id="3" xr3:uid="{9B48BBDB-D302-4D8C-BBDD-6662BF33750E}" name="Year" dataDxfId="1"/>
    <tableColumn id="4" xr3:uid="{77D730BA-1A66-4B1C-A0EC-2FC339E9D75E}" name="Nation" dataDxfId="0"/>
    <tableColumn id="5" xr3:uid="{E457C481-DCFD-4072-94E4-0DB2FD0976C6}" name="Total" dataDxfId="4">
      <calculatedColumnFormula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calculatedColumnFormula>
    </tableColumn>
    <tableColumn id="6" xr3:uid="{13A07FE1-7A5F-4CB0-8546-97F19325431F}" name="pos0301" dataDxfId="103">
      <calculatedColumnFormula>IFERROR(VLOOKUP(FISW[[#This Row],[FIS Code]],results0301[],3,FALSE),999)</calculatedColumnFormula>
    </tableColumn>
    <tableColumn id="7" xr3:uid="{4DD40B28-38D8-45A6-A548-D09902DF8706}" name="pts0301" dataDxfId="102">
      <calculatedColumnFormula>VLOOKUP(FISW[[#This Row],[pos0301]],pointstable[],2,FALSE)</calculatedColumnFormula>
    </tableColumn>
    <tableColumn id="8" xr3:uid="{AA6DFC48-51E8-40BD-B9BD-1CE3FD4F6C24}" name="pos0401" dataDxfId="101">
      <calculatedColumnFormula>IFERROR(VLOOKUP(FISW[[#This Row],[FIS Code]],results0401[],3,FALSE),999)</calculatedColumnFormula>
    </tableColumn>
    <tableColumn id="9" xr3:uid="{4146D174-096D-4726-99BA-E3133BE03CFF}" name="pts0401" dataDxfId="100">
      <calculatedColumnFormula>VLOOKUP(FISW[[#This Row],[pos0401]],pointstable[],2,FALSE)</calculatedColumnFormula>
    </tableColumn>
    <tableColumn id="16" xr3:uid="{6C4C3914-EEE3-4485-AA53-BCF01A267183}" name="pos15011" dataDxfId="99">
      <calculatedColumnFormula>IFERROR(VLOOKUP(FISW[[#This Row],[FIS Code]],results1501[],3,FALSE),999)</calculatedColumnFormula>
    </tableColumn>
    <tableColumn id="17" xr3:uid="{8967E0E4-A4F8-4553-BC79-1F9AC28EA160}" name="pts15011" dataDxfId="98">
      <calculatedColumnFormula>VLOOKUP(FISW[[#This Row],[pos15011]],pointstable[],2,FALSE)</calculatedColumnFormula>
    </tableColumn>
    <tableColumn id="18" xr3:uid="{C5299169-4A3F-4B49-9C5B-C381335279F0}" name="pos15012" dataDxfId="97">
      <calculatedColumnFormula>IFERROR(VLOOKUP(FISW[[#This Row],[FIS Code]],results15012[],3,FALSE),999)</calculatedColumnFormula>
    </tableColumn>
    <tableColumn id="19" xr3:uid="{95ECD3A4-C51A-4119-878A-B93E7581A449}" name="pts15012" dataDxfId="96">
      <calculatedColumnFormula>VLOOKUP(FISW[[#This Row],[pos15012]],pointstable[],2,FALSE)</calculatedColumnFormula>
    </tableColumn>
    <tableColumn id="10" xr3:uid="{5A04A9AA-F43A-4681-A260-9F12F7C4E0F9}" name="pos0502" dataDxfId="95">
      <calculatedColumnFormula>IFERROR(VLOOKUP(FISW[[#This Row],[FIS Code]],results0502[],3,FALSE),999)</calculatedColumnFormula>
    </tableColumn>
    <tableColumn id="11" xr3:uid="{9EB1C487-06CA-4C94-B808-9758F5420EF9}" name="pts0502" dataDxfId="94">
      <calculatedColumnFormula>VLOOKUP(FISW[[#This Row],[pos0502]],pointstable[],2,FALSE)</calculatedColumnFormula>
    </tableColumn>
    <tableColumn id="12" xr3:uid="{5756160B-6E95-4DC1-A515-EC544E941602}" name="pos0602" dataDxfId="93">
      <calculatedColumnFormula>IFERROR(VLOOKUP(FISW[[#This Row],[FIS Code]],results0602[],3,FALSE),999)</calculatedColumnFormula>
    </tableColumn>
    <tableColumn id="13" xr3:uid="{7758F3BE-5C66-4948-B40B-2E51FD156ADC}" name="pts0602" dataDxfId="92">
      <calculatedColumnFormula>VLOOKUP(FISW[[#This Row],[pos0602]],pointstable[],2,FALSE)</calculatedColumnFormula>
    </tableColumn>
    <tableColumn id="14" xr3:uid="{3F0BDE7A-8ACA-4FCF-9CCC-2F5A7CCD4862}" name="pos0702" dataDxfId="91">
      <calculatedColumnFormula>IFERROR(VLOOKUP(FISW[[#This Row],[FIS Code]],results0702[],3,FALSE),999)</calculatedColumnFormula>
    </tableColumn>
    <tableColumn id="15" xr3:uid="{C2C78165-F7CB-48FB-B680-9709F8B9E59E}" name="pts0702" dataDxfId="90">
      <calculatedColumnFormula>VLOOKUP(FISW[[#This Row],[pos0702]],pointstable[],2,FALSE)</calculatedColumnFormula>
    </tableColumn>
    <tableColumn id="20" xr3:uid="{E00577A4-B0DD-445C-BA1A-F72E043502EA}" name="pos0802" dataDxfId="89">
      <calculatedColumnFormula>IFERROR(VLOOKUP(FISW[[#This Row],[FIS Code]],results0802[],3,FALSE),999)</calculatedColumnFormula>
    </tableColumn>
    <tableColumn id="21" xr3:uid="{7BECF23B-086C-45DA-A774-62F1D07427B8}" name="pts0802" dataDxfId="88">
      <calculatedColumnFormula>VLOOKUP(FISW[[#This Row],[pos0802]],pointstable[],2,FALSE)</calculatedColumnFormula>
    </tableColumn>
    <tableColumn id="22" xr3:uid="{7B32B368-5D4F-45DD-B63E-E08010BCDC90}" name="pos0303" dataDxfId="87">
      <calculatedColumnFormula>IFERROR(VLOOKUP(FISW[[#This Row],[FIS Code]],results0303[],3,FALSE),999)</calculatedColumnFormula>
    </tableColumn>
    <tableColumn id="23" xr3:uid="{EAA3068D-0849-409D-A31B-AA1982620455}" name="pts0303" dataDxfId="86">
      <calculatedColumnFormula>VLOOKUP(FISW[[#This Row],[pos0303]],pointstable[],2,FALSE)</calculatedColumnFormula>
    </tableColumn>
    <tableColumn id="28" xr3:uid="{45FA15A8-C908-4CD9-8024-A2401DA2607D}" name="pos0403" dataDxfId="85">
      <calculatedColumnFormula>IFERROR(VLOOKUP(FISW[[#This Row],[FIS Code]],results0403[],3,FALSE),999)</calculatedColumnFormula>
    </tableColumn>
    <tableColumn id="29" xr3:uid="{7B6751AA-99B5-42AF-A4F5-A42E330ADCB7}" name="pts0403" dataDxfId="84">
      <calculatedColumnFormula>VLOOKUP(FISW[[#This Row],[pos0403]],pointstable[],2,FALSE)</calculatedColumnFormula>
    </tableColumn>
    <tableColumn id="24" xr3:uid="{363D8ECB-EDEA-4A5E-AE89-1513C5F7046B}" name="pos1003" dataDxfId="83">
      <calculatedColumnFormula>IFERROR(VLOOKUP(FISW[[#This Row],[FIS Code]],results1003[],3,FALSE),999)</calculatedColumnFormula>
    </tableColumn>
    <tableColumn id="25" xr3:uid="{47FE0699-D837-4742-888E-A77F4AB5DF17}" name="pts1003" dataDxfId="82">
      <calculatedColumnFormula>VLOOKUP(FISW[[#This Row],[pos1003]],pointstable[],2,FALSE)</calculatedColumnFormula>
    </tableColumn>
    <tableColumn id="26" xr3:uid="{2C890209-261B-4205-B57B-517D3E302FA0}" name="pos1103" dataDxfId="81">
      <calculatedColumnFormula>IFERROR(VLOOKUP(FISW[[#This Row],[FIS Code]],results1103[],3,FALSE),999)</calculatedColumnFormula>
    </tableColumn>
    <tableColumn id="27" xr3:uid="{A52D0442-A13F-4E99-A639-337B7B88CBE9}" name="pts1103" dataDxfId="80">
      <calculatedColumnFormula>VLOOKUP(FISW[[#This Row],[pos1103]],pointstable[],2,FALSE)</calculatedColumnFormula>
    </tableColumn>
    <tableColumn id="30" xr3:uid="{D4968764-29A4-4ADA-9C11-56D6A3955135}" name="pos1203" dataDxfId="79">
      <calculatedColumnFormula>IFERROR(VLOOKUP(FISW[[#This Row],[FIS Code]],results1203[],3,FALSE),999)</calculatedColumnFormula>
    </tableColumn>
    <tableColumn id="31" xr3:uid="{39D8F231-2E5C-4715-BC4D-58C34F1EA41C}" name="pts1203" dataDxfId="78">
      <calculatedColumnFormula>VLOOKUP(FISW[[#This Row],[pos1203]],pointstable[],2,FALSE)</calculatedColumnFormula>
    </tableColumn>
    <tableColumn id="32" xr3:uid="{DEBD3A91-EC70-4627-AD46-86331F2F475E}" name="pos1303" dataDxfId="77">
      <calculatedColumnFormula>IFERROR(VLOOKUP(FISW[[#This Row],[FIS Code]],results1303[],3,FALSE),999)</calculatedColumnFormula>
    </tableColumn>
    <tableColumn id="33" xr3:uid="{75477715-355C-4051-B800-87C676C9C731}" name="pts1303" dataDxfId="76">
      <calculatedColumnFormula>VLOOKUP(FISW[[#This Row],[pos1303]],pointstable[],2,FALSE)</calculatedColumnFormula>
    </tableColumn>
    <tableColumn id="34" xr3:uid="{62AD318C-B944-47FA-8D27-69CF83758B8D}" name="pos1503" dataDxfId="75">
      <calculatedColumnFormula>IFERROR(VLOOKUP(FISW[[#This Row],[FIS Code]],results1503[],3,FALSE),999)</calculatedColumnFormula>
    </tableColumn>
    <tableColumn id="35" xr3:uid="{E4569CD1-11F6-4899-A1DB-01E98CBBB86A}" name="pts1503" dataDxfId="74">
      <calculatedColumnFormula>VLOOKUP(FISW[[#This Row],[pos1503]],pointstable[],2,FALSE)</calculatedColumnFormula>
    </tableColumn>
    <tableColumn id="36" xr3:uid="{E950481C-794D-4CE1-9FCC-0935A061BC35}" name="pos1603" dataDxfId="6">
      <calculatedColumnFormula>IFERROR(VLOOKUP(FISW[[#This Row],[FIS Code]],results1603[],3,FALSE),999)</calculatedColumnFormula>
    </tableColumn>
    <tableColumn id="37" xr3:uid="{861D95B9-D371-49DA-B05E-3E1078D5FA89}" name="pts1603" dataDxfId="5">
      <calculatedColumnFormula>VLOOKUP(FISW[[#This Row],[pos1603]],pointstable[],2,FALSE)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8CBAE08-06F5-41A5-9BBB-4EAF86A7BF7E}" name="results0802" displayName="results0802" ref="M1:O53" totalsRowShown="0" headerRowDxfId="42">
  <autoFilter ref="M1:O53" xr:uid="{B2E9F8E5-76E3-4293-811C-0BDBE05FEC0D}"/>
  <tableColumns count="3">
    <tableColumn id="1" xr3:uid="{D3F4D0F2-C725-4E8A-8AF5-212D89F29754}" name="Card" dataDxfId="41">
      <calculatedColumnFormula>C2</calculatedColumnFormula>
    </tableColumn>
    <tableColumn id="2" xr3:uid="{72DF3853-78A8-4750-AC18-AD612147DC0B}" name="In List" dataDxfId="40">
      <calculatedColumnFormula>IF(AND(A2&gt;0,A2&lt;999),IFERROR(VLOOKUP(results0802[[#This Row],[Card]],FISW[],1,FALSE),0),0)</calculatedColumnFormula>
    </tableColumn>
    <tableColumn id="3" xr3:uid="{8E774A1D-22EC-4674-AD92-649AE40AB07D}" name="Rank" dataDxfId="39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31A4EC-C2EB-42BE-A238-81D9BF7623C8}" name="results0303" displayName="results0303" ref="M1:O93" totalsRowShown="0" headerRowDxfId="38">
  <autoFilter ref="M1:O93" xr:uid="{60BC0A36-F8E8-4654-97CC-3AC9E3638AED}"/>
  <tableColumns count="3">
    <tableColumn id="1" xr3:uid="{B4794079-F704-4ABD-81D5-B9949DA24E31}" name="Card" dataDxfId="37">
      <calculatedColumnFormula>C2</calculatedColumnFormula>
    </tableColumn>
    <tableColumn id="2" xr3:uid="{8EEF01C3-1AEF-4FD4-8558-94B2D6C57A31}" name="In List" dataDxfId="36">
      <calculatedColumnFormula>IF(AND(A2&gt;0,A2&lt;999),IFERROR(VLOOKUP(results0303[[#This Row],[Card]],FISW[],1,FALSE),0),0)</calculatedColumnFormula>
    </tableColumn>
    <tableColumn id="3" xr3:uid="{EE1239BA-3C56-4EE5-B1AD-DFB8F82B9DE9}" name="Rank" dataDxfId="35">
      <calculatedColumnFormula>A2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DBAC125-7D4D-4A21-9E98-473847545097}" name="results0403" displayName="results0403" ref="M1:O89" totalsRowShown="0" headerRowDxfId="34">
  <autoFilter ref="M1:O89" xr:uid="{26861A9D-561A-4308-A0F1-403BF43F89D9}"/>
  <tableColumns count="3">
    <tableColumn id="1" xr3:uid="{FB9EB7DF-44A6-459F-BA7A-E861BE7EB0E9}" name="Card" dataDxfId="33">
      <calculatedColumnFormula>C2</calculatedColumnFormula>
    </tableColumn>
    <tableColumn id="2" xr3:uid="{18920E98-50F4-465D-A2C9-84734684E587}" name="In List" dataDxfId="32">
      <calculatedColumnFormula>IF(AND(A2&gt;0,A2&lt;999),IFERROR(VLOOKUP(results0403[[#This Row],[Card]],FISW[],1,FALSE),0),0)</calculatedColumnFormula>
    </tableColumn>
    <tableColumn id="3" xr3:uid="{8B6E4B0D-48A7-40F5-9AFA-ADD976ECC6FB}" name="Rank" dataDxfId="31">
      <calculatedColumnFormula>A2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D09F3E7-8F82-4E28-B1B2-5BD29E1FF858}" name="results1003" displayName="results1003" ref="M1:O95" totalsRowShown="0" headerRowDxfId="30">
  <autoFilter ref="M1:O95" xr:uid="{4944CAC9-B64C-4258-948F-B6362DB054D1}"/>
  <tableColumns count="3">
    <tableColumn id="1" xr3:uid="{DCE9970B-6B39-491F-B57A-CE46ED61B496}" name="Card" dataDxfId="29">
      <calculatedColumnFormula>C2</calculatedColumnFormula>
    </tableColumn>
    <tableColumn id="2" xr3:uid="{DE6C585C-BD44-4692-8DAA-331B5B8D33B6}" name="In List" dataDxfId="28">
      <calculatedColumnFormula>IF(AND(A2&gt;0,A2&lt;999),IFERROR(VLOOKUP(results1003[[#This Row],[Card]],FISW[],1,FALSE),0),0)</calculatedColumnFormula>
    </tableColumn>
    <tableColumn id="3" xr3:uid="{CDF3A1DF-0B10-41B3-BAE6-00EA48032FE4}" name="Rank" dataDxfId="27">
      <calculatedColumnFormula>A2</calculatedColumnFormula>
    </tableColumn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2C7219A-688D-4CB5-8DA9-82C29FFBE8BB}" name="results1103" displayName="results1103" ref="N1:P90" totalsRowShown="0" headerRowDxfId="26">
  <autoFilter ref="N1:P90" xr:uid="{D28D7C37-AF49-493A-8C5A-28B3B4D4DE5B}"/>
  <tableColumns count="3">
    <tableColumn id="1" xr3:uid="{467F8C0B-28DD-4AC0-A452-02DBA67A27D3}" name="Card" dataDxfId="25">
      <calculatedColumnFormula>C2</calculatedColumnFormula>
    </tableColumn>
    <tableColumn id="2" xr3:uid="{E7CDB16C-2B2E-4880-BD54-DC9202F061FE}" name="In List" dataDxfId="24">
      <calculatedColumnFormula>IF(AND(A2&gt;0,A2&lt;999),IFERROR(VLOOKUP(results1103[[#This Row],[Card]],FISW[],1,FALSE),0),0)</calculatedColumnFormula>
    </tableColumn>
    <tableColumn id="3" xr3:uid="{FA073B80-9F87-4B14-BC1F-921927169838}" name="Rank" dataDxfId="23">
      <calculatedColumnFormula>A2</calculatedColumnFormula>
    </tableColumn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AD6B573-8973-41EE-8055-2ED04D1FC3BF}" name="results1203" displayName="results1203" ref="M1:O86" totalsRowShown="0" headerRowDxfId="22">
  <autoFilter ref="M1:O86" xr:uid="{B88E9CA4-CC68-4C2B-8E3E-06E1D53E3F12}"/>
  <tableColumns count="3">
    <tableColumn id="1" xr3:uid="{2E2BF055-3BF4-4FF6-B033-56B8B9A293AC}" name="Card" dataDxfId="21">
      <calculatedColumnFormula>C2</calculatedColumnFormula>
    </tableColumn>
    <tableColumn id="2" xr3:uid="{6E717121-51DA-4BE8-BB0F-C7CB14333223}" name="In List" dataDxfId="20">
      <calculatedColumnFormula>IF(AND(A2&gt;0,A2&lt;999),IFERROR(VLOOKUP(results1203[[#This Row],[Card]],FISW[],1,FALSE),0),0)</calculatedColumnFormula>
    </tableColumn>
    <tableColumn id="3" xr3:uid="{715AADCA-B5B5-4F3C-A0F5-7FBF1D154047}" name="Rank" dataDxfId="19">
      <calculatedColumnFormula>A2</calculatedColumnFormula>
    </tableColumn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42D2EAC-1D69-4431-9C71-BE03F3C778D9}" name="results1303" displayName="results1303" ref="M1:O83" totalsRowShown="0" headerRowDxfId="18">
  <autoFilter ref="M1:O83" xr:uid="{F62867B2-CBFD-462D-B0F4-88B1A3161B10}"/>
  <tableColumns count="3">
    <tableColumn id="1" xr3:uid="{F16E09DD-E2F8-4598-A569-37778AA810AC}" name="Card" dataDxfId="17">
      <calculatedColumnFormula>C2</calculatedColumnFormula>
    </tableColumn>
    <tableColumn id="2" xr3:uid="{EB9F7194-4428-44A2-A51E-64EC9E41D3CF}" name="In List" dataDxfId="16">
      <calculatedColumnFormula>IF(AND(A2&gt;0,A2&lt;999),IFERROR(VLOOKUP(results1303[[#This Row],[Card]],FISW[],1,FALSE),0),0)</calculatedColumnFormula>
    </tableColumn>
    <tableColumn id="3" xr3:uid="{0F32D43B-B7A6-4EEE-83BD-ED0851E7B13B}" name="Rank" dataDxfId="15">
      <calculatedColumnFormula>A2</calculatedColumnFormula>
    </tableColumn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B3E11B-9308-4AE2-AA1A-EA0DFBA2A497}" name="results1503" displayName="results1503" ref="N1:P64" totalsRowShown="0" headerRowDxfId="14">
  <autoFilter ref="N1:P64" xr:uid="{D706F5E1-6947-4F98-B69D-55F5F238CAA3}"/>
  <tableColumns count="3">
    <tableColumn id="1" xr3:uid="{D4EAF763-46D9-4EF6-8FAC-5A2F926B3655}" name="Card" dataDxfId="13">
      <calculatedColumnFormula>C2</calculatedColumnFormula>
    </tableColumn>
    <tableColumn id="2" xr3:uid="{A26A9A25-8990-412C-9679-0315624913EA}" name="In List" dataDxfId="12">
      <calculatedColumnFormula>IF(AND(A2&gt;0,A2&lt;999),IFERROR(VLOOKUP(results1503[[#This Row],[Card]],FISW[],1,FALSE),0),0)</calculatedColumnFormula>
    </tableColumn>
    <tableColumn id="3" xr3:uid="{D458284C-3883-40DA-B241-D0A1E0EF3041}" name="Rank" dataDxfId="11">
      <calculatedColumnFormula>A2</calculatedColumnFormula>
    </tableColumn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9DF8ECE-3BBC-487C-BC07-4415E285053B}" name="results1603" displayName="results1603" ref="M1:O65" totalsRowShown="0" headerRowDxfId="10">
  <autoFilter ref="M1:O65" xr:uid="{D7FE7DB9-264A-4AA6-B909-E79C605E208D}"/>
  <tableColumns count="3">
    <tableColumn id="1" xr3:uid="{9CEE85AF-56A6-45C5-863B-AE5922A0AB63}" name="Card" dataDxfId="9">
      <calculatedColumnFormula>C2</calculatedColumnFormula>
    </tableColumn>
    <tableColumn id="2" xr3:uid="{04533E65-DECF-45E3-AC93-CC942EFB8471}" name="In List" dataDxfId="8">
      <calculatedColumnFormula>IF(AND(A2&gt;0,A2&lt;999),IFERROR(VLOOKUP(results1603[[#This Row],[Card]],FISW[],1,FALSE),0),0)</calculatedColumnFormula>
    </tableColumn>
    <tableColumn id="3" xr3:uid="{C4CF7A10-72DE-4E66-8ED9-3ACD1CAE1439}" name="Rank" dataDxfId="7">
      <calculatedColumnFormula>A2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82282A-5245-4C82-8D7C-BF253B0BF928}" name="pointstable" displayName="pointstable" ref="A2:B153" totalsRowShown="0" tableBorderDxfId="73">
  <autoFilter ref="A2:B153" xr:uid="{7E170E8B-BB0E-4F8B-8E37-90F1DEFEACD0}"/>
  <tableColumns count="2">
    <tableColumn id="1" xr3:uid="{309E37EB-D784-41BD-9FA8-A24D71C0C2EF}" name="Position" dataDxfId="72"/>
    <tableColumn id="2" xr3:uid="{9CA25EC0-E373-4EBC-B1D4-DC1FC755140C}" name="Points" dataDxfId="7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DE032A3-E581-4633-AEB0-D58A38EE1B75}" name="results0301" displayName="results0301" ref="N1:P50" totalsRowShown="0" headerRowDxfId="70">
  <autoFilter ref="N1:P50" xr:uid="{642E2964-D85D-4790-82D2-9C0D5120B03C}"/>
  <tableColumns count="3">
    <tableColumn id="1" xr3:uid="{99343754-FBBC-4619-8E57-DE245CA33042}" name="Card" dataDxfId="69">
      <calculatedColumnFormula>C2</calculatedColumnFormula>
    </tableColumn>
    <tableColumn id="2" xr3:uid="{681EB7DB-AA82-404A-ADB8-FE400AE56B34}" name="In List" dataDxfId="68">
      <calculatedColumnFormula>IF(AND(A2&gt;0,A2&lt;999),IFERROR(VLOOKUP(results0301[[#This Row],[Card]],FISW[],1,FALSE),0),0)</calculatedColumnFormula>
    </tableColumn>
    <tableColumn id="3" xr3:uid="{7A5657E4-F9C5-4CC8-B7AB-A8B16C9DC642}" name="Rank" dataDxfId="67">
      <calculatedColumnFormula>A2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9DCC601-177C-4D00-A314-C41BE47569B4}" name="results0401" displayName="results0401" ref="N1:P51" totalsRowShown="0" headerRowDxfId="66">
  <autoFilter ref="N1:P51" xr:uid="{4728F366-84DE-4FF1-9BEE-ACB4B27AF09A}"/>
  <tableColumns count="3">
    <tableColumn id="1" xr3:uid="{434BBB6D-26B8-4CB3-9ABA-EFFA16F32247}" name="Card" dataDxfId="65">
      <calculatedColumnFormula>C2</calculatedColumnFormula>
    </tableColumn>
    <tableColumn id="2" xr3:uid="{F23AC9D2-AE4C-47A1-A3B1-82EA7494BBE5}" name="In List" dataDxfId="64">
      <calculatedColumnFormula>IF(AND(A2&gt;0,A2&lt;999),IFERROR(VLOOKUP(results0401[[#This Row],[Card]],FISW[],1,FALSE),0),0)</calculatedColumnFormula>
    </tableColumn>
    <tableColumn id="3" xr3:uid="{AC5A90D2-B64F-4359-96FF-18DFB6A9D112}" name="Rank" dataDxfId="63">
      <calculatedColumnFormula>A2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795F0E1-EABC-4784-96A7-AE449A144F69}" name="results1501" displayName="results1501" ref="L1:N8" totalsRowShown="0" headerRowDxfId="62">
  <autoFilter ref="L1:N8" xr:uid="{998AEFE3-5487-4A0A-B897-F8F9C2D2798D}"/>
  <tableColumns count="3">
    <tableColumn id="1" xr3:uid="{22ADAB01-DB26-4F42-BCD7-C83245DCEC14}" name="Card" dataDxfId="61">
      <calculatedColumnFormula>C2</calculatedColumnFormula>
    </tableColumn>
    <tableColumn id="2" xr3:uid="{72F8E842-E16E-4AF1-AA65-87855B31AF55}" name="In List" dataDxfId="60">
      <calculatedColumnFormula>IF(AND(A2&gt;0,A2&lt;999),IFERROR(VLOOKUP(results1501[[#This Row],[Card]],FISW[],1,FALSE),0),0)</calculatedColumnFormula>
    </tableColumn>
    <tableColumn id="3" xr3:uid="{6F0D5A2D-9169-46B8-9E66-57577EE5E8B3}" name="Rank" dataDxfId="59">
      <calculatedColumnFormula>A2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A5BD8AD-9346-4363-89B1-40A4502F2B31}" name="results15012" displayName="results15012" ref="M1:O8" totalsRowShown="0" headerRowDxfId="58">
  <autoFilter ref="M1:O8" xr:uid="{8B575519-AF34-4DEA-81CE-CCAF4A97613F}"/>
  <tableColumns count="3">
    <tableColumn id="1" xr3:uid="{212E3ACE-CF52-42EA-A322-52A19B8B85CB}" name="Card" dataDxfId="57">
      <calculatedColumnFormula>C2</calculatedColumnFormula>
    </tableColumn>
    <tableColumn id="2" xr3:uid="{7C813624-5C3C-49EF-9A12-CA71DFEA6ADD}" name="In List" dataDxfId="56">
      <calculatedColumnFormula>IF(AND(A2&gt;0,A2&lt;999),IFERROR(VLOOKUP(results15012[[#This Row],[Card]],FISW[],1,FALSE),0),0)</calculatedColumnFormula>
    </tableColumn>
    <tableColumn id="3" xr3:uid="{06CDBF85-2752-41DC-8995-A9B7A4921133}" name="Rank" dataDxfId="55">
      <calculatedColumnFormula>A2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9BB22B-8423-4B94-9112-91D8143C62B6}" name="results0502" displayName="results0502" ref="N1:P57" totalsRowShown="0" headerRowDxfId="54">
  <autoFilter ref="N1:P57" xr:uid="{761F672D-C381-4775-961D-D3B8421C50F4}"/>
  <tableColumns count="3">
    <tableColumn id="1" xr3:uid="{EEDBE05C-C011-4BE2-8BE5-A48DF6C11697}" name="Card" dataDxfId="53">
      <calculatedColumnFormula>C2</calculatedColumnFormula>
    </tableColumn>
    <tableColumn id="2" xr3:uid="{0972E5EA-B65E-4E9C-AB05-58BA88AD2E65}" name="In List" dataDxfId="52">
      <calculatedColumnFormula>IF(AND(A2&gt;0,A2&lt;999),IFERROR(VLOOKUP(results0502[[#This Row],[Card]],FISW[],1,FALSE),0),0)</calculatedColumnFormula>
    </tableColumn>
    <tableColumn id="3" xr3:uid="{F62B8BA3-0203-4C67-B9DD-2E0F834AE099}" name="Rank" dataDxfId="51">
      <calculatedColumnFormula>A2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7A88B0-8FF0-4DE6-BB77-E34019C88854}" name="results0602" displayName="results0602" ref="N1:P59" totalsRowShown="0" headerRowDxfId="50">
  <autoFilter ref="N1:P59" xr:uid="{EDABAFC6-DFB8-4F2D-90D0-2D475B392FE3}"/>
  <tableColumns count="3">
    <tableColumn id="1" xr3:uid="{A2C18D8F-79CD-46F5-AD6E-0B742444186A}" name="Card" dataDxfId="49">
      <calculatedColumnFormula>C2</calculatedColumnFormula>
    </tableColumn>
    <tableColumn id="2" xr3:uid="{DD68329F-4A84-476E-A8A0-CCF241EF4CF6}" name="In List" dataDxfId="48">
      <calculatedColumnFormula>IF(AND(A2&gt;0,A2&lt;999),IFERROR(VLOOKUP(results0602[[#This Row],[Card]],FISW[],1,FALSE),0),0)</calculatedColumnFormula>
    </tableColumn>
    <tableColumn id="3" xr3:uid="{A9D608B8-637F-4741-91D7-E8339E3E6C8B}" name="Rank" dataDxfId="47">
      <calculatedColumnFormula>A2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E7C46C-3687-4CA0-84F2-F01E4A47550F}" name="results0702" displayName="results0702" ref="N1:P59" totalsRowShown="0" headerRowDxfId="46">
  <autoFilter ref="N1:P59" xr:uid="{05311428-15F9-4A46-B200-35A2CE857214}"/>
  <tableColumns count="3">
    <tableColumn id="1" xr3:uid="{63C0B132-475A-4B3F-9DD4-7BD73A5F4C5A}" name="Card" dataDxfId="45">
      <calculatedColumnFormula>C2</calculatedColumnFormula>
    </tableColumn>
    <tableColumn id="2" xr3:uid="{852CA981-5FE3-41A1-A507-0A83E6CF03A4}" name="In List" dataDxfId="44">
      <calculatedColumnFormula>IF(AND(A2&gt;0,A2&lt;999),IFERROR(VLOOKUP(results0702[[#This Row],[Card]],FISW[],1,FALSE),0),0)</calculatedColumnFormula>
    </tableColumn>
    <tableColumn id="3" xr3:uid="{94224199-98EF-4110-8886-6E5C63BC9AE7}" name="Rank" dataDxfId="43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E5C2-8A62-435E-B9D8-3C4AA456FDBE}">
  <dimension ref="A1:AK157"/>
  <sheetViews>
    <sheetView tabSelected="1" workbookViewId="0">
      <pane xSplit="8" ySplit="15" topLeftCell="I16" activePane="bottomRight" state="frozen"/>
      <selection pane="topRight" activeCell="I1" sqref="I1"/>
      <selection pane="bottomLeft" activeCell="A16" sqref="A16"/>
      <selection pane="bottomRight" activeCell="B5" sqref="B5"/>
    </sheetView>
  </sheetViews>
  <sheetFormatPr defaultRowHeight="14.4" x14ac:dyDescent="0.3"/>
  <cols>
    <col min="1" max="1" width="9.88671875" customWidth="1"/>
    <col min="2" max="2" width="24.44140625" bestFit="1" customWidth="1"/>
  </cols>
  <sheetData>
    <row r="1" spans="1:37" x14ac:dyDescent="0.3">
      <c r="A1" s="31"/>
      <c r="B1" s="31"/>
      <c r="C1" s="31"/>
      <c r="D1" s="31"/>
      <c r="E1" s="31"/>
      <c r="F1" s="29" t="s">
        <v>45</v>
      </c>
      <c r="G1" s="29"/>
      <c r="H1" s="29" t="s">
        <v>73</v>
      </c>
      <c r="I1" s="29"/>
      <c r="J1" s="29" t="s">
        <v>982</v>
      </c>
      <c r="K1" s="29"/>
      <c r="L1" s="29" t="s">
        <v>1011</v>
      </c>
      <c r="M1" s="29"/>
      <c r="N1" s="29" t="s">
        <v>95</v>
      </c>
      <c r="O1" s="29"/>
      <c r="P1" s="29" t="s">
        <v>610</v>
      </c>
      <c r="Q1" s="29"/>
      <c r="R1" s="29" t="s">
        <v>954</v>
      </c>
      <c r="S1" s="29"/>
      <c r="T1" s="29" t="s">
        <v>1145</v>
      </c>
      <c r="U1" s="29"/>
      <c r="V1" s="29" t="s">
        <v>1501</v>
      </c>
      <c r="W1" s="29"/>
      <c r="X1" s="29" t="s">
        <v>2294</v>
      </c>
      <c r="Y1" s="29"/>
      <c r="Z1" s="29" t="s">
        <v>2072</v>
      </c>
      <c r="AA1" s="29"/>
      <c r="AB1" s="29" t="s">
        <v>2293</v>
      </c>
      <c r="AC1" s="29"/>
      <c r="AD1" s="29" t="s">
        <v>2525</v>
      </c>
      <c r="AE1" s="29"/>
      <c r="AF1" s="29" t="s">
        <v>2746</v>
      </c>
      <c r="AG1" s="29"/>
      <c r="AH1" s="29" t="s">
        <v>2886</v>
      </c>
      <c r="AI1" s="29"/>
      <c r="AJ1" s="29" t="s">
        <v>3049</v>
      </c>
      <c r="AK1" s="29"/>
    </row>
    <row r="2" spans="1:37" x14ac:dyDescent="0.3">
      <c r="A2" s="31"/>
      <c r="B2" s="31"/>
      <c r="C2" s="31"/>
      <c r="D2" s="31"/>
      <c r="E2" s="31"/>
      <c r="F2" s="30" t="s">
        <v>46</v>
      </c>
      <c r="G2" s="30" t="s">
        <v>47</v>
      </c>
      <c r="H2" s="30" t="s">
        <v>46</v>
      </c>
      <c r="I2" s="30" t="s">
        <v>47</v>
      </c>
      <c r="J2" s="30" t="s">
        <v>46</v>
      </c>
      <c r="K2" s="30" t="s">
        <v>47</v>
      </c>
      <c r="L2" s="30" t="s">
        <v>46</v>
      </c>
      <c r="M2" s="30" t="s">
        <v>47</v>
      </c>
      <c r="N2" s="30" t="s">
        <v>46</v>
      </c>
      <c r="O2" s="30" t="s">
        <v>47</v>
      </c>
      <c r="P2" s="30" t="s">
        <v>46</v>
      </c>
      <c r="Q2" s="30" t="s">
        <v>47</v>
      </c>
      <c r="R2" s="30" t="s">
        <v>46</v>
      </c>
      <c r="S2" s="30" t="s">
        <v>47</v>
      </c>
      <c r="T2" s="30" t="s">
        <v>46</v>
      </c>
      <c r="U2" s="30" t="s">
        <v>47</v>
      </c>
      <c r="V2" s="30" t="s">
        <v>46</v>
      </c>
      <c r="W2" s="30" t="s">
        <v>47</v>
      </c>
      <c r="X2" s="30" t="s">
        <v>46</v>
      </c>
      <c r="Y2" s="30" t="s">
        <v>47</v>
      </c>
      <c r="Z2" s="30" t="s">
        <v>46</v>
      </c>
      <c r="AA2" s="30" t="s">
        <v>47</v>
      </c>
      <c r="AB2" s="30" t="s">
        <v>46</v>
      </c>
      <c r="AC2" s="30" t="s">
        <v>47</v>
      </c>
      <c r="AD2" s="30" t="s">
        <v>46</v>
      </c>
      <c r="AE2" s="30" t="s">
        <v>47</v>
      </c>
      <c r="AF2" s="30" t="s">
        <v>46</v>
      </c>
      <c r="AG2" s="30" t="s">
        <v>47</v>
      </c>
      <c r="AH2" s="30" t="s">
        <v>46</v>
      </c>
      <c r="AI2" s="30" t="s">
        <v>47</v>
      </c>
      <c r="AJ2" s="30" t="s">
        <v>46</v>
      </c>
      <c r="AK2" s="30" t="s">
        <v>47</v>
      </c>
    </row>
    <row r="3" spans="1:37" x14ac:dyDescent="0.3">
      <c r="A3" t="s">
        <v>11</v>
      </c>
      <c r="B3" t="s">
        <v>3</v>
      </c>
      <c r="C3" t="s">
        <v>12</v>
      </c>
      <c r="D3" t="s">
        <v>4</v>
      </c>
      <c r="E3" t="s">
        <v>5</v>
      </c>
      <c r="F3" t="s">
        <v>44</v>
      </c>
      <c r="G3" t="s">
        <v>43</v>
      </c>
      <c r="H3" t="s">
        <v>71</v>
      </c>
      <c r="I3" t="s">
        <v>72</v>
      </c>
      <c r="J3" t="s">
        <v>983</v>
      </c>
      <c r="K3" t="s">
        <v>984</v>
      </c>
      <c r="L3" t="s">
        <v>1010</v>
      </c>
      <c r="M3" t="s">
        <v>1009</v>
      </c>
      <c r="N3" t="s">
        <v>96</v>
      </c>
      <c r="O3" t="s">
        <v>97</v>
      </c>
      <c r="P3" t="s">
        <v>611</v>
      </c>
      <c r="Q3" t="s">
        <v>612</v>
      </c>
      <c r="R3" t="s">
        <v>955</v>
      </c>
      <c r="S3" t="s">
        <v>956</v>
      </c>
      <c r="T3" t="s">
        <v>1146</v>
      </c>
      <c r="U3" t="s">
        <v>1147</v>
      </c>
      <c r="V3" t="s">
        <v>1502</v>
      </c>
      <c r="W3" t="s">
        <v>1503</v>
      </c>
      <c r="X3" t="s">
        <v>2295</v>
      </c>
      <c r="Y3" t="s">
        <v>981</v>
      </c>
      <c r="Z3" t="s">
        <v>2073</v>
      </c>
      <c r="AA3" t="s">
        <v>2074</v>
      </c>
      <c r="AB3" t="s">
        <v>2291</v>
      </c>
      <c r="AC3" t="s">
        <v>2292</v>
      </c>
      <c r="AD3" t="s">
        <v>2526</v>
      </c>
      <c r="AE3" t="s">
        <v>2527</v>
      </c>
      <c r="AF3" t="s">
        <v>2747</v>
      </c>
      <c r="AG3" t="s">
        <v>2748</v>
      </c>
      <c r="AH3" t="s">
        <v>2887</v>
      </c>
      <c r="AI3" t="s">
        <v>2888</v>
      </c>
      <c r="AJ3" t="s">
        <v>3050</v>
      </c>
      <c r="AK3" t="s">
        <v>3051</v>
      </c>
    </row>
    <row r="4" spans="1:37" x14ac:dyDescent="0.3">
      <c r="A4" s="3">
        <v>6536470</v>
      </c>
      <c r="B4" s="3" t="s">
        <v>327</v>
      </c>
      <c r="C4" s="3">
        <v>2000</v>
      </c>
      <c r="D4" s="3" t="s">
        <v>20</v>
      </c>
      <c r="E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2225</v>
      </c>
      <c r="F4">
        <f>IFERROR(VLOOKUP(FISW[[#This Row],[FIS Code]],results0301[],3,FALSE),999)</f>
        <v>999</v>
      </c>
      <c r="G4">
        <f>VLOOKUP(FISW[[#This Row],[pos0301]],pointstable[],2,FALSE)</f>
        <v>0</v>
      </c>
      <c r="H4">
        <f>IFERROR(VLOOKUP(FISW[[#This Row],[FIS Code]],results0401[],3,FALSE),999)</f>
        <v>999</v>
      </c>
      <c r="I4">
        <f>VLOOKUP(FISW[[#This Row],[pos0401]],pointstable[],2,FALSE)</f>
        <v>0</v>
      </c>
      <c r="J4">
        <f>IFERROR(VLOOKUP(FISW[[#This Row],[FIS Code]],results1501[],3,FALSE),999)</f>
        <v>999</v>
      </c>
      <c r="K4">
        <f>VLOOKUP(FISW[[#This Row],[pos15011]],pointstable[],2,FALSE)</f>
        <v>0</v>
      </c>
      <c r="L4">
        <f>IFERROR(VLOOKUP(FISW[[#This Row],[FIS Code]],results15012[],3,FALSE),999)</f>
        <v>999</v>
      </c>
      <c r="M4">
        <f>VLOOKUP(FISW[[#This Row],[pos15012]],pointstable[],2,FALSE)</f>
        <v>0</v>
      </c>
      <c r="N4" s="3">
        <f>IFERROR(VLOOKUP(FISW[[#This Row],[FIS Code]],results0502[],3,FALSE),999)</f>
        <v>999</v>
      </c>
      <c r="O4" s="3">
        <f>VLOOKUP(FISW[[#This Row],[pos0502]],pointstable[],2,FALSE)</f>
        <v>0</v>
      </c>
      <c r="P4" s="3">
        <f>IFERROR(VLOOKUP(FISW[[#This Row],[FIS Code]],results0602[],3,FALSE),999)</f>
        <v>5</v>
      </c>
      <c r="Q4" s="3">
        <f>VLOOKUP(FISW[[#This Row],[pos0602]],pointstable[],2,FALSE)</f>
        <v>225</v>
      </c>
      <c r="R4" s="3">
        <f>IFERROR(VLOOKUP(FISW[[#This Row],[FIS Code]],results0702[],3,FALSE),999)</f>
        <v>2</v>
      </c>
      <c r="S4" s="3">
        <f>VLOOKUP(FISW[[#This Row],[pos0702]],pointstable[],2,FALSE)</f>
        <v>400</v>
      </c>
      <c r="T4" s="3">
        <f>IFERROR(VLOOKUP(FISW[[#This Row],[FIS Code]],results0802[],3,FALSE),999)</f>
        <v>999</v>
      </c>
      <c r="U4" s="3">
        <f>VLOOKUP(FISW[[#This Row],[pos0802]],pointstable[],2,FALSE)</f>
        <v>0</v>
      </c>
      <c r="V4" s="3">
        <f>IFERROR(VLOOKUP(FISW[[#This Row],[FIS Code]],results0303[],3,FALSE),999)</f>
        <v>999</v>
      </c>
      <c r="W4" s="3">
        <f>VLOOKUP(FISW[[#This Row],[pos0303]],pointstable[],2,FALSE)</f>
        <v>0</v>
      </c>
      <c r="X4" s="3">
        <f>IFERROR(VLOOKUP(FISW[[#This Row],[FIS Code]],results0403[],3,FALSE),999)</f>
        <v>999</v>
      </c>
      <c r="Y4" s="3">
        <f>VLOOKUP(FISW[[#This Row],[pos0403]],pointstable[],2,FALSE)</f>
        <v>0</v>
      </c>
      <c r="Z4" s="3">
        <f>IFERROR(VLOOKUP(FISW[[#This Row],[FIS Code]],results1003[],3,FALSE),999)</f>
        <v>1</v>
      </c>
      <c r="AA4" s="3">
        <f>VLOOKUP(FISW[[#This Row],[pos1003]],pointstable[],2,FALSE)</f>
        <v>500</v>
      </c>
      <c r="AB4" s="3">
        <f>IFERROR(VLOOKUP(FISW[[#This Row],[FIS Code]],results1103[],3,FALSE),999)</f>
        <v>999</v>
      </c>
      <c r="AC4" s="3">
        <f>VLOOKUP(FISW[[#This Row],[pos1103]],pointstable[],2,FALSE)</f>
        <v>0</v>
      </c>
      <c r="AD4" s="3">
        <f>IFERROR(VLOOKUP(FISW[[#This Row],[FIS Code]],results1203[],3,FALSE),999)</f>
        <v>6</v>
      </c>
      <c r="AE4" s="3">
        <f>VLOOKUP(FISW[[#This Row],[pos1203]],pointstable[],2,FALSE)</f>
        <v>200</v>
      </c>
      <c r="AF4" s="3">
        <f>IFERROR(VLOOKUP(FISW[[#This Row],[FIS Code]],results1303[],3,FALSE),999)</f>
        <v>999</v>
      </c>
      <c r="AG4" s="3">
        <f>VLOOKUP(FISW[[#This Row],[pos1303]],pointstable[],2,FALSE)</f>
        <v>0</v>
      </c>
      <c r="AH4" s="3">
        <f>IFERROR(VLOOKUP(FISW[[#This Row],[FIS Code]],results1503[],3,FALSE),999)</f>
        <v>1</v>
      </c>
      <c r="AI4" s="3">
        <f>VLOOKUP(FISW[[#This Row],[pos1503]],pointstable[],2,FALSE)</f>
        <v>500</v>
      </c>
      <c r="AJ4" s="3">
        <f>IFERROR(VLOOKUP(FISW[[#This Row],[FIS Code]],results1603[],3,FALSE),999)</f>
        <v>2</v>
      </c>
      <c r="AK4" s="3">
        <f>VLOOKUP(FISW[[#This Row],[pos1603]],pointstable[],2,FALSE)</f>
        <v>400</v>
      </c>
    </row>
    <row r="5" spans="1:37" x14ac:dyDescent="0.3">
      <c r="A5" s="3">
        <v>6536412</v>
      </c>
      <c r="B5" s="3" t="s">
        <v>108</v>
      </c>
      <c r="C5" s="3">
        <v>2000</v>
      </c>
      <c r="D5" s="3" t="s">
        <v>20</v>
      </c>
      <c r="E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1900</v>
      </c>
      <c r="F5">
        <f>IFERROR(VLOOKUP(FISW[[#This Row],[FIS Code]],results0301[],3,FALSE),999)</f>
        <v>999</v>
      </c>
      <c r="G5">
        <f>VLOOKUP(FISW[[#This Row],[pos0301]],pointstable[],2,FALSE)</f>
        <v>0</v>
      </c>
      <c r="H5">
        <f>IFERROR(VLOOKUP(FISW[[#This Row],[FIS Code]],results0401[],3,FALSE),999)</f>
        <v>999</v>
      </c>
      <c r="I5">
        <f>VLOOKUP(FISW[[#This Row],[pos0401]],pointstable[],2,FALSE)</f>
        <v>0</v>
      </c>
      <c r="J5">
        <f>IFERROR(VLOOKUP(FISW[[#This Row],[FIS Code]],results1501[],3,FALSE),999)</f>
        <v>999</v>
      </c>
      <c r="K5">
        <f>VLOOKUP(FISW[[#This Row],[pos15011]],pointstable[],2,FALSE)</f>
        <v>0</v>
      </c>
      <c r="L5">
        <f>IFERROR(VLOOKUP(FISW[[#This Row],[FIS Code]],results15012[],3,FALSE),999)</f>
        <v>999</v>
      </c>
      <c r="M5">
        <f>VLOOKUP(FISW[[#This Row],[pos15012]],pointstable[],2,FALSE)</f>
        <v>0</v>
      </c>
      <c r="N5" s="3">
        <f>IFERROR(VLOOKUP(FISW[[#This Row],[FIS Code]],results0502[],3,FALSE),999)</f>
        <v>3</v>
      </c>
      <c r="O5" s="3">
        <f>VLOOKUP(FISW[[#This Row],[pos0502]],pointstable[],2,FALSE)</f>
        <v>300</v>
      </c>
      <c r="P5" s="3">
        <f>IFERROR(VLOOKUP(FISW[[#This Row],[FIS Code]],results0602[],3,FALSE),999)</f>
        <v>3</v>
      </c>
      <c r="Q5" s="3">
        <f>VLOOKUP(FISW[[#This Row],[pos0602]],pointstable[],2,FALSE)</f>
        <v>300</v>
      </c>
      <c r="R5" s="3">
        <f>IFERROR(VLOOKUP(FISW[[#This Row],[FIS Code]],results0702[],3,FALSE),999)</f>
        <v>999</v>
      </c>
      <c r="S5" s="3">
        <f>VLOOKUP(FISW[[#This Row],[pos0702]],pointstable[],2,FALSE)</f>
        <v>0</v>
      </c>
      <c r="T5" s="3">
        <f>IFERROR(VLOOKUP(FISW[[#This Row],[FIS Code]],results0802[],3,FALSE),999)</f>
        <v>1</v>
      </c>
      <c r="U5" s="3">
        <f>VLOOKUP(FISW[[#This Row],[pos0802]],pointstable[],2,FALSE)</f>
        <v>500</v>
      </c>
      <c r="V5" s="3">
        <f>IFERROR(VLOOKUP(FISW[[#This Row],[FIS Code]],results0303[],3,FALSE),999)</f>
        <v>999</v>
      </c>
      <c r="W5" s="3">
        <f>VLOOKUP(FISW[[#This Row],[pos0303]],pointstable[],2,FALSE)</f>
        <v>0</v>
      </c>
      <c r="X5" s="3">
        <f>IFERROR(VLOOKUP(FISW[[#This Row],[FIS Code]],results0403[],3,FALSE),999)</f>
        <v>999</v>
      </c>
      <c r="Y5" s="3">
        <f>VLOOKUP(FISW[[#This Row],[pos0403]],pointstable[],2,FALSE)</f>
        <v>0</v>
      </c>
      <c r="Z5" s="3">
        <f>IFERROR(VLOOKUP(FISW[[#This Row],[FIS Code]],results1003[],3,FALSE),999)</f>
        <v>4</v>
      </c>
      <c r="AA5" s="3">
        <f>VLOOKUP(FISW[[#This Row],[pos1003]],pointstable[],2,FALSE)</f>
        <v>250</v>
      </c>
      <c r="AB5" s="3">
        <f>IFERROR(VLOOKUP(FISW[[#This Row],[FIS Code]],results1103[],3,FALSE),999)</f>
        <v>999</v>
      </c>
      <c r="AC5" s="3">
        <f>VLOOKUP(FISW[[#This Row],[pos1103]],pointstable[],2,FALSE)</f>
        <v>0</v>
      </c>
      <c r="AD5" s="3">
        <f>IFERROR(VLOOKUP(FISW[[#This Row],[FIS Code]],results1203[],3,FALSE),999)</f>
        <v>4</v>
      </c>
      <c r="AE5" s="3">
        <f>VLOOKUP(FISW[[#This Row],[pos1203]],pointstable[],2,FALSE)</f>
        <v>250</v>
      </c>
      <c r="AF5" s="3">
        <f>IFERROR(VLOOKUP(FISW[[#This Row],[FIS Code]],results1303[],3,FALSE),999)</f>
        <v>999</v>
      </c>
      <c r="AG5" s="3">
        <f>VLOOKUP(FISW[[#This Row],[pos1303]],pointstable[],2,FALSE)</f>
        <v>0</v>
      </c>
      <c r="AH5" s="3">
        <f>IFERROR(VLOOKUP(FISW[[#This Row],[FIS Code]],results1503[],3,FALSE),999)</f>
        <v>999</v>
      </c>
      <c r="AI5" s="3">
        <f>VLOOKUP(FISW[[#This Row],[pos1503]],pointstable[],2,FALSE)</f>
        <v>0</v>
      </c>
      <c r="AJ5" s="3">
        <f>IFERROR(VLOOKUP(FISW[[#This Row],[FIS Code]],results1603[],3,FALSE),999)</f>
        <v>3</v>
      </c>
      <c r="AK5" s="3">
        <f>VLOOKUP(FISW[[#This Row],[pos1603]],pointstable[],2,FALSE)</f>
        <v>300</v>
      </c>
    </row>
    <row r="6" spans="1:37" x14ac:dyDescent="0.3">
      <c r="A6" s="3">
        <v>108143</v>
      </c>
      <c r="B6" s="3" t="s">
        <v>326</v>
      </c>
      <c r="C6" s="3">
        <v>2001</v>
      </c>
      <c r="D6" s="3" t="s">
        <v>17</v>
      </c>
      <c r="E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1690</v>
      </c>
      <c r="F6">
        <f>IFERROR(VLOOKUP(FISW[[#This Row],[FIS Code]],results0301[],3,FALSE),999)</f>
        <v>4</v>
      </c>
      <c r="G6">
        <f>VLOOKUP(FISW[[#This Row],[pos0301]],pointstable[],2,FALSE)</f>
        <v>250</v>
      </c>
      <c r="H6">
        <f>IFERROR(VLOOKUP(FISW[[#This Row],[FIS Code]],results0401[],3,FALSE),999)</f>
        <v>5</v>
      </c>
      <c r="I6">
        <f>VLOOKUP(FISW[[#This Row],[pos0401]],pointstable[],2,FALSE)</f>
        <v>225</v>
      </c>
      <c r="J6">
        <f>IFERROR(VLOOKUP(FISW[[#This Row],[FIS Code]],results1501[],3,FALSE),999)</f>
        <v>999</v>
      </c>
      <c r="K6">
        <f>VLOOKUP(FISW[[#This Row],[pos15011]],pointstable[],2,FALSE)</f>
        <v>0</v>
      </c>
      <c r="L6">
        <f>IFERROR(VLOOKUP(FISW[[#This Row],[FIS Code]],results15012[],3,FALSE),999)</f>
        <v>999</v>
      </c>
      <c r="M6">
        <f>VLOOKUP(FISW[[#This Row],[pos15012]],pointstable[],2,FALSE)</f>
        <v>0</v>
      </c>
      <c r="N6" s="3">
        <f>IFERROR(VLOOKUP(FISW[[#This Row],[FIS Code]],results0502[],3,FALSE),999)</f>
        <v>999</v>
      </c>
      <c r="O6" s="3">
        <f>VLOOKUP(FISW[[#This Row],[pos0502]],pointstable[],2,FALSE)</f>
        <v>0</v>
      </c>
      <c r="P6" s="3">
        <f>IFERROR(VLOOKUP(FISW[[#This Row],[FIS Code]],results0602[],3,FALSE),999)</f>
        <v>14</v>
      </c>
      <c r="Q6" s="3">
        <f>VLOOKUP(FISW[[#This Row],[pos0602]],pointstable[],2,FALSE)</f>
        <v>90</v>
      </c>
      <c r="R6" s="3">
        <f>IFERROR(VLOOKUP(FISW[[#This Row],[FIS Code]],results0702[],3,FALSE),999)</f>
        <v>12</v>
      </c>
      <c r="S6" s="3">
        <f>VLOOKUP(FISW[[#This Row],[pos0702]],pointstable[],2,FALSE)</f>
        <v>110</v>
      </c>
      <c r="T6" s="3">
        <f>IFERROR(VLOOKUP(FISW[[#This Row],[FIS Code]],results0802[],3,FALSE),999)</f>
        <v>4</v>
      </c>
      <c r="U6" s="3">
        <f>VLOOKUP(FISW[[#This Row],[pos0802]],pointstable[],2,FALSE)</f>
        <v>250</v>
      </c>
      <c r="V6" s="3">
        <f>IFERROR(VLOOKUP(FISW[[#This Row],[FIS Code]],results0303[],3,FALSE),999)</f>
        <v>14</v>
      </c>
      <c r="W6" s="3">
        <f>VLOOKUP(FISW[[#This Row],[pos0303]],pointstable[],2,FALSE)</f>
        <v>90</v>
      </c>
      <c r="X6" s="3">
        <f>IFERROR(VLOOKUP(FISW[[#This Row],[FIS Code]],results0403[],3,FALSE),999)</f>
        <v>16</v>
      </c>
      <c r="Y6" s="3">
        <f>VLOOKUP(FISW[[#This Row],[pos0403]],pointstable[],2,FALSE)</f>
        <v>75</v>
      </c>
      <c r="Z6" s="3">
        <f>IFERROR(VLOOKUP(FISW[[#This Row],[FIS Code]],results1003[],3,FALSE),999)</f>
        <v>19</v>
      </c>
      <c r="AA6" s="3">
        <f>VLOOKUP(FISW[[#This Row],[pos1003]],pointstable[],2,FALSE)</f>
        <v>60</v>
      </c>
      <c r="AB6" s="3">
        <f>IFERROR(VLOOKUP(FISW[[#This Row],[FIS Code]],results1103[],3,FALSE),999)</f>
        <v>10</v>
      </c>
      <c r="AC6" s="3">
        <f>VLOOKUP(FISW[[#This Row],[pos1103]],pointstable[],2,FALSE)</f>
        <v>130</v>
      </c>
      <c r="AD6" s="3">
        <f>IFERROR(VLOOKUP(FISW[[#This Row],[FIS Code]],results1203[],3,FALSE),999)</f>
        <v>22</v>
      </c>
      <c r="AE6" s="3">
        <f>VLOOKUP(FISW[[#This Row],[pos1203]],pointstable[],2,FALSE)</f>
        <v>47</v>
      </c>
      <c r="AF6" s="3">
        <f>IFERROR(VLOOKUP(FISW[[#This Row],[FIS Code]],results1303[],3,FALSE),999)</f>
        <v>25</v>
      </c>
      <c r="AG6" s="3">
        <f>VLOOKUP(FISW[[#This Row],[pos1303]],pointstable[],2,FALSE)</f>
        <v>38</v>
      </c>
      <c r="AH6" s="3">
        <f>IFERROR(VLOOKUP(FISW[[#This Row],[FIS Code]],results1503[],3,FALSE),999)</f>
        <v>9</v>
      </c>
      <c r="AI6" s="3">
        <f>VLOOKUP(FISW[[#This Row],[pos1503]],pointstable[],2,FALSE)</f>
        <v>145</v>
      </c>
      <c r="AJ6" s="3">
        <f>IFERROR(VLOOKUP(FISW[[#This Row],[FIS Code]],results1603[],3,FALSE),999)</f>
        <v>7</v>
      </c>
      <c r="AK6" s="3">
        <f>VLOOKUP(FISW[[#This Row],[pos1603]],pointstable[],2,FALSE)</f>
        <v>180</v>
      </c>
    </row>
    <row r="7" spans="1:37" x14ac:dyDescent="0.3">
      <c r="A7" s="3">
        <v>108007</v>
      </c>
      <c r="B7" s="3" t="s">
        <v>154</v>
      </c>
      <c r="C7" s="3">
        <v>2000</v>
      </c>
      <c r="D7" s="3" t="s">
        <v>17</v>
      </c>
      <c r="E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1600</v>
      </c>
      <c r="F7">
        <f>IFERROR(VLOOKUP(FISW[[#This Row],[FIS Code]],results0301[],3,FALSE),999)</f>
        <v>7</v>
      </c>
      <c r="G7">
        <f>VLOOKUP(FISW[[#This Row],[pos0301]],pointstable[],2,FALSE)</f>
        <v>180</v>
      </c>
      <c r="H7">
        <f>IFERROR(VLOOKUP(FISW[[#This Row],[FIS Code]],results0401[],3,FALSE),999)</f>
        <v>2</v>
      </c>
      <c r="I7">
        <f>VLOOKUP(FISW[[#This Row],[pos0401]],pointstable[],2,FALSE)</f>
        <v>400</v>
      </c>
      <c r="J7">
        <f>IFERROR(VLOOKUP(FISW[[#This Row],[FIS Code]],results1501[],3,FALSE),999)</f>
        <v>999</v>
      </c>
      <c r="K7">
        <f>VLOOKUP(FISW[[#This Row],[pos15011]],pointstable[],2,FALSE)</f>
        <v>0</v>
      </c>
      <c r="L7">
        <f>IFERROR(VLOOKUP(FISW[[#This Row],[FIS Code]],results15012[],3,FALSE),999)</f>
        <v>999</v>
      </c>
      <c r="M7">
        <f>VLOOKUP(FISW[[#This Row],[pos15012]],pointstable[],2,FALSE)</f>
        <v>0</v>
      </c>
      <c r="N7" s="3">
        <f>IFERROR(VLOOKUP(FISW[[#This Row],[FIS Code]],results0502[],3,FALSE),999)</f>
        <v>13</v>
      </c>
      <c r="O7" s="3">
        <f>VLOOKUP(FISW[[#This Row],[pos0502]],pointstable[],2,FALSE)</f>
        <v>100</v>
      </c>
      <c r="P7" s="3">
        <f>IFERROR(VLOOKUP(FISW[[#This Row],[FIS Code]],results0602[],3,FALSE),999)</f>
        <v>6</v>
      </c>
      <c r="Q7" s="3">
        <f>VLOOKUP(FISW[[#This Row],[pos0602]],pointstable[],2,FALSE)</f>
        <v>200</v>
      </c>
      <c r="R7" s="3">
        <f>IFERROR(VLOOKUP(FISW[[#This Row],[FIS Code]],results0702[],3,FALSE),999)</f>
        <v>999</v>
      </c>
      <c r="S7" s="3">
        <f>VLOOKUP(FISW[[#This Row],[pos0702]],pointstable[],2,FALSE)</f>
        <v>0</v>
      </c>
      <c r="T7" s="3">
        <f>IFERROR(VLOOKUP(FISW[[#This Row],[FIS Code]],results0802[],3,FALSE),999)</f>
        <v>999</v>
      </c>
      <c r="U7" s="3">
        <f>VLOOKUP(FISW[[#This Row],[pos0802]],pointstable[],2,FALSE)</f>
        <v>0</v>
      </c>
      <c r="V7" s="3">
        <f>IFERROR(VLOOKUP(FISW[[#This Row],[FIS Code]],results0303[],3,FALSE),999)</f>
        <v>999</v>
      </c>
      <c r="W7" s="3">
        <f>VLOOKUP(FISW[[#This Row],[pos0303]],pointstable[],2,FALSE)</f>
        <v>0</v>
      </c>
      <c r="X7" s="3">
        <f>IFERROR(VLOOKUP(FISW[[#This Row],[FIS Code]],results0403[],3,FALSE),999)</f>
        <v>999</v>
      </c>
      <c r="Y7" s="3">
        <f>VLOOKUP(FISW[[#This Row],[pos0403]],pointstable[],2,FALSE)</f>
        <v>0</v>
      </c>
      <c r="Z7" s="3">
        <f>IFERROR(VLOOKUP(FISW[[#This Row],[FIS Code]],results1003[],3,FALSE),999)</f>
        <v>3</v>
      </c>
      <c r="AA7" s="3">
        <f>VLOOKUP(FISW[[#This Row],[pos1003]],pointstable[],2,FALSE)</f>
        <v>300</v>
      </c>
      <c r="AB7" s="3">
        <f>IFERROR(VLOOKUP(FISW[[#This Row],[FIS Code]],results1103[],3,FALSE),999)</f>
        <v>3</v>
      </c>
      <c r="AC7" s="3">
        <f>VLOOKUP(FISW[[#This Row],[pos1103]],pointstable[],2,FALSE)</f>
        <v>300</v>
      </c>
      <c r="AD7" s="3">
        <f>IFERROR(VLOOKUP(FISW[[#This Row],[FIS Code]],results1203[],3,FALSE),999)</f>
        <v>11</v>
      </c>
      <c r="AE7" s="3">
        <f>VLOOKUP(FISW[[#This Row],[pos1203]],pointstable[],2,FALSE)</f>
        <v>120</v>
      </c>
      <c r="AF7" s="3">
        <f>IFERROR(VLOOKUP(FISW[[#This Row],[FIS Code]],results1303[],3,FALSE),999)</f>
        <v>999</v>
      </c>
      <c r="AG7" s="3">
        <f>VLOOKUP(FISW[[#This Row],[pos1303]],pointstable[],2,FALSE)</f>
        <v>0</v>
      </c>
      <c r="AH7" s="3">
        <f>IFERROR(VLOOKUP(FISW[[#This Row],[FIS Code]],results1503[],3,FALSE),999)</f>
        <v>999</v>
      </c>
      <c r="AI7" s="3">
        <f>VLOOKUP(FISW[[#This Row],[pos1503]],pointstable[],2,FALSE)</f>
        <v>0</v>
      </c>
      <c r="AJ7" s="3">
        <f>IFERROR(VLOOKUP(FISW[[#This Row],[FIS Code]],results1603[],3,FALSE),999)</f>
        <v>999</v>
      </c>
      <c r="AK7" s="3">
        <f>VLOOKUP(FISW[[#This Row],[pos1603]],pointstable[],2,FALSE)</f>
        <v>0</v>
      </c>
    </row>
    <row r="8" spans="1:37" x14ac:dyDescent="0.3">
      <c r="A8" s="3">
        <v>107227</v>
      </c>
      <c r="B8" s="3" t="s">
        <v>345</v>
      </c>
      <c r="C8" s="3">
        <v>1992</v>
      </c>
      <c r="D8" s="3" t="s">
        <v>17</v>
      </c>
      <c r="E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1500</v>
      </c>
      <c r="F8">
        <f>IFERROR(VLOOKUP(FISW[[#This Row],[FIS Code]],results0301[],3,FALSE),999)</f>
        <v>5</v>
      </c>
      <c r="G8">
        <f>VLOOKUP(FISW[[#This Row],[pos0301]],pointstable[],2,FALSE)</f>
        <v>225</v>
      </c>
      <c r="H8">
        <f>IFERROR(VLOOKUP(FISW[[#This Row],[FIS Code]],results0401[],3,FALSE),999)</f>
        <v>3</v>
      </c>
      <c r="I8">
        <f>VLOOKUP(FISW[[#This Row],[pos0401]],pointstable[],2,FALSE)</f>
        <v>300</v>
      </c>
      <c r="J8">
        <f>IFERROR(VLOOKUP(FISW[[#This Row],[FIS Code]],results1501[],3,FALSE),999)</f>
        <v>999</v>
      </c>
      <c r="K8">
        <f>VLOOKUP(FISW[[#This Row],[pos15011]],pointstable[],2,FALSE)</f>
        <v>0</v>
      </c>
      <c r="L8">
        <f>IFERROR(VLOOKUP(FISW[[#This Row],[FIS Code]],results15012[],3,FALSE),999)</f>
        <v>999</v>
      </c>
      <c r="M8">
        <f>VLOOKUP(FISW[[#This Row],[pos15012]],pointstable[],2,FALSE)</f>
        <v>0</v>
      </c>
      <c r="N8" s="3">
        <f>IFERROR(VLOOKUP(FISW[[#This Row],[FIS Code]],results0502[],3,FALSE),999)</f>
        <v>999</v>
      </c>
      <c r="O8" s="3">
        <f>VLOOKUP(FISW[[#This Row],[pos0502]],pointstable[],2,FALSE)</f>
        <v>0</v>
      </c>
      <c r="P8" s="3">
        <f>IFERROR(VLOOKUP(FISW[[#This Row],[FIS Code]],results0602[],3,FALSE),999)</f>
        <v>999</v>
      </c>
      <c r="Q8" s="3">
        <f>VLOOKUP(FISW[[#This Row],[pos0602]],pointstable[],2,FALSE)</f>
        <v>0</v>
      </c>
      <c r="R8" s="3">
        <f>IFERROR(VLOOKUP(FISW[[#This Row],[FIS Code]],results0702[],3,FALSE),999)</f>
        <v>4</v>
      </c>
      <c r="S8" s="3">
        <f>VLOOKUP(FISW[[#This Row],[pos0702]],pointstable[],2,FALSE)</f>
        <v>250</v>
      </c>
      <c r="T8" s="3">
        <f>IFERROR(VLOOKUP(FISW[[#This Row],[FIS Code]],results0802[],3,FALSE),999)</f>
        <v>3</v>
      </c>
      <c r="U8" s="3">
        <f>VLOOKUP(FISW[[#This Row],[pos0802]],pointstable[],2,FALSE)</f>
        <v>300</v>
      </c>
      <c r="V8" s="3">
        <f>IFERROR(VLOOKUP(FISW[[#This Row],[FIS Code]],results0303[],3,FALSE),999)</f>
        <v>999</v>
      </c>
      <c r="W8" s="3">
        <f>VLOOKUP(FISW[[#This Row],[pos0303]],pointstable[],2,FALSE)</f>
        <v>0</v>
      </c>
      <c r="X8" s="3">
        <f>IFERROR(VLOOKUP(FISW[[#This Row],[FIS Code]],results0403[],3,FALSE),999)</f>
        <v>999</v>
      </c>
      <c r="Y8" s="3">
        <f>VLOOKUP(FISW[[#This Row],[pos0403]],pointstable[],2,FALSE)</f>
        <v>0</v>
      </c>
      <c r="Z8" s="3">
        <f>IFERROR(VLOOKUP(FISW[[#This Row],[FIS Code]],results1003[],3,FALSE),999)</f>
        <v>5</v>
      </c>
      <c r="AA8" s="3">
        <f>VLOOKUP(FISW[[#This Row],[pos1003]],pointstable[],2,FALSE)</f>
        <v>225</v>
      </c>
      <c r="AB8" s="3">
        <f>IFERROR(VLOOKUP(FISW[[#This Row],[FIS Code]],results1103[],3,FALSE),999)</f>
        <v>6</v>
      </c>
      <c r="AC8" s="3">
        <f>VLOOKUP(FISW[[#This Row],[pos1103]],pointstable[],2,FALSE)</f>
        <v>200</v>
      </c>
      <c r="AD8" s="3">
        <f>IFERROR(VLOOKUP(FISW[[#This Row],[FIS Code]],results1203[],3,FALSE),999)</f>
        <v>999</v>
      </c>
      <c r="AE8" s="3">
        <f>VLOOKUP(FISW[[#This Row],[pos1203]],pointstable[],2,FALSE)</f>
        <v>0</v>
      </c>
      <c r="AF8" s="3">
        <f>IFERROR(VLOOKUP(FISW[[#This Row],[FIS Code]],results1303[],3,FALSE),999)</f>
        <v>999</v>
      </c>
      <c r="AG8" s="3">
        <f>VLOOKUP(FISW[[#This Row],[pos1303]],pointstable[],2,FALSE)</f>
        <v>0</v>
      </c>
      <c r="AH8" s="3">
        <f>IFERROR(VLOOKUP(FISW[[#This Row],[FIS Code]],results1503[],3,FALSE),999)</f>
        <v>999</v>
      </c>
      <c r="AI8" s="3">
        <f>VLOOKUP(FISW[[#This Row],[pos1503]],pointstable[],2,FALSE)</f>
        <v>0</v>
      </c>
      <c r="AJ8" s="3">
        <f>IFERROR(VLOOKUP(FISW[[#This Row],[FIS Code]],results1603[],3,FALSE),999)</f>
        <v>999</v>
      </c>
      <c r="AK8" s="3">
        <f>VLOOKUP(FISW[[#This Row],[pos1603]],pointstable[],2,FALSE)</f>
        <v>0</v>
      </c>
    </row>
    <row r="9" spans="1:37" x14ac:dyDescent="0.3">
      <c r="A9" s="3">
        <v>426068</v>
      </c>
      <c r="B9" s="3" t="s">
        <v>2069</v>
      </c>
      <c r="C9" s="3">
        <v>1994</v>
      </c>
      <c r="D9" s="3" t="s">
        <v>2061</v>
      </c>
      <c r="E9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1500</v>
      </c>
      <c r="F9" s="3">
        <f>IFERROR(VLOOKUP(FISW[[#This Row],[FIS Code]],results0301[],3,FALSE),999)</f>
        <v>999</v>
      </c>
      <c r="G9" s="3">
        <f>VLOOKUP(FISW[[#This Row],[pos0301]],pointstable[],2,FALSE)</f>
        <v>0</v>
      </c>
      <c r="H9" s="3">
        <f>IFERROR(VLOOKUP(FISW[[#This Row],[FIS Code]],results0401[],3,FALSE),999)</f>
        <v>999</v>
      </c>
      <c r="I9" s="3">
        <f>VLOOKUP(FISW[[#This Row],[pos0401]],pointstable[],2,FALSE)</f>
        <v>0</v>
      </c>
      <c r="J9" s="3">
        <f>IFERROR(VLOOKUP(FISW[[#This Row],[FIS Code]],results1501[],3,FALSE),999)</f>
        <v>999</v>
      </c>
      <c r="K9" s="3">
        <f>VLOOKUP(FISW[[#This Row],[pos15011]],pointstable[],2,FALSE)</f>
        <v>0</v>
      </c>
      <c r="L9" s="3">
        <f>IFERROR(VLOOKUP(FISW[[#This Row],[FIS Code]],results15012[],3,FALSE),999)</f>
        <v>999</v>
      </c>
      <c r="M9" s="3">
        <f>VLOOKUP(FISW[[#This Row],[pos15012]],pointstable[],2,FALSE)</f>
        <v>0</v>
      </c>
      <c r="N9" s="3">
        <f>IFERROR(VLOOKUP(FISW[[#This Row],[FIS Code]],results0502[],3,FALSE),999)</f>
        <v>999</v>
      </c>
      <c r="O9" s="3">
        <f>VLOOKUP(FISW[[#This Row],[pos0502]],pointstable[],2,FALSE)</f>
        <v>0</v>
      </c>
      <c r="P9" s="3">
        <f>IFERROR(VLOOKUP(FISW[[#This Row],[FIS Code]],results0602[],3,FALSE),999)</f>
        <v>999</v>
      </c>
      <c r="Q9" s="3">
        <f>VLOOKUP(FISW[[#This Row],[pos0602]],pointstable[],2,FALSE)</f>
        <v>0</v>
      </c>
      <c r="R9" s="3">
        <f>IFERROR(VLOOKUP(FISW[[#This Row],[FIS Code]],results0702[],3,FALSE),999)</f>
        <v>999</v>
      </c>
      <c r="S9" s="3">
        <f>VLOOKUP(FISW[[#This Row],[pos0702]],pointstable[],2,FALSE)</f>
        <v>0</v>
      </c>
      <c r="T9" s="3">
        <f>IFERROR(VLOOKUP(FISW[[#This Row],[FIS Code]],results0802[],3,FALSE),999)</f>
        <v>999</v>
      </c>
      <c r="U9" s="3">
        <f>VLOOKUP(FISW[[#This Row],[pos0802]],pointstable[],2,FALSE)</f>
        <v>0</v>
      </c>
      <c r="V9" s="3">
        <f>IFERROR(VLOOKUP(FISW[[#This Row],[FIS Code]],results0303[],3,FALSE),999)</f>
        <v>999</v>
      </c>
      <c r="W9" s="3">
        <f>VLOOKUP(FISW[[#This Row],[pos0303]],pointstable[],2,FALSE)</f>
        <v>0</v>
      </c>
      <c r="X9" s="3">
        <f>IFERROR(VLOOKUP(FISW[[#This Row],[FIS Code]],results0403[],3,FALSE),999)</f>
        <v>999</v>
      </c>
      <c r="Y9" s="3">
        <f>VLOOKUP(FISW[[#This Row],[pos0403]],pointstable[],2,FALSE)</f>
        <v>0</v>
      </c>
      <c r="Z9" s="3">
        <f>IFERROR(VLOOKUP(FISW[[#This Row],[FIS Code]],results1003[],3,FALSE),999)</f>
        <v>999</v>
      </c>
      <c r="AA9" s="3">
        <f>VLOOKUP(FISW[[#This Row],[pos1003]],pointstable[],2,FALSE)</f>
        <v>0</v>
      </c>
      <c r="AB9" s="3">
        <f>IFERROR(VLOOKUP(FISW[[#This Row],[FIS Code]],results1103[],3,FALSE),999)</f>
        <v>1</v>
      </c>
      <c r="AC9" s="3">
        <f>VLOOKUP(FISW[[#This Row],[pos1103]],pointstable[],2,FALSE)</f>
        <v>500</v>
      </c>
      <c r="AD9" s="3">
        <f>IFERROR(VLOOKUP(FISW[[#This Row],[FIS Code]],results1203[],3,FALSE),999)</f>
        <v>1</v>
      </c>
      <c r="AE9" s="3">
        <f>VLOOKUP(FISW[[#This Row],[pos1203]],pointstable[],2,FALSE)</f>
        <v>500</v>
      </c>
      <c r="AF9" s="3">
        <f>IFERROR(VLOOKUP(FISW[[#This Row],[FIS Code]],results1303[],3,FALSE),999)</f>
        <v>1</v>
      </c>
      <c r="AG9" s="3">
        <f>VLOOKUP(FISW[[#This Row],[pos1303]],pointstable[],2,FALSE)</f>
        <v>500</v>
      </c>
      <c r="AH9" s="3">
        <f>IFERROR(VLOOKUP(FISW[[#This Row],[FIS Code]],results1503[],3,FALSE),999)</f>
        <v>999</v>
      </c>
      <c r="AI9" s="3">
        <f>VLOOKUP(FISW[[#This Row],[pos1503]],pointstable[],2,FALSE)</f>
        <v>0</v>
      </c>
      <c r="AJ9" s="3">
        <f>IFERROR(VLOOKUP(FISW[[#This Row],[FIS Code]],results1603[],3,FALSE),999)</f>
        <v>999</v>
      </c>
      <c r="AK9" s="3">
        <f>VLOOKUP(FISW[[#This Row],[pos1603]],pointstable[],2,FALSE)</f>
        <v>0</v>
      </c>
    </row>
    <row r="10" spans="1:37" x14ac:dyDescent="0.3">
      <c r="A10" s="3">
        <v>108144</v>
      </c>
      <c r="B10" s="3" t="s">
        <v>148</v>
      </c>
      <c r="C10" s="3">
        <v>2001</v>
      </c>
      <c r="D10" s="3" t="s">
        <v>17</v>
      </c>
      <c r="E1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1420</v>
      </c>
      <c r="F10">
        <f>IFERROR(VLOOKUP(FISW[[#This Row],[FIS Code]],results0301[],3,FALSE),999)</f>
        <v>1</v>
      </c>
      <c r="G10">
        <f>VLOOKUP(FISW[[#This Row],[pos0301]],pointstable[],2,FALSE)</f>
        <v>500</v>
      </c>
      <c r="H10">
        <f>IFERROR(VLOOKUP(FISW[[#This Row],[FIS Code]],results0401[],3,FALSE),999)</f>
        <v>4</v>
      </c>
      <c r="I10">
        <f>VLOOKUP(FISW[[#This Row],[pos0401]],pointstable[],2,FALSE)</f>
        <v>250</v>
      </c>
      <c r="J10">
        <f>IFERROR(VLOOKUP(FISW[[#This Row],[FIS Code]],results1501[],3,FALSE),999)</f>
        <v>999</v>
      </c>
      <c r="K10">
        <f>VLOOKUP(FISW[[#This Row],[pos15011]],pointstable[],2,FALSE)</f>
        <v>0</v>
      </c>
      <c r="L10">
        <f>IFERROR(VLOOKUP(FISW[[#This Row],[FIS Code]],results15012[],3,FALSE),999)</f>
        <v>999</v>
      </c>
      <c r="M10">
        <f>VLOOKUP(FISW[[#This Row],[pos15012]],pointstable[],2,FALSE)</f>
        <v>0</v>
      </c>
      <c r="N10" s="3">
        <f>IFERROR(VLOOKUP(FISW[[#This Row],[FIS Code]],results0502[],3,FALSE),999)</f>
        <v>12</v>
      </c>
      <c r="O10" s="3">
        <f>VLOOKUP(FISW[[#This Row],[pos0502]],pointstable[],2,FALSE)</f>
        <v>110</v>
      </c>
      <c r="P10" s="3">
        <f>IFERROR(VLOOKUP(FISW[[#This Row],[FIS Code]],results0602[],3,FALSE),999)</f>
        <v>999</v>
      </c>
      <c r="Q10" s="3">
        <f>VLOOKUP(FISW[[#This Row],[pos0602]],pointstable[],2,FALSE)</f>
        <v>0</v>
      </c>
      <c r="R10" s="3">
        <f>IFERROR(VLOOKUP(FISW[[#This Row],[FIS Code]],results0702[],3,FALSE),999)</f>
        <v>999</v>
      </c>
      <c r="S10" s="3">
        <f>VLOOKUP(FISW[[#This Row],[pos0702]],pointstable[],2,FALSE)</f>
        <v>0</v>
      </c>
      <c r="T10" s="3">
        <f>IFERROR(VLOOKUP(FISW[[#This Row],[FIS Code]],results0802[],3,FALSE),999)</f>
        <v>999</v>
      </c>
      <c r="U10" s="3">
        <f>VLOOKUP(FISW[[#This Row],[pos0802]],pointstable[],2,FALSE)</f>
        <v>0</v>
      </c>
      <c r="V10" s="3">
        <f>IFERROR(VLOOKUP(FISW[[#This Row],[FIS Code]],results0303[],3,FALSE),999)</f>
        <v>999</v>
      </c>
      <c r="W10" s="3">
        <f>VLOOKUP(FISW[[#This Row],[pos0303]],pointstable[],2,FALSE)</f>
        <v>0</v>
      </c>
      <c r="X10" s="3">
        <f>IFERROR(VLOOKUP(FISW[[#This Row],[FIS Code]],results0403[],3,FALSE),999)</f>
        <v>12</v>
      </c>
      <c r="Y10" s="3">
        <f>VLOOKUP(FISW[[#This Row],[pos0403]],pointstable[],2,FALSE)</f>
        <v>110</v>
      </c>
      <c r="Z10" s="3">
        <f>IFERROR(VLOOKUP(FISW[[#This Row],[FIS Code]],results1003[],3,FALSE),999)</f>
        <v>999</v>
      </c>
      <c r="AA10" s="3">
        <f>VLOOKUP(FISW[[#This Row],[pos1003]],pointstable[],2,FALSE)</f>
        <v>0</v>
      </c>
      <c r="AB10" s="3">
        <f>IFERROR(VLOOKUP(FISW[[#This Row],[FIS Code]],results1103[],3,FALSE),999)</f>
        <v>8</v>
      </c>
      <c r="AC10" s="3">
        <f>VLOOKUP(FISW[[#This Row],[pos1103]],pointstable[],2,FALSE)</f>
        <v>160</v>
      </c>
      <c r="AD10" s="3">
        <f>IFERROR(VLOOKUP(FISW[[#This Row],[FIS Code]],results1203[],3,FALSE),999)</f>
        <v>15</v>
      </c>
      <c r="AE10" s="3">
        <f>VLOOKUP(FISW[[#This Row],[pos1203]],pointstable[],2,FALSE)</f>
        <v>80</v>
      </c>
      <c r="AF10" s="3">
        <f>IFERROR(VLOOKUP(FISW[[#This Row],[FIS Code]],results1303[],3,FALSE),999)</f>
        <v>14</v>
      </c>
      <c r="AG10" s="3">
        <f>VLOOKUP(FISW[[#This Row],[pos1303]],pointstable[],2,FALSE)</f>
        <v>90</v>
      </c>
      <c r="AH10" s="3">
        <f>IFERROR(VLOOKUP(FISW[[#This Row],[FIS Code]],results1503[],3,FALSE),999)</f>
        <v>11</v>
      </c>
      <c r="AI10" s="3">
        <f>VLOOKUP(FISW[[#This Row],[pos1503]],pointstable[],2,FALSE)</f>
        <v>120</v>
      </c>
      <c r="AJ10" s="3">
        <f>IFERROR(VLOOKUP(FISW[[#This Row],[FIS Code]],results1603[],3,FALSE),999)</f>
        <v>999</v>
      </c>
      <c r="AK10" s="3">
        <f>VLOOKUP(FISW[[#This Row],[pos1603]],pointstable[],2,FALSE)</f>
        <v>0</v>
      </c>
    </row>
    <row r="11" spans="1:37" x14ac:dyDescent="0.3">
      <c r="A11" s="3">
        <v>108137</v>
      </c>
      <c r="B11" s="3" t="s">
        <v>159</v>
      </c>
      <c r="C11" s="3">
        <v>2001</v>
      </c>
      <c r="D11" s="3" t="s">
        <v>17</v>
      </c>
      <c r="E1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1405</v>
      </c>
      <c r="F11" s="3">
        <f>IFERROR(VLOOKUP(FISW[[#This Row],[FIS Code]],results0301[],3,FALSE),999)</f>
        <v>8</v>
      </c>
      <c r="G11" s="3">
        <f>VLOOKUP(FISW[[#This Row],[pos0301]],pointstable[],2,FALSE)</f>
        <v>160</v>
      </c>
      <c r="H11" s="3">
        <f>IFERROR(VLOOKUP(FISW[[#This Row],[FIS Code]],results0401[],3,FALSE),999)</f>
        <v>9</v>
      </c>
      <c r="I11" s="3">
        <f>VLOOKUP(FISW[[#This Row],[pos0401]],pointstable[],2,FALSE)</f>
        <v>145</v>
      </c>
      <c r="J11" s="3">
        <f>IFERROR(VLOOKUP(FISW[[#This Row],[FIS Code]],results1501[],3,FALSE),999)</f>
        <v>999</v>
      </c>
      <c r="K11" s="3">
        <f>VLOOKUP(FISW[[#This Row],[pos15011]],pointstable[],2,FALSE)</f>
        <v>0</v>
      </c>
      <c r="L11" s="3">
        <f>IFERROR(VLOOKUP(FISW[[#This Row],[FIS Code]],results15012[],3,FALSE),999)</f>
        <v>999</v>
      </c>
      <c r="M11" s="3">
        <f>VLOOKUP(FISW[[#This Row],[pos15012]],pointstable[],2,FALSE)</f>
        <v>0</v>
      </c>
      <c r="N11" s="3">
        <f>IFERROR(VLOOKUP(FISW[[#This Row],[FIS Code]],results0502[],3,FALSE),999)</f>
        <v>14</v>
      </c>
      <c r="O11" s="3">
        <f>VLOOKUP(FISW[[#This Row],[pos0502]],pointstable[],2,FALSE)</f>
        <v>90</v>
      </c>
      <c r="P11" s="3">
        <f>IFERROR(VLOOKUP(FISW[[#This Row],[FIS Code]],results0602[],3,FALSE),999)</f>
        <v>12</v>
      </c>
      <c r="Q11" s="3">
        <f>VLOOKUP(FISW[[#This Row],[pos0602]],pointstable[],2,FALSE)</f>
        <v>110</v>
      </c>
      <c r="R11" s="3">
        <f>IFERROR(VLOOKUP(FISW[[#This Row],[FIS Code]],results0702[],3,FALSE),999)</f>
        <v>5</v>
      </c>
      <c r="S11" s="3">
        <f>VLOOKUP(FISW[[#This Row],[pos0702]],pointstable[],2,FALSE)</f>
        <v>225</v>
      </c>
      <c r="T11" s="3">
        <f>IFERROR(VLOOKUP(FISW[[#This Row],[FIS Code]],results0802[],3,FALSE),999)</f>
        <v>999</v>
      </c>
      <c r="U11" s="3">
        <f>VLOOKUP(FISW[[#This Row],[pos0802]],pointstable[],2,FALSE)</f>
        <v>0</v>
      </c>
      <c r="V11" s="3">
        <f>IFERROR(VLOOKUP(FISW[[#This Row],[FIS Code]],results0303[],3,FALSE),999)</f>
        <v>9</v>
      </c>
      <c r="W11" s="3">
        <f>VLOOKUP(FISW[[#This Row],[pos0303]],pointstable[],2,FALSE)</f>
        <v>145</v>
      </c>
      <c r="X11" s="3">
        <f>IFERROR(VLOOKUP(FISW[[#This Row],[FIS Code]],results0403[],3,FALSE),999)</f>
        <v>14</v>
      </c>
      <c r="Y11" s="3">
        <f>VLOOKUP(FISW[[#This Row],[pos0403]],pointstable[],2,FALSE)</f>
        <v>90</v>
      </c>
      <c r="Z11" s="3">
        <f>IFERROR(VLOOKUP(FISW[[#This Row],[FIS Code]],results1003[],3,FALSE),999)</f>
        <v>10</v>
      </c>
      <c r="AA11" s="3">
        <f>VLOOKUP(FISW[[#This Row],[pos1003]],pointstable[],2,FALSE)</f>
        <v>130</v>
      </c>
      <c r="AB11" s="3">
        <f>IFERROR(VLOOKUP(FISW[[#This Row],[FIS Code]],results1103[],3,FALSE),999)</f>
        <v>7</v>
      </c>
      <c r="AC11" s="3">
        <f>VLOOKUP(FISW[[#This Row],[pos1103]],pointstable[],2,FALSE)</f>
        <v>180</v>
      </c>
      <c r="AD11" s="3">
        <f>IFERROR(VLOOKUP(FISW[[#This Row],[FIS Code]],results1203[],3,FALSE),999)</f>
        <v>10</v>
      </c>
      <c r="AE11" s="3">
        <f>VLOOKUP(FISW[[#This Row],[pos1203]],pointstable[],2,FALSE)</f>
        <v>130</v>
      </c>
      <c r="AF11" s="3">
        <f>IFERROR(VLOOKUP(FISW[[#This Row],[FIS Code]],results1303[],3,FALSE),999)</f>
        <v>999</v>
      </c>
      <c r="AG11" s="3">
        <f>VLOOKUP(FISW[[#This Row],[pos1303]],pointstable[],2,FALSE)</f>
        <v>0</v>
      </c>
      <c r="AH11" s="3">
        <f>IFERROR(VLOOKUP(FISW[[#This Row],[FIS Code]],results1503[],3,FALSE),999)</f>
        <v>999</v>
      </c>
      <c r="AI11" s="3">
        <f>VLOOKUP(FISW[[#This Row],[pos1503]],pointstable[],2,FALSE)</f>
        <v>0</v>
      </c>
      <c r="AJ11" s="3">
        <f>IFERROR(VLOOKUP(FISW[[#This Row],[FIS Code]],results1603[],3,FALSE),999)</f>
        <v>999</v>
      </c>
      <c r="AK11" s="3">
        <f>VLOOKUP(FISW[[#This Row],[pos1603]],pointstable[],2,FALSE)</f>
        <v>0</v>
      </c>
    </row>
    <row r="12" spans="1:37" x14ac:dyDescent="0.3">
      <c r="A12" s="3">
        <v>107854</v>
      </c>
      <c r="B12" s="3" t="s">
        <v>102</v>
      </c>
      <c r="C12" s="3">
        <v>1999</v>
      </c>
      <c r="D12" s="3" t="s">
        <v>17</v>
      </c>
      <c r="E1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1400</v>
      </c>
      <c r="F12">
        <f>IFERROR(VLOOKUP(FISW[[#This Row],[FIS Code]],results0301[],3,FALSE),999)</f>
        <v>999</v>
      </c>
      <c r="G12">
        <f>VLOOKUP(FISW[[#This Row],[pos0301]],pointstable[],2,FALSE)</f>
        <v>0</v>
      </c>
      <c r="H12">
        <f>IFERROR(VLOOKUP(FISW[[#This Row],[FIS Code]],results0401[],3,FALSE),999)</f>
        <v>999</v>
      </c>
      <c r="I12">
        <f>VLOOKUP(FISW[[#This Row],[pos0401]],pointstable[],2,FALSE)</f>
        <v>0</v>
      </c>
      <c r="J12">
        <f>IFERROR(VLOOKUP(FISW[[#This Row],[FIS Code]],results1501[],3,FALSE),999)</f>
        <v>999</v>
      </c>
      <c r="K12">
        <f>VLOOKUP(FISW[[#This Row],[pos15011]],pointstable[],2,FALSE)</f>
        <v>0</v>
      </c>
      <c r="L12">
        <f>IFERROR(VLOOKUP(FISW[[#This Row],[FIS Code]],results15012[],3,FALSE),999)</f>
        <v>999</v>
      </c>
      <c r="M12">
        <f>VLOOKUP(FISW[[#This Row],[pos15012]],pointstable[],2,FALSE)</f>
        <v>0</v>
      </c>
      <c r="N12" s="3">
        <f>IFERROR(VLOOKUP(FISW[[#This Row],[FIS Code]],results0502[],3,FALSE),999)</f>
        <v>2</v>
      </c>
      <c r="O12" s="3">
        <f>VLOOKUP(FISW[[#This Row],[pos0502]],pointstable[],2,FALSE)</f>
        <v>400</v>
      </c>
      <c r="P12" s="3">
        <f>IFERROR(VLOOKUP(FISW[[#This Row],[FIS Code]],results0602[],3,FALSE),999)</f>
        <v>1</v>
      </c>
      <c r="Q12" s="3">
        <f>VLOOKUP(FISW[[#This Row],[pos0602]],pointstable[],2,FALSE)</f>
        <v>500</v>
      </c>
      <c r="R12" s="3">
        <f>IFERROR(VLOOKUP(FISW[[#This Row],[FIS Code]],results0702[],3,FALSE),999)</f>
        <v>1</v>
      </c>
      <c r="S12" s="3">
        <f>VLOOKUP(FISW[[#This Row],[pos0702]],pointstable[],2,FALSE)</f>
        <v>500</v>
      </c>
      <c r="T12" s="3">
        <f>IFERROR(VLOOKUP(FISW[[#This Row],[FIS Code]],results0802[],3,FALSE),999)</f>
        <v>999</v>
      </c>
      <c r="U12" s="3">
        <f>VLOOKUP(FISW[[#This Row],[pos0802]],pointstable[],2,FALSE)</f>
        <v>0</v>
      </c>
      <c r="V12" s="3">
        <f>IFERROR(VLOOKUP(FISW[[#This Row],[FIS Code]],results0303[],3,FALSE),999)</f>
        <v>999</v>
      </c>
      <c r="W12" s="3">
        <f>VLOOKUP(FISW[[#This Row],[pos0303]],pointstable[],2,FALSE)</f>
        <v>0</v>
      </c>
      <c r="X12" s="3">
        <f>IFERROR(VLOOKUP(FISW[[#This Row],[FIS Code]],results0403[],3,FALSE),999)</f>
        <v>999</v>
      </c>
      <c r="Y12" s="3">
        <f>VLOOKUP(FISW[[#This Row],[pos0403]],pointstable[],2,FALSE)</f>
        <v>0</v>
      </c>
      <c r="Z12" s="3">
        <f>IFERROR(VLOOKUP(FISW[[#This Row],[FIS Code]],results1003[],3,FALSE),999)</f>
        <v>999</v>
      </c>
      <c r="AA12" s="3">
        <f>VLOOKUP(FISW[[#This Row],[pos1003]],pointstable[],2,FALSE)</f>
        <v>0</v>
      </c>
      <c r="AB12" s="3">
        <f>IFERROR(VLOOKUP(FISW[[#This Row],[FIS Code]],results1103[],3,FALSE),999)</f>
        <v>999</v>
      </c>
      <c r="AC12" s="3">
        <f>VLOOKUP(FISW[[#This Row],[pos1103]],pointstable[],2,FALSE)</f>
        <v>0</v>
      </c>
      <c r="AD12" s="3">
        <f>IFERROR(VLOOKUP(FISW[[#This Row],[FIS Code]],results1203[],3,FALSE),999)</f>
        <v>999</v>
      </c>
      <c r="AE12" s="3">
        <f>VLOOKUP(FISW[[#This Row],[pos1203]],pointstable[],2,FALSE)</f>
        <v>0</v>
      </c>
      <c r="AF12" s="3">
        <f>IFERROR(VLOOKUP(FISW[[#This Row],[FIS Code]],results1303[],3,FALSE),999)</f>
        <v>999</v>
      </c>
      <c r="AG12" s="3">
        <f>VLOOKUP(FISW[[#This Row],[pos1303]],pointstable[],2,FALSE)</f>
        <v>0</v>
      </c>
      <c r="AH12" s="3">
        <f>IFERROR(VLOOKUP(FISW[[#This Row],[FIS Code]],results1503[],3,FALSE),999)</f>
        <v>999</v>
      </c>
      <c r="AI12" s="3">
        <f>VLOOKUP(FISW[[#This Row],[pos1503]],pointstable[],2,FALSE)</f>
        <v>0</v>
      </c>
      <c r="AJ12" s="3">
        <f>IFERROR(VLOOKUP(FISW[[#This Row],[FIS Code]],results1603[],3,FALSE),999)</f>
        <v>999</v>
      </c>
      <c r="AK12" s="3">
        <f>VLOOKUP(FISW[[#This Row],[pos1603]],pointstable[],2,FALSE)</f>
        <v>0</v>
      </c>
    </row>
    <row r="13" spans="1:37" x14ac:dyDescent="0.3">
      <c r="A13" s="3">
        <v>197846</v>
      </c>
      <c r="B13" s="3" t="s">
        <v>2319</v>
      </c>
      <c r="C13" s="3">
        <v>1997</v>
      </c>
      <c r="D13" s="3" t="s">
        <v>1363</v>
      </c>
      <c r="E13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1380</v>
      </c>
      <c r="F13" s="3">
        <f>IFERROR(VLOOKUP(FISW[[#This Row],[FIS Code]],results0301[],3,FALSE),999)</f>
        <v>999</v>
      </c>
      <c r="G13" s="3">
        <f>VLOOKUP(FISW[[#This Row],[pos0301]],pointstable[],2,FALSE)</f>
        <v>0</v>
      </c>
      <c r="H13" s="3">
        <f>IFERROR(VLOOKUP(FISW[[#This Row],[FIS Code]],results0401[],3,FALSE),999)</f>
        <v>999</v>
      </c>
      <c r="I13" s="3">
        <f>VLOOKUP(FISW[[#This Row],[pos0401]],pointstable[],2,FALSE)</f>
        <v>0</v>
      </c>
      <c r="J13" s="3">
        <f>IFERROR(VLOOKUP(FISW[[#This Row],[FIS Code]],results1501[],3,FALSE),999)</f>
        <v>999</v>
      </c>
      <c r="K13" s="3">
        <f>VLOOKUP(FISW[[#This Row],[pos15011]],pointstable[],2,FALSE)</f>
        <v>0</v>
      </c>
      <c r="L13" s="3">
        <f>IFERROR(VLOOKUP(FISW[[#This Row],[FIS Code]],results15012[],3,FALSE),999)</f>
        <v>999</v>
      </c>
      <c r="M13" s="3">
        <f>VLOOKUP(FISW[[#This Row],[pos15012]],pointstable[],2,FALSE)</f>
        <v>0</v>
      </c>
      <c r="N13" s="3">
        <f>IFERROR(VLOOKUP(FISW[[#This Row],[FIS Code]],results0502[],3,FALSE),999)</f>
        <v>999</v>
      </c>
      <c r="O13" s="3">
        <f>VLOOKUP(FISW[[#This Row],[pos0502]],pointstable[],2,FALSE)</f>
        <v>0</v>
      </c>
      <c r="P13" s="3">
        <f>IFERROR(VLOOKUP(FISW[[#This Row],[FIS Code]],results0602[],3,FALSE),999)</f>
        <v>999</v>
      </c>
      <c r="Q13" s="3">
        <f>VLOOKUP(FISW[[#This Row],[pos0602]],pointstable[],2,FALSE)</f>
        <v>0</v>
      </c>
      <c r="R13" s="3">
        <f>IFERROR(VLOOKUP(FISW[[#This Row],[FIS Code]],results0702[],3,FALSE),999)</f>
        <v>999</v>
      </c>
      <c r="S13" s="3">
        <f>VLOOKUP(FISW[[#This Row],[pos0702]],pointstable[],2,FALSE)</f>
        <v>0</v>
      </c>
      <c r="T13" s="3">
        <f>IFERROR(VLOOKUP(FISW[[#This Row],[FIS Code]],results0802[],3,FALSE),999)</f>
        <v>999</v>
      </c>
      <c r="U13" s="3">
        <f>VLOOKUP(FISW[[#This Row],[pos0802]],pointstable[],2,FALSE)</f>
        <v>0</v>
      </c>
      <c r="V13" s="3">
        <f>IFERROR(VLOOKUP(FISW[[#This Row],[FIS Code]],results0303[],3,FALSE),999)</f>
        <v>999</v>
      </c>
      <c r="W13" s="3">
        <f>VLOOKUP(FISW[[#This Row],[pos0303]],pointstable[],2,FALSE)</f>
        <v>0</v>
      </c>
      <c r="X13" s="3">
        <f>IFERROR(VLOOKUP(FISW[[#This Row],[FIS Code]],results0403[],3,FALSE),999)</f>
        <v>999</v>
      </c>
      <c r="Y13" s="3">
        <f>VLOOKUP(FISW[[#This Row],[pos0403]],pointstable[],2,FALSE)</f>
        <v>0</v>
      </c>
      <c r="Z13" s="3">
        <f>IFERROR(VLOOKUP(FISW[[#This Row],[FIS Code]],results1003[],3,FALSE),999)</f>
        <v>999</v>
      </c>
      <c r="AA13" s="3">
        <f>VLOOKUP(FISW[[#This Row],[pos1003]],pointstable[],2,FALSE)</f>
        <v>0</v>
      </c>
      <c r="AB13" s="3">
        <f>IFERROR(VLOOKUP(FISW[[#This Row],[FIS Code]],results1103[],3,FALSE),999)</f>
        <v>999</v>
      </c>
      <c r="AC13" s="3">
        <f>VLOOKUP(FISW[[#This Row],[pos1103]],pointstable[],2,FALSE)</f>
        <v>0</v>
      </c>
      <c r="AD13" s="3">
        <f>IFERROR(VLOOKUP(FISW[[#This Row],[FIS Code]],results1203[],3,FALSE),999)</f>
        <v>7</v>
      </c>
      <c r="AE13" s="3">
        <f>VLOOKUP(FISW[[#This Row],[pos1203]],pointstable[],2,FALSE)</f>
        <v>180</v>
      </c>
      <c r="AF13" s="3">
        <f>IFERROR(VLOOKUP(FISW[[#This Row],[FIS Code]],results1303[],3,FALSE),999)</f>
        <v>3</v>
      </c>
      <c r="AG13" s="3">
        <f>VLOOKUP(FISW[[#This Row],[pos1303]],pointstable[],2,FALSE)</f>
        <v>300</v>
      </c>
      <c r="AH13" s="3">
        <f>IFERROR(VLOOKUP(FISW[[#This Row],[FIS Code]],results1503[],3,FALSE),999)</f>
        <v>2</v>
      </c>
      <c r="AI13" s="3">
        <f>VLOOKUP(FISW[[#This Row],[pos1503]],pointstable[],2,FALSE)</f>
        <v>400</v>
      </c>
      <c r="AJ13" s="3">
        <f>IFERROR(VLOOKUP(FISW[[#This Row],[FIS Code]],results1603[],3,FALSE),999)</f>
        <v>1</v>
      </c>
      <c r="AK13" s="3">
        <f>VLOOKUP(FISW[[#This Row],[pos1603]],pointstable[],2,FALSE)</f>
        <v>500</v>
      </c>
    </row>
    <row r="14" spans="1:37" x14ac:dyDescent="0.3">
      <c r="A14" s="3">
        <v>107424</v>
      </c>
      <c r="B14" s="3" t="s">
        <v>1148</v>
      </c>
      <c r="C14" s="3">
        <v>1994</v>
      </c>
      <c r="D14" s="3" t="s">
        <v>17</v>
      </c>
      <c r="E1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1375</v>
      </c>
      <c r="F14">
        <f>IFERROR(VLOOKUP(FISW[[#This Row],[FIS Code]],results0301[],3,FALSE),999)</f>
        <v>999</v>
      </c>
      <c r="G14">
        <f>VLOOKUP(FISW[[#This Row],[pos0301]],pointstable[],2,FALSE)</f>
        <v>0</v>
      </c>
      <c r="H14">
        <f>IFERROR(VLOOKUP(FISW[[#This Row],[FIS Code]],results0401[],3,FALSE),999)</f>
        <v>999</v>
      </c>
      <c r="I14">
        <f>VLOOKUP(FISW[[#This Row],[pos0401]],pointstable[],2,FALSE)</f>
        <v>0</v>
      </c>
      <c r="J14">
        <f>IFERROR(VLOOKUP(FISW[[#This Row],[FIS Code]],results1501[],3,FALSE),999)</f>
        <v>999</v>
      </c>
      <c r="K14">
        <f>VLOOKUP(FISW[[#This Row],[pos15011]],pointstable[],2,FALSE)</f>
        <v>0</v>
      </c>
      <c r="L14">
        <f>IFERROR(VLOOKUP(FISW[[#This Row],[FIS Code]],results15012[],3,FALSE),999)</f>
        <v>999</v>
      </c>
      <c r="M14">
        <f>VLOOKUP(FISW[[#This Row],[pos15012]],pointstable[],2,FALSE)</f>
        <v>0</v>
      </c>
      <c r="N14" s="3">
        <f>IFERROR(VLOOKUP(FISW[[#This Row],[FIS Code]],results0502[],3,FALSE),999)</f>
        <v>999</v>
      </c>
      <c r="O14" s="3">
        <f>VLOOKUP(FISW[[#This Row],[pos0502]],pointstable[],2,FALSE)</f>
        <v>0</v>
      </c>
      <c r="P14" s="3">
        <f>IFERROR(VLOOKUP(FISW[[#This Row],[FIS Code]],results0602[],3,FALSE),999)</f>
        <v>999</v>
      </c>
      <c r="Q14" s="3">
        <f>VLOOKUP(FISW[[#This Row],[pos0602]],pointstable[],2,FALSE)</f>
        <v>0</v>
      </c>
      <c r="R14" s="3">
        <f>IFERROR(VLOOKUP(FISW[[#This Row],[FIS Code]],results0702[],3,FALSE),999)</f>
        <v>999</v>
      </c>
      <c r="S14" s="3">
        <f>VLOOKUP(FISW[[#This Row],[pos0702]],pointstable[],2,FALSE)</f>
        <v>0</v>
      </c>
      <c r="T14" s="3">
        <f>IFERROR(VLOOKUP(FISW[[#This Row],[FIS Code]],results0802[],3,FALSE),999)</f>
        <v>999</v>
      </c>
      <c r="U14" s="3">
        <f>VLOOKUP(FISW[[#This Row],[pos0802]],pointstable[],2,FALSE)</f>
        <v>0</v>
      </c>
      <c r="V14" s="3">
        <f>IFERROR(VLOOKUP(FISW[[#This Row],[FIS Code]],results0303[],3,FALSE),999)</f>
        <v>1</v>
      </c>
      <c r="W14" s="3">
        <f>VLOOKUP(FISW[[#This Row],[pos0303]],pointstable[],2,FALSE)</f>
        <v>500</v>
      </c>
      <c r="X14" s="3">
        <f>IFERROR(VLOOKUP(FISW[[#This Row],[FIS Code]],results0403[],3,FALSE),999)</f>
        <v>4</v>
      </c>
      <c r="Y14" s="3">
        <f>VLOOKUP(FISW[[#This Row],[pos0403]],pointstable[],2,FALSE)</f>
        <v>250</v>
      </c>
      <c r="Z14" s="3">
        <f>IFERROR(VLOOKUP(FISW[[#This Row],[FIS Code]],results1003[],3,FALSE),999)</f>
        <v>999</v>
      </c>
      <c r="AA14" s="3">
        <f>VLOOKUP(FISW[[#This Row],[pos1003]],pointstable[],2,FALSE)</f>
        <v>0</v>
      </c>
      <c r="AB14" s="3">
        <f>IFERROR(VLOOKUP(FISW[[#This Row],[FIS Code]],results1103[],3,FALSE),999)</f>
        <v>999</v>
      </c>
      <c r="AC14" s="3">
        <f>VLOOKUP(FISW[[#This Row],[pos1103]],pointstable[],2,FALSE)</f>
        <v>0</v>
      </c>
      <c r="AD14" s="3">
        <f>IFERROR(VLOOKUP(FISW[[#This Row],[FIS Code]],results1203[],3,FALSE),999)</f>
        <v>5</v>
      </c>
      <c r="AE14" s="3">
        <f>VLOOKUP(FISW[[#This Row],[pos1203]],pointstable[],2,FALSE)</f>
        <v>225</v>
      </c>
      <c r="AF14" s="3">
        <f>IFERROR(VLOOKUP(FISW[[#This Row],[FIS Code]],results1303[],3,FALSE),999)</f>
        <v>2</v>
      </c>
      <c r="AG14" s="3">
        <f>VLOOKUP(FISW[[#This Row],[pos1303]],pointstable[],2,FALSE)</f>
        <v>400</v>
      </c>
      <c r="AH14" s="3">
        <f>IFERROR(VLOOKUP(FISW[[#This Row],[FIS Code]],results1503[],3,FALSE),999)</f>
        <v>999</v>
      </c>
      <c r="AI14" s="3">
        <f>VLOOKUP(FISW[[#This Row],[pos1503]],pointstable[],2,FALSE)</f>
        <v>0</v>
      </c>
      <c r="AJ14" s="3">
        <f>IFERROR(VLOOKUP(FISW[[#This Row],[FIS Code]],results1603[],3,FALSE),999)</f>
        <v>999</v>
      </c>
      <c r="AK14" s="3">
        <f>VLOOKUP(FISW[[#This Row],[pos1603]],pointstable[],2,FALSE)</f>
        <v>0</v>
      </c>
    </row>
    <row r="15" spans="1:37" x14ac:dyDescent="0.3">
      <c r="A15" s="3">
        <v>6536173</v>
      </c>
      <c r="B15" s="3" t="s">
        <v>98</v>
      </c>
      <c r="C15" s="3">
        <v>1999</v>
      </c>
      <c r="D15" s="3" t="s">
        <v>20</v>
      </c>
      <c r="E1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1375</v>
      </c>
      <c r="F15">
        <f>IFERROR(VLOOKUP(FISW[[#This Row],[FIS Code]],results0301[],3,FALSE),999)</f>
        <v>999</v>
      </c>
      <c r="G15">
        <f>VLOOKUP(FISW[[#This Row],[pos0301]],pointstable[],2,FALSE)</f>
        <v>0</v>
      </c>
      <c r="H15">
        <f>IFERROR(VLOOKUP(FISW[[#This Row],[FIS Code]],results0401[],3,FALSE),999)</f>
        <v>999</v>
      </c>
      <c r="I15">
        <f>VLOOKUP(FISW[[#This Row],[pos0401]],pointstable[],2,FALSE)</f>
        <v>0</v>
      </c>
      <c r="J15">
        <f>IFERROR(VLOOKUP(FISW[[#This Row],[FIS Code]],results1501[],3,FALSE),999)</f>
        <v>999</v>
      </c>
      <c r="K15">
        <f>VLOOKUP(FISW[[#This Row],[pos15011]],pointstable[],2,FALSE)</f>
        <v>0</v>
      </c>
      <c r="L15">
        <f>IFERROR(VLOOKUP(FISW[[#This Row],[FIS Code]],results15012[],3,FALSE),999)</f>
        <v>999</v>
      </c>
      <c r="M15">
        <f>VLOOKUP(FISW[[#This Row],[pos15012]],pointstable[],2,FALSE)</f>
        <v>0</v>
      </c>
      <c r="N15" s="3">
        <f>IFERROR(VLOOKUP(FISW[[#This Row],[FIS Code]],results0502[],3,FALSE),999)</f>
        <v>1</v>
      </c>
      <c r="O15" s="3">
        <f>VLOOKUP(FISW[[#This Row],[pos0502]],pointstable[],2,FALSE)</f>
        <v>500</v>
      </c>
      <c r="P15" s="3">
        <f>IFERROR(VLOOKUP(FISW[[#This Row],[FIS Code]],results0602[],3,FALSE),999)</f>
        <v>4</v>
      </c>
      <c r="Q15" s="3">
        <f>VLOOKUP(FISW[[#This Row],[pos0602]],pointstable[],2,FALSE)</f>
        <v>250</v>
      </c>
      <c r="R15" s="3">
        <f>IFERROR(VLOOKUP(FISW[[#This Row],[FIS Code]],results0702[],3,FALSE),999)</f>
        <v>999</v>
      </c>
      <c r="S15" s="3">
        <f>VLOOKUP(FISW[[#This Row],[pos0702]],pointstable[],2,FALSE)</f>
        <v>0</v>
      </c>
      <c r="T15" s="3">
        <f>IFERROR(VLOOKUP(FISW[[#This Row],[FIS Code]],results0802[],3,FALSE),999)</f>
        <v>999</v>
      </c>
      <c r="U15" s="3">
        <f>VLOOKUP(FISW[[#This Row],[pos0802]],pointstable[],2,FALSE)</f>
        <v>0</v>
      </c>
      <c r="V15" s="3">
        <f>IFERROR(VLOOKUP(FISW[[#This Row],[FIS Code]],results0303[],3,FALSE),999)</f>
        <v>999</v>
      </c>
      <c r="W15" s="3">
        <f>VLOOKUP(FISW[[#This Row],[pos0303]],pointstable[],2,FALSE)</f>
        <v>0</v>
      </c>
      <c r="X15" s="3">
        <f>IFERROR(VLOOKUP(FISW[[#This Row],[FIS Code]],results0403[],3,FALSE),999)</f>
        <v>999</v>
      </c>
      <c r="Y15" s="3">
        <f>VLOOKUP(FISW[[#This Row],[pos0403]],pointstable[],2,FALSE)</f>
        <v>0</v>
      </c>
      <c r="Z15" s="3">
        <f>IFERROR(VLOOKUP(FISW[[#This Row],[FIS Code]],results1003[],3,FALSE),999)</f>
        <v>999</v>
      </c>
      <c r="AA15" s="3">
        <f>VLOOKUP(FISW[[#This Row],[pos1003]],pointstable[],2,FALSE)</f>
        <v>0</v>
      </c>
      <c r="AB15" s="3">
        <f>IFERROR(VLOOKUP(FISW[[#This Row],[FIS Code]],results1103[],3,FALSE),999)</f>
        <v>999</v>
      </c>
      <c r="AC15" s="3">
        <f>VLOOKUP(FISW[[#This Row],[pos1103]],pointstable[],2,FALSE)</f>
        <v>0</v>
      </c>
      <c r="AD15" s="3">
        <f>IFERROR(VLOOKUP(FISW[[#This Row],[FIS Code]],results1203[],3,FALSE),999)</f>
        <v>2</v>
      </c>
      <c r="AE15" s="3">
        <f>VLOOKUP(FISW[[#This Row],[pos1203]],pointstable[],2,FALSE)</f>
        <v>400</v>
      </c>
      <c r="AF15" s="3">
        <f>IFERROR(VLOOKUP(FISW[[#This Row],[FIS Code]],results1303[],3,FALSE),999)</f>
        <v>999</v>
      </c>
      <c r="AG15" s="3">
        <f>VLOOKUP(FISW[[#This Row],[pos1303]],pointstable[],2,FALSE)</f>
        <v>0</v>
      </c>
      <c r="AH15" s="3">
        <f>IFERROR(VLOOKUP(FISW[[#This Row],[FIS Code]],results1503[],3,FALSE),999)</f>
        <v>5</v>
      </c>
      <c r="AI15" s="3">
        <f>VLOOKUP(FISW[[#This Row],[pos1503]],pointstable[],2,FALSE)</f>
        <v>225</v>
      </c>
      <c r="AJ15" s="3">
        <f>IFERROR(VLOOKUP(FISW[[#This Row],[FIS Code]],results1603[],3,FALSE),999)</f>
        <v>999</v>
      </c>
      <c r="AK15" s="3">
        <f>VLOOKUP(FISW[[#This Row],[pos1603]],pointstable[],2,FALSE)</f>
        <v>0</v>
      </c>
    </row>
    <row r="16" spans="1:37" x14ac:dyDescent="0.3">
      <c r="A16" s="3">
        <v>107860</v>
      </c>
      <c r="B16" s="3" t="s">
        <v>120</v>
      </c>
      <c r="C16" s="3">
        <v>1999</v>
      </c>
      <c r="D16" s="3" t="s">
        <v>17</v>
      </c>
      <c r="E1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1275</v>
      </c>
      <c r="F16" s="3">
        <f>IFERROR(VLOOKUP(FISW[[#This Row],[FIS Code]],results0301[],3,FALSE),999)</f>
        <v>10</v>
      </c>
      <c r="G16" s="3">
        <f>VLOOKUP(FISW[[#This Row],[pos0301]],pointstable[],2,FALSE)</f>
        <v>130</v>
      </c>
      <c r="H16" s="3">
        <f>IFERROR(VLOOKUP(FISW[[#This Row],[FIS Code]],results0401[],3,FALSE),999)</f>
        <v>7</v>
      </c>
      <c r="I16" s="3">
        <f>VLOOKUP(FISW[[#This Row],[pos0401]],pointstable[],2,FALSE)</f>
        <v>180</v>
      </c>
      <c r="J16" s="3">
        <f>IFERROR(VLOOKUP(FISW[[#This Row],[FIS Code]],results1501[],3,FALSE),999)</f>
        <v>999</v>
      </c>
      <c r="K16" s="3">
        <f>VLOOKUP(FISW[[#This Row],[pos15011]],pointstable[],2,FALSE)</f>
        <v>0</v>
      </c>
      <c r="L16" s="3">
        <f>IFERROR(VLOOKUP(FISW[[#This Row],[FIS Code]],results15012[],3,FALSE),999)</f>
        <v>999</v>
      </c>
      <c r="M16" s="3">
        <f>VLOOKUP(FISW[[#This Row],[pos15012]],pointstable[],2,FALSE)</f>
        <v>0</v>
      </c>
      <c r="N16" s="3">
        <f>IFERROR(VLOOKUP(FISW[[#This Row],[FIS Code]],results0502[],3,FALSE),999)</f>
        <v>5</v>
      </c>
      <c r="O16" s="3">
        <f>VLOOKUP(FISW[[#This Row],[pos0502]],pointstable[],2,FALSE)</f>
        <v>225</v>
      </c>
      <c r="P16" s="3">
        <f>IFERROR(VLOOKUP(FISW[[#This Row],[FIS Code]],results0602[],3,FALSE),999)</f>
        <v>8</v>
      </c>
      <c r="Q16" s="3">
        <f>VLOOKUP(FISW[[#This Row],[pos0602]],pointstable[],2,FALSE)</f>
        <v>160</v>
      </c>
      <c r="R16" s="3">
        <f>IFERROR(VLOOKUP(FISW[[#This Row],[FIS Code]],results0702[],3,FALSE),999)</f>
        <v>10</v>
      </c>
      <c r="S16" s="3">
        <f>VLOOKUP(FISW[[#This Row],[pos0702]],pointstable[],2,FALSE)</f>
        <v>130</v>
      </c>
      <c r="T16" s="3">
        <f>IFERROR(VLOOKUP(FISW[[#This Row],[FIS Code]],results0802[],3,FALSE),999)</f>
        <v>6</v>
      </c>
      <c r="U16" s="3">
        <f>VLOOKUP(FISW[[#This Row],[pos0802]],pointstable[],2,FALSE)</f>
        <v>200</v>
      </c>
      <c r="V16" s="3">
        <f>IFERROR(VLOOKUP(FISW[[#This Row],[FIS Code]],results0303[],3,FALSE),999)</f>
        <v>4</v>
      </c>
      <c r="W16" s="3">
        <f>VLOOKUP(FISW[[#This Row],[pos0303]],pointstable[],2,FALSE)</f>
        <v>250</v>
      </c>
      <c r="X16" s="3">
        <f>IFERROR(VLOOKUP(FISW[[#This Row],[FIS Code]],results0403[],3,FALSE),999)</f>
        <v>999</v>
      </c>
      <c r="Y16" s="3">
        <f>VLOOKUP(FISW[[#This Row],[pos0403]],pointstable[],2,FALSE)</f>
        <v>0</v>
      </c>
      <c r="Z16" s="3">
        <f>IFERROR(VLOOKUP(FISW[[#This Row],[FIS Code]],results1003[],3,FALSE),999)</f>
        <v>999</v>
      </c>
      <c r="AA16" s="3">
        <f>VLOOKUP(FISW[[#This Row],[pos1003]],pointstable[],2,FALSE)</f>
        <v>0</v>
      </c>
      <c r="AB16" s="3">
        <f>IFERROR(VLOOKUP(FISW[[#This Row],[FIS Code]],results1103[],3,FALSE),999)</f>
        <v>999</v>
      </c>
      <c r="AC16" s="3">
        <f>VLOOKUP(FISW[[#This Row],[pos1103]],pointstable[],2,FALSE)</f>
        <v>0</v>
      </c>
      <c r="AD16" s="3">
        <f>IFERROR(VLOOKUP(FISW[[#This Row],[FIS Code]],results1203[],3,FALSE),999)</f>
        <v>999</v>
      </c>
      <c r="AE16" s="3">
        <f>VLOOKUP(FISW[[#This Row],[pos1203]],pointstable[],2,FALSE)</f>
        <v>0</v>
      </c>
      <c r="AF16" s="3">
        <f>IFERROR(VLOOKUP(FISW[[#This Row],[FIS Code]],results1303[],3,FALSE),999)</f>
        <v>999</v>
      </c>
      <c r="AG16" s="3">
        <f>VLOOKUP(FISW[[#This Row],[pos1303]],pointstable[],2,FALSE)</f>
        <v>0</v>
      </c>
      <c r="AH16" s="3">
        <f>IFERROR(VLOOKUP(FISW[[#This Row],[FIS Code]],results1503[],3,FALSE),999)</f>
        <v>999</v>
      </c>
      <c r="AI16" s="3">
        <f>VLOOKUP(FISW[[#This Row],[pos1503]],pointstable[],2,FALSE)</f>
        <v>0</v>
      </c>
      <c r="AJ16" s="3">
        <f>IFERROR(VLOOKUP(FISW[[#This Row],[FIS Code]],results1603[],3,FALSE),999)</f>
        <v>999</v>
      </c>
      <c r="AK16" s="3">
        <f>VLOOKUP(FISW[[#This Row],[pos1603]],pointstable[],2,FALSE)</f>
        <v>0</v>
      </c>
    </row>
    <row r="17" spans="1:37" x14ac:dyDescent="0.3">
      <c r="A17" s="3">
        <v>6536199</v>
      </c>
      <c r="B17" s="3" t="s">
        <v>1792</v>
      </c>
      <c r="C17" s="3">
        <v>1999</v>
      </c>
      <c r="D17" s="3" t="s">
        <v>20</v>
      </c>
      <c r="E1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1220</v>
      </c>
      <c r="F17">
        <f>IFERROR(VLOOKUP(FISW[[#This Row],[FIS Code]],results0301[],3,FALSE),999)</f>
        <v>999</v>
      </c>
      <c r="G17">
        <f>VLOOKUP(FISW[[#This Row],[pos0301]],pointstable[],2,FALSE)</f>
        <v>0</v>
      </c>
      <c r="H17">
        <f>IFERROR(VLOOKUP(FISW[[#This Row],[FIS Code]],results0401[],3,FALSE),999)</f>
        <v>999</v>
      </c>
      <c r="I17">
        <f>VLOOKUP(FISW[[#This Row],[pos0401]],pointstable[],2,FALSE)</f>
        <v>0</v>
      </c>
      <c r="J17">
        <f>IFERROR(VLOOKUP(FISW[[#This Row],[FIS Code]],results1501[],3,FALSE),999)</f>
        <v>999</v>
      </c>
      <c r="K17">
        <f>VLOOKUP(FISW[[#This Row],[pos15011]],pointstable[],2,FALSE)</f>
        <v>0</v>
      </c>
      <c r="L17">
        <f>IFERROR(VLOOKUP(FISW[[#This Row],[FIS Code]],results15012[],3,FALSE),999)</f>
        <v>999</v>
      </c>
      <c r="M17">
        <f>VLOOKUP(FISW[[#This Row],[pos15012]],pointstable[],2,FALSE)</f>
        <v>0</v>
      </c>
      <c r="N17" s="3">
        <f>IFERROR(VLOOKUP(FISW[[#This Row],[FIS Code]],results0502[],3,FALSE),999)</f>
        <v>999</v>
      </c>
      <c r="O17" s="3">
        <f>VLOOKUP(FISW[[#This Row],[pos0502]],pointstable[],2,FALSE)</f>
        <v>0</v>
      </c>
      <c r="P17" s="3">
        <f>IFERROR(VLOOKUP(FISW[[#This Row],[FIS Code]],results0602[],3,FALSE),999)</f>
        <v>999</v>
      </c>
      <c r="Q17" s="3">
        <f>VLOOKUP(FISW[[#This Row],[pos0602]],pointstable[],2,FALSE)</f>
        <v>0</v>
      </c>
      <c r="R17" s="3">
        <f>IFERROR(VLOOKUP(FISW[[#This Row],[FIS Code]],results0702[],3,FALSE),999)</f>
        <v>999</v>
      </c>
      <c r="S17" s="3">
        <f>VLOOKUP(FISW[[#This Row],[pos0702]],pointstable[],2,FALSE)</f>
        <v>0</v>
      </c>
      <c r="T17" s="3">
        <f>IFERROR(VLOOKUP(FISW[[#This Row],[FIS Code]],results0802[],3,FALSE),999)</f>
        <v>999</v>
      </c>
      <c r="U17" s="3">
        <f>VLOOKUP(FISW[[#This Row],[pos0802]],pointstable[],2,FALSE)</f>
        <v>0</v>
      </c>
      <c r="V17" s="3">
        <f>IFERROR(VLOOKUP(FISW[[#This Row],[FIS Code]],results0303[],3,FALSE),999)</f>
        <v>999</v>
      </c>
      <c r="W17" s="3">
        <f>VLOOKUP(FISW[[#This Row],[pos0303]],pointstable[],2,FALSE)</f>
        <v>0</v>
      </c>
      <c r="X17" s="3">
        <f>IFERROR(VLOOKUP(FISW[[#This Row],[FIS Code]],results0403[],3,FALSE),999)</f>
        <v>999</v>
      </c>
      <c r="Y17" s="3">
        <f>VLOOKUP(FISW[[#This Row],[pos0403]],pointstable[],2,FALSE)</f>
        <v>0</v>
      </c>
      <c r="Z17" s="3">
        <f>IFERROR(VLOOKUP(FISW[[#This Row],[FIS Code]],results1003[],3,FALSE),999)</f>
        <v>2</v>
      </c>
      <c r="AA17" s="3">
        <f>VLOOKUP(FISW[[#This Row],[pos1003]],pointstable[],2,FALSE)</f>
        <v>400</v>
      </c>
      <c r="AB17" s="3">
        <f>IFERROR(VLOOKUP(FISW[[#This Row],[FIS Code]],results1103[],3,FALSE),999)</f>
        <v>4</v>
      </c>
      <c r="AC17" s="3">
        <f>VLOOKUP(FISW[[#This Row],[pos1103]],pointstable[],2,FALSE)</f>
        <v>250</v>
      </c>
      <c r="AD17" s="3">
        <f>IFERROR(VLOOKUP(FISW[[#This Row],[FIS Code]],results1203[],3,FALSE),999)</f>
        <v>8</v>
      </c>
      <c r="AE17" s="3">
        <f>VLOOKUP(FISW[[#This Row],[pos1203]],pointstable[],2,FALSE)</f>
        <v>160</v>
      </c>
      <c r="AF17" s="3">
        <f>IFERROR(VLOOKUP(FISW[[#This Row],[FIS Code]],results1303[],3,FALSE),999)</f>
        <v>8</v>
      </c>
      <c r="AG17" s="3">
        <f>VLOOKUP(FISW[[#This Row],[pos1303]],pointstable[],2,FALSE)</f>
        <v>160</v>
      </c>
      <c r="AH17" s="3">
        <f>IFERROR(VLOOKUP(FISW[[#This Row],[FIS Code]],results1503[],3,FALSE),999)</f>
        <v>4</v>
      </c>
      <c r="AI17" s="3">
        <f>VLOOKUP(FISW[[#This Row],[pos1503]],pointstable[],2,FALSE)</f>
        <v>250</v>
      </c>
      <c r="AJ17" s="3">
        <f>IFERROR(VLOOKUP(FISW[[#This Row],[FIS Code]],results1603[],3,FALSE),999)</f>
        <v>999</v>
      </c>
      <c r="AK17" s="3">
        <f>VLOOKUP(FISW[[#This Row],[pos1603]],pointstable[],2,FALSE)</f>
        <v>0</v>
      </c>
    </row>
    <row r="18" spans="1:37" x14ac:dyDescent="0.3">
      <c r="A18" s="3">
        <v>6536167</v>
      </c>
      <c r="B18" s="3" t="s">
        <v>146</v>
      </c>
      <c r="C18" s="3">
        <v>1999</v>
      </c>
      <c r="D18" s="3" t="s">
        <v>20</v>
      </c>
      <c r="E1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1195</v>
      </c>
      <c r="F18">
        <f>IFERROR(VLOOKUP(FISW[[#This Row],[FIS Code]],results0301[],3,FALSE),999)</f>
        <v>999</v>
      </c>
      <c r="G18">
        <f>VLOOKUP(FISW[[#This Row],[pos0301]],pointstable[],2,FALSE)</f>
        <v>0</v>
      </c>
      <c r="H18">
        <f>IFERROR(VLOOKUP(FISW[[#This Row],[FIS Code]],results0401[],3,FALSE),999)</f>
        <v>999</v>
      </c>
      <c r="I18">
        <f>VLOOKUP(FISW[[#This Row],[pos0401]],pointstable[],2,FALSE)</f>
        <v>0</v>
      </c>
      <c r="J18">
        <f>IFERROR(VLOOKUP(FISW[[#This Row],[FIS Code]],results1501[],3,FALSE),999)</f>
        <v>999</v>
      </c>
      <c r="K18">
        <f>VLOOKUP(FISW[[#This Row],[pos15011]],pointstable[],2,FALSE)</f>
        <v>0</v>
      </c>
      <c r="L18">
        <f>IFERROR(VLOOKUP(FISW[[#This Row],[FIS Code]],results15012[],3,FALSE),999)</f>
        <v>999</v>
      </c>
      <c r="M18">
        <f>VLOOKUP(FISW[[#This Row],[pos15012]],pointstable[],2,FALSE)</f>
        <v>0</v>
      </c>
      <c r="N18" s="3">
        <f>IFERROR(VLOOKUP(FISW[[#This Row],[FIS Code]],results0502[],3,FALSE),999)</f>
        <v>9</v>
      </c>
      <c r="O18" s="3">
        <f>VLOOKUP(FISW[[#This Row],[pos0502]],pointstable[],2,FALSE)</f>
        <v>145</v>
      </c>
      <c r="P18" s="3">
        <f>IFERROR(VLOOKUP(FISW[[#This Row],[FIS Code]],results0602[],3,FALSE),999)</f>
        <v>999</v>
      </c>
      <c r="Q18" s="3">
        <f>VLOOKUP(FISW[[#This Row],[pos0602]],pointstable[],2,FALSE)</f>
        <v>0</v>
      </c>
      <c r="R18" s="3">
        <f>IFERROR(VLOOKUP(FISW[[#This Row],[FIS Code]],results0702[],3,FALSE),999)</f>
        <v>999</v>
      </c>
      <c r="S18" s="3">
        <f>VLOOKUP(FISW[[#This Row],[pos0702]],pointstable[],2,FALSE)</f>
        <v>0</v>
      </c>
      <c r="T18" s="3">
        <f>IFERROR(VLOOKUP(FISW[[#This Row],[FIS Code]],results0802[],3,FALSE),999)</f>
        <v>7</v>
      </c>
      <c r="U18" s="3">
        <f>VLOOKUP(FISW[[#This Row],[pos0802]],pointstable[],2,FALSE)</f>
        <v>180</v>
      </c>
      <c r="V18" s="3">
        <f>IFERROR(VLOOKUP(FISW[[#This Row],[FIS Code]],results0303[],3,FALSE),999)</f>
        <v>999</v>
      </c>
      <c r="W18" s="3">
        <f>VLOOKUP(FISW[[#This Row],[pos0303]],pointstable[],2,FALSE)</f>
        <v>0</v>
      </c>
      <c r="X18" s="3">
        <f>IFERROR(VLOOKUP(FISW[[#This Row],[FIS Code]],results0403[],3,FALSE),999)</f>
        <v>999</v>
      </c>
      <c r="Y18" s="3">
        <f>VLOOKUP(FISW[[#This Row],[pos0403]],pointstable[],2,FALSE)</f>
        <v>0</v>
      </c>
      <c r="Z18" s="3">
        <f>IFERROR(VLOOKUP(FISW[[#This Row],[FIS Code]],results1003[],3,FALSE),999)</f>
        <v>40</v>
      </c>
      <c r="AA18" s="3">
        <f>VLOOKUP(FISW[[#This Row],[pos1003]],pointstable[],2,FALSE)</f>
        <v>20</v>
      </c>
      <c r="AB18" s="3">
        <f>IFERROR(VLOOKUP(FISW[[#This Row],[FIS Code]],results1103[],3,FALSE),999)</f>
        <v>11</v>
      </c>
      <c r="AC18" s="3">
        <f>VLOOKUP(FISW[[#This Row],[pos1103]],pointstable[],2,FALSE)</f>
        <v>120</v>
      </c>
      <c r="AD18" s="3">
        <f>IFERROR(VLOOKUP(FISW[[#This Row],[FIS Code]],results1203[],3,FALSE),999)</f>
        <v>13</v>
      </c>
      <c r="AE18" s="3">
        <f>VLOOKUP(FISW[[#This Row],[pos1203]],pointstable[],2,FALSE)</f>
        <v>100</v>
      </c>
      <c r="AF18" s="3">
        <f>IFERROR(VLOOKUP(FISW[[#This Row],[FIS Code]],results1303[],3,FALSE),999)</f>
        <v>5</v>
      </c>
      <c r="AG18" s="3">
        <f>VLOOKUP(FISW[[#This Row],[pos1303]],pointstable[],2,FALSE)</f>
        <v>225</v>
      </c>
      <c r="AH18" s="3">
        <f>IFERROR(VLOOKUP(FISW[[#This Row],[FIS Code]],results1503[],3,FALSE),999)</f>
        <v>7</v>
      </c>
      <c r="AI18" s="3">
        <f>VLOOKUP(FISW[[#This Row],[pos1503]],pointstable[],2,FALSE)</f>
        <v>180</v>
      </c>
      <c r="AJ18" s="3">
        <f>IFERROR(VLOOKUP(FISW[[#This Row],[FIS Code]],results1603[],3,FALSE),999)</f>
        <v>5</v>
      </c>
      <c r="AK18" s="3">
        <f>VLOOKUP(FISW[[#This Row],[pos1603]],pointstable[],2,FALSE)</f>
        <v>225</v>
      </c>
    </row>
    <row r="19" spans="1:37" x14ac:dyDescent="0.3">
      <c r="A19" s="3">
        <v>108002</v>
      </c>
      <c r="B19" s="3" t="s">
        <v>315</v>
      </c>
      <c r="C19" s="3">
        <v>2000</v>
      </c>
      <c r="D19" s="3" t="s">
        <v>17</v>
      </c>
      <c r="E1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1067</v>
      </c>
      <c r="F19">
        <f>IFERROR(VLOOKUP(FISW[[#This Row],[FIS Code]],results0301[],3,FALSE),999)</f>
        <v>14</v>
      </c>
      <c r="G19">
        <f>VLOOKUP(FISW[[#This Row],[pos0301]],pointstable[],2,FALSE)</f>
        <v>90</v>
      </c>
      <c r="H19">
        <f>IFERROR(VLOOKUP(FISW[[#This Row],[FIS Code]],results0401[],3,FALSE),999)</f>
        <v>11</v>
      </c>
      <c r="I19">
        <f>VLOOKUP(FISW[[#This Row],[pos0401]],pointstable[],2,FALSE)</f>
        <v>120</v>
      </c>
      <c r="J19">
        <f>IFERROR(VLOOKUP(FISW[[#This Row],[FIS Code]],results1501[],3,FALSE),999)</f>
        <v>999</v>
      </c>
      <c r="K19">
        <f>VLOOKUP(FISW[[#This Row],[pos15011]],pointstable[],2,FALSE)</f>
        <v>0</v>
      </c>
      <c r="L19">
        <f>IFERROR(VLOOKUP(FISW[[#This Row],[FIS Code]],results15012[],3,FALSE),999)</f>
        <v>999</v>
      </c>
      <c r="M19">
        <f>VLOOKUP(FISW[[#This Row],[pos15012]],pointstable[],2,FALSE)</f>
        <v>0</v>
      </c>
      <c r="N19" s="3">
        <f>IFERROR(VLOOKUP(FISW[[#This Row],[FIS Code]],results0502[],3,FALSE),999)</f>
        <v>999</v>
      </c>
      <c r="O19" s="3">
        <f>VLOOKUP(FISW[[#This Row],[pos0502]],pointstable[],2,FALSE)</f>
        <v>0</v>
      </c>
      <c r="P19" s="3">
        <f>IFERROR(VLOOKUP(FISW[[#This Row],[FIS Code]],results0602[],3,FALSE),999)</f>
        <v>13</v>
      </c>
      <c r="Q19" s="3">
        <f>VLOOKUP(FISW[[#This Row],[pos0602]],pointstable[],2,FALSE)</f>
        <v>100</v>
      </c>
      <c r="R19" s="3">
        <f>IFERROR(VLOOKUP(FISW[[#This Row],[FIS Code]],results0702[],3,FALSE),999)</f>
        <v>11</v>
      </c>
      <c r="S19" s="3">
        <f>VLOOKUP(FISW[[#This Row],[pos0702]],pointstable[],2,FALSE)</f>
        <v>120</v>
      </c>
      <c r="T19" s="3">
        <f>IFERROR(VLOOKUP(FISW[[#This Row],[FIS Code]],results0802[],3,FALSE),999)</f>
        <v>10</v>
      </c>
      <c r="U19" s="3">
        <f>VLOOKUP(FISW[[#This Row],[pos0802]],pointstable[],2,FALSE)</f>
        <v>130</v>
      </c>
      <c r="V19" s="3">
        <f>IFERROR(VLOOKUP(FISW[[#This Row],[FIS Code]],results0303[],3,FALSE),999)</f>
        <v>13</v>
      </c>
      <c r="W19" s="3">
        <f>VLOOKUP(FISW[[#This Row],[pos0303]],pointstable[],2,FALSE)</f>
        <v>100</v>
      </c>
      <c r="X19" s="3">
        <f>IFERROR(VLOOKUP(FISW[[#This Row],[FIS Code]],results0403[],3,FALSE),999)</f>
        <v>18</v>
      </c>
      <c r="Y19" s="3">
        <f>VLOOKUP(FISW[[#This Row],[pos0403]],pointstable[],2,FALSE)</f>
        <v>65</v>
      </c>
      <c r="Z19" s="3">
        <f>IFERROR(VLOOKUP(FISW[[#This Row],[FIS Code]],results1003[],3,FALSE),999)</f>
        <v>17</v>
      </c>
      <c r="AA19" s="3">
        <f>VLOOKUP(FISW[[#This Row],[pos1003]],pointstable[],2,FALSE)</f>
        <v>70</v>
      </c>
      <c r="AB19" s="3">
        <f>IFERROR(VLOOKUP(FISW[[#This Row],[FIS Code]],results1103[],3,FALSE),999)</f>
        <v>15</v>
      </c>
      <c r="AC19" s="3">
        <f>VLOOKUP(FISW[[#This Row],[pos1103]],pointstable[],2,FALSE)</f>
        <v>80</v>
      </c>
      <c r="AD19" s="3">
        <f>IFERROR(VLOOKUP(FISW[[#This Row],[FIS Code]],results1203[],3,FALSE),999)</f>
        <v>25</v>
      </c>
      <c r="AE19" s="3">
        <f>VLOOKUP(FISW[[#This Row],[pos1203]],pointstable[],2,FALSE)</f>
        <v>38</v>
      </c>
      <c r="AF19" s="3">
        <f>IFERROR(VLOOKUP(FISW[[#This Row],[FIS Code]],results1303[],3,FALSE),999)</f>
        <v>23</v>
      </c>
      <c r="AG19" s="3">
        <f>VLOOKUP(FISW[[#This Row],[pos1303]],pointstable[],2,FALSE)</f>
        <v>44</v>
      </c>
      <c r="AH19" s="3">
        <f>IFERROR(VLOOKUP(FISW[[#This Row],[FIS Code]],results1503[],3,FALSE),999)</f>
        <v>999</v>
      </c>
      <c r="AI19" s="3">
        <f>VLOOKUP(FISW[[#This Row],[pos1503]],pointstable[],2,FALSE)</f>
        <v>0</v>
      </c>
      <c r="AJ19" s="3">
        <f>IFERROR(VLOOKUP(FISW[[#This Row],[FIS Code]],results1603[],3,FALSE),999)</f>
        <v>12</v>
      </c>
      <c r="AK19" s="3">
        <f>VLOOKUP(FISW[[#This Row],[pos1603]],pointstable[],2,FALSE)</f>
        <v>110</v>
      </c>
    </row>
    <row r="20" spans="1:37" x14ac:dyDescent="0.3">
      <c r="A20" s="3">
        <v>107800</v>
      </c>
      <c r="B20" s="3" t="s">
        <v>957</v>
      </c>
      <c r="C20" s="3">
        <v>1998</v>
      </c>
      <c r="D20" s="3" t="s">
        <v>17</v>
      </c>
      <c r="E2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1000</v>
      </c>
      <c r="F20">
        <f>IFERROR(VLOOKUP(FISW[[#This Row],[FIS Code]],results0301[],3,FALSE),999)</f>
        <v>999</v>
      </c>
      <c r="G20">
        <f>VLOOKUP(FISW[[#This Row],[pos0301]],pointstable[],2,FALSE)</f>
        <v>0</v>
      </c>
      <c r="H20">
        <f>IFERROR(VLOOKUP(FISW[[#This Row],[FIS Code]],results0401[],3,FALSE),999)</f>
        <v>999</v>
      </c>
      <c r="I20">
        <f>VLOOKUP(FISW[[#This Row],[pos0401]],pointstable[],2,FALSE)</f>
        <v>0</v>
      </c>
      <c r="J20">
        <f>IFERROR(VLOOKUP(FISW[[#This Row],[FIS Code]],results1501[],3,FALSE),999)</f>
        <v>1</v>
      </c>
      <c r="K20">
        <f>VLOOKUP(FISW[[#This Row],[pos15011]],pointstable[],2,FALSE)</f>
        <v>500</v>
      </c>
      <c r="L20">
        <f>IFERROR(VLOOKUP(FISW[[#This Row],[FIS Code]],results15012[],3,FALSE),999)</f>
        <v>1</v>
      </c>
      <c r="M20">
        <f>VLOOKUP(FISW[[#This Row],[pos15012]],pointstable[],2,FALSE)</f>
        <v>500</v>
      </c>
      <c r="N20" s="3">
        <f>IFERROR(VLOOKUP(FISW[[#This Row],[FIS Code]],results0502[],3,FALSE),999)</f>
        <v>999</v>
      </c>
      <c r="O20" s="3">
        <f>VLOOKUP(FISW[[#This Row],[pos0502]],pointstable[],2,FALSE)</f>
        <v>0</v>
      </c>
      <c r="P20" s="3">
        <f>IFERROR(VLOOKUP(FISW[[#This Row],[FIS Code]],results0602[],3,FALSE),999)</f>
        <v>999</v>
      </c>
      <c r="Q20" s="3">
        <f>VLOOKUP(FISW[[#This Row],[pos0602]],pointstable[],2,FALSE)</f>
        <v>0</v>
      </c>
      <c r="R20" s="3">
        <f>IFERROR(VLOOKUP(FISW[[#This Row],[FIS Code]],results0702[],3,FALSE),999)</f>
        <v>999</v>
      </c>
      <c r="S20" s="3">
        <f>VLOOKUP(FISW[[#This Row],[pos0702]],pointstable[],2,FALSE)</f>
        <v>0</v>
      </c>
      <c r="T20" s="3">
        <f>IFERROR(VLOOKUP(FISW[[#This Row],[FIS Code]],results0802[],3,FALSE),999)</f>
        <v>999</v>
      </c>
      <c r="U20" s="3">
        <f>VLOOKUP(FISW[[#This Row],[pos0802]],pointstable[],2,FALSE)</f>
        <v>0</v>
      </c>
      <c r="V20" s="3">
        <f>IFERROR(VLOOKUP(FISW[[#This Row],[FIS Code]],results0303[],3,FALSE),999)</f>
        <v>999</v>
      </c>
      <c r="W20" s="3">
        <f>VLOOKUP(FISW[[#This Row],[pos0303]],pointstable[],2,FALSE)</f>
        <v>0</v>
      </c>
      <c r="X20" s="3">
        <f>IFERROR(VLOOKUP(FISW[[#This Row],[FIS Code]],results0403[],3,FALSE),999)</f>
        <v>999</v>
      </c>
      <c r="Y20" s="3">
        <f>VLOOKUP(FISW[[#This Row],[pos0403]],pointstable[],2,FALSE)</f>
        <v>0</v>
      </c>
      <c r="Z20" s="3">
        <f>IFERROR(VLOOKUP(FISW[[#This Row],[FIS Code]],results1003[],3,FALSE),999)</f>
        <v>999</v>
      </c>
      <c r="AA20" s="3">
        <f>VLOOKUP(FISW[[#This Row],[pos1003]],pointstable[],2,FALSE)</f>
        <v>0</v>
      </c>
      <c r="AB20" s="3">
        <f>IFERROR(VLOOKUP(FISW[[#This Row],[FIS Code]],results1103[],3,FALSE),999)</f>
        <v>999</v>
      </c>
      <c r="AC20" s="3">
        <f>VLOOKUP(FISW[[#This Row],[pos1103]],pointstable[],2,FALSE)</f>
        <v>0</v>
      </c>
      <c r="AD20" s="3">
        <f>IFERROR(VLOOKUP(FISW[[#This Row],[FIS Code]],results1203[],3,FALSE),999)</f>
        <v>999</v>
      </c>
      <c r="AE20" s="3">
        <f>VLOOKUP(FISW[[#This Row],[pos1203]],pointstable[],2,FALSE)</f>
        <v>0</v>
      </c>
      <c r="AF20" s="3">
        <f>IFERROR(VLOOKUP(FISW[[#This Row],[FIS Code]],results1303[],3,FALSE),999)</f>
        <v>999</v>
      </c>
      <c r="AG20" s="3">
        <f>VLOOKUP(FISW[[#This Row],[pos1303]],pointstable[],2,FALSE)</f>
        <v>0</v>
      </c>
      <c r="AH20" s="3">
        <f>IFERROR(VLOOKUP(FISW[[#This Row],[FIS Code]],results1503[],3,FALSE),999)</f>
        <v>999</v>
      </c>
      <c r="AI20" s="3">
        <f>VLOOKUP(FISW[[#This Row],[pos1503]],pointstable[],2,FALSE)</f>
        <v>0</v>
      </c>
      <c r="AJ20" s="3">
        <f>IFERROR(VLOOKUP(FISW[[#This Row],[FIS Code]],results1603[],3,FALSE),999)</f>
        <v>999</v>
      </c>
      <c r="AK20" s="3">
        <f>VLOOKUP(FISW[[#This Row],[pos1603]],pointstable[],2,FALSE)</f>
        <v>0</v>
      </c>
    </row>
    <row r="21" spans="1:37" x14ac:dyDescent="0.3">
      <c r="A21" s="3">
        <v>6535980</v>
      </c>
      <c r="B21" s="3" t="s">
        <v>143</v>
      </c>
      <c r="C21" s="3">
        <v>1998</v>
      </c>
      <c r="D21" s="3" t="s">
        <v>20</v>
      </c>
      <c r="E2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945</v>
      </c>
      <c r="F21">
        <f>IFERROR(VLOOKUP(FISW[[#This Row],[FIS Code]],results0301[],3,FALSE),999)</f>
        <v>999</v>
      </c>
      <c r="G21">
        <f>VLOOKUP(FISW[[#This Row],[pos0301]],pointstable[],2,FALSE)</f>
        <v>0</v>
      </c>
      <c r="H21">
        <f>IFERROR(VLOOKUP(FISW[[#This Row],[FIS Code]],results0401[],3,FALSE),999)</f>
        <v>999</v>
      </c>
      <c r="I21">
        <f>VLOOKUP(FISW[[#This Row],[pos0401]],pointstable[],2,FALSE)</f>
        <v>0</v>
      </c>
      <c r="J21">
        <f>IFERROR(VLOOKUP(FISW[[#This Row],[FIS Code]],results1501[],3,FALSE),999)</f>
        <v>999</v>
      </c>
      <c r="K21">
        <f>VLOOKUP(FISW[[#This Row],[pos15011]],pointstable[],2,FALSE)</f>
        <v>0</v>
      </c>
      <c r="L21">
        <f>IFERROR(VLOOKUP(FISW[[#This Row],[FIS Code]],results15012[],3,FALSE),999)</f>
        <v>999</v>
      </c>
      <c r="M21">
        <f>VLOOKUP(FISW[[#This Row],[pos15012]],pointstable[],2,FALSE)</f>
        <v>0</v>
      </c>
      <c r="N21" s="3">
        <f>IFERROR(VLOOKUP(FISW[[#This Row],[FIS Code]],results0502[],3,FALSE),999)</f>
        <v>9</v>
      </c>
      <c r="O21" s="3">
        <f>VLOOKUP(FISW[[#This Row],[pos0502]],pointstable[],2,FALSE)</f>
        <v>145</v>
      </c>
      <c r="P21" s="3">
        <f>IFERROR(VLOOKUP(FISW[[#This Row],[FIS Code]],results0602[],3,FALSE),999)</f>
        <v>2</v>
      </c>
      <c r="Q21" s="3">
        <f>VLOOKUP(FISW[[#This Row],[pos0602]],pointstable[],2,FALSE)</f>
        <v>400</v>
      </c>
      <c r="R21" s="3">
        <f>IFERROR(VLOOKUP(FISW[[#This Row],[FIS Code]],results0702[],3,FALSE),999)</f>
        <v>999</v>
      </c>
      <c r="S21" s="3">
        <f>VLOOKUP(FISW[[#This Row],[pos0702]],pointstable[],2,FALSE)</f>
        <v>0</v>
      </c>
      <c r="T21" s="3">
        <f>IFERROR(VLOOKUP(FISW[[#This Row],[FIS Code]],results0802[],3,FALSE),999)</f>
        <v>2</v>
      </c>
      <c r="U21" s="3">
        <f>VLOOKUP(FISW[[#This Row],[pos0802]],pointstable[],2,FALSE)</f>
        <v>400</v>
      </c>
      <c r="V21" s="3">
        <f>IFERROR(VLOOKUP(FISW[[#This Row],[FIS Code]],results0303[],3,FALSE),999)</f>
        <v>999</v>
      </c>
      <c r="W21" s="3">
        <f>VLOOKUP(FISW[[#This Row],[pos0303]],pointstable[],2,FALSE)</f>
        <v>0</v>
      </c>
      <c r="X21" s="3">
        <f>IFERROR(VLOOKUP(FISW[[#This Row],[FIS Code]],results0403[],3,FALSE),999)</f>
        <v>999</v>
      </c>
      <c r="Y21" s="3">
        <f>VLOOKUP(FISW[[#This Row],[pos0403]],pointstable[],2,FALSE)</f>
        <v>0</v>
      </c>
      <c r="Z21" s="3">
        <f>IFERROR(VLOOKUP(FISW[[#This Row],[FIS Code]],results1003[],3,FALSE),999)</f>
        <v>999</v>
      </c>
      <c r="AA21" s="3">
        <f>VLOOKUP(FISW[[#This Row],[pos1003]],pointstable[],2,FALSE)</f>
        <v>0</v>
      </c>
      <c r="AB21" s="3">
        <f>IFERROR(VLOOKUP(FISW[[#This Row],[FIS Code]],results1103[],3,FALSE),999)</f>
        <v>999</v>
      </c>
      <c r="AC21" s="3">
        <f>VLOOKUP(FISW[[#This Row],[pos1103]],pointstable[],2,FALSE)</f>
        <v>0</v>
      </c>
      <c r="AD21" s="3">
        <f>IFERROR(VLOOKUP(FISW[[#This Row],[FIS Code]],results1203[],3,FALSE),999)</f>
        <v>999</v>
      </c>
      <c r="AE21" s="3">
        <f>VLOOKUP(FISW[[#This Row],[pos1203]],pointstable[],2,FALSE)</f>
        <v>0</v>
      </c>
      <c r="AF21" s="3">
        <f>IFERROR(VLOOKUP(FISW[[#This Row],[FIS Code]],results1303[],3,FALSE),999)</f>
        <v>999</v>
      </c>
      <c r="AG21" s="3">
        <f>VLOOKUP(FISW[[#This Row],[pos1303]],pointstable[],2,FALSE)</f>
        <v>0</v>
      </c>
      <c r="AH21" s="3">
        <f>IFERROR(VLOOKUP(FISW[[#This Row],[FIS Code]],results1503[],3,FALSE),999)</f>
        <v>999</v>
      </c>
      <c r="AI21" s="3">
        <f>VLOOKUP(FISW[[#This Row],[pos1503]],pointstable[],2,FALSE)</f>
        <v>0</v>
      </c>
      <c r="AJ21" s="3">
        <f>IFERROR(VLOOKUP(FISW[[#This Row],[FIS Code]],results1603[],3,FALSE),999)</f>
        <v>999</v>
      </c>
      <c r="AK21" s="3">
        <f>VLOOKUP(FISW[[#This Row],[pos1603]],pointstable[],2,FALSE)</f>
        <v>0</v>
      </c>
    </row>
    <row r="22" spans="1:37" x14ac:dyDescent="0.3">
      <c r="A22" s="3">
        <v>108116</v>
      </c>
      <c r="B22" s="3" t="s">
        <v>131</v>
      </c>
      <c r="C22" s="3">
        <v>2001</v>
      </c>
      <c r="D22" s="3" t="s">
        <v>17</v>
      </c>
      <c r="E2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860</v>
      </c>
      <c r="F22">
        <f>IFERROR(VLOOKUP(FISW[[#This Row],[FIS Code]],results0301[],3,FALSE),999)</f>
        <v>999</v>
      </c>
      <c r="G22">
        <f>VLOOKUP(FISW[[#This Row],[pos0301]],pointstable[],2,FALSE)</f>
        <v>0</v>
      </c>
      <c r="H22">
        <f>IFERROR(VLOOKUP(FISW[[#This Row],[FIS Code]],results0401[],3,FALSE),999)</f>
        <v>999</v>
      </c>
      <c r="I22">
        <f>VLOOKUP(FISW[[#This Row],[pos0401]],pointstable[],2,FALSE)</f>
        <v>0</v>
      </c>
      <c r="J22">
        <f>IFERROR(VLOOKUP(FISW[[#This Row],[FIS Code]],results1501[],3,FALSE),999)</f>
        <v>999</v>
      </c>
      <c r="K22">
        <f>VLOOKUP(FISW[[#This Row],[pos15011]],pointstable[],2,FALSE)</f>
        <v>0</v>
      </c>
      <c r="L22">
        <f>IFERROR(VLOOKUP(FISW[[#This Row],[FIS Code]],results15012[],3,FALSE),999)</f>
        <v>999</v>
      </c>
      <c r="M22">
        <f>VLOOKUP(FISW[[#This Row],[pos15012]],pointstable[],2,FALSE)</f>
        <v>0</v>
      </c>
      <c r="N22" s="3">
        <f>IFERROR(VLOOKUP(FISW[[#This Row],[FIS Code]],results0502[],3,FALSE),999)</f>
        <v>7</v>
      </c>
      <c r="O22" s="3">
        <f>VLOOKUP(FISW[[#This Row],[pos0502]],pointstable[],2,FALSE)</f>
        <v>180</v>
      </c>
      <c r="P22" s="3">
        <f>IFERROR(VLOOKUP(FISW[[#This Row],[FIS Code]],results0602[],3,FALSE),999)</f>
        <v>10</v>
      </c>
      <c r="Q22" s="3">
        <f>VLOOKUP(FISW[[#This Row],[pos0602]],pointstable[],2,FALSE)</f>
        <v>130</v>
      </c>
      <c r="R22" s="3">
        <f>IFERROR(VLOOKUP(FISW[[#This Row],[FIS Code]],results0702[],3,FALSE),999)</f>
        <v>7</v>
      </c>
      <c r="S22" s="3">
        <f>VLOOKUP(FISW[[#This Row],[pos0702]],pointstable[],2,FALSE)</f>
        <v>180</v>
      </c>
      <c r="T22" s="3">
        <f>IFERROR(VLOOKUP(FISW[[#This Row],[FIS Code]],results0802[],3,FALSE),999)</f>
        <v>4</v>
      </c>
      <c r="U22" s="3">
        <f>VLOOKUP(FISW[[#This Row],[pos0802]],pointstable[],2,FALSE)</f>
        <v>250</v>
      </c>
      <c r="V22" s="3">
        <f>IFERROR(VLOOKUP(FISW[[#This Row],[FIS Code]],results0303[],3,FALSE),999)</f>
        <v>999</v>
      </c>
      <c r="W22" s="3">
        <f>VLOOKUP(FISW[[#This Row],[pos0303]],pointstable[],2,FALSE)</f>
        <v>0</v>
      </c>
      <c r="X22" s="3">
        <f>IFERROR(VLOOKUP(FISW[[#This Row],[FIS Code]],results0403[],3,FALSE),999)</f>
        <v>11</v>
      </c>
      <c r="Y22" s="3">
        <f>VLOOKUP(FISW[[#This Row],[pos0403]],pointstable[],2,FALSE)</f>
        <v>120</v>
      </c>
      <c r="Z22" s="3">
        <f>IFERROR(VLOOKUP(FISW[[#This Row],[FIS Code]],results1003[],3,FALSE),999)</f>
        <v>999</v>
      </c>
      <c r="AA22" s="3">
        <f>VLOOKUP(FISW[[#This Row],[pos1003]],pointstable[],2,FALSE)</f>
        <v>0</v>
      </c>
      <c r="AB22" s="3">
        <f>IFERROR(VLOOKUP(FISW[[#This Row],[FIS Code]],results1103[],3,FALSE),999)</f>
        <v>999</v>
      </c>
      <c r="AC22" s="3">
        <f>VLOOKUP(FISW[[#This Row],[pos1103]],pointstable[],2,FALSE)</f>
        <v>0</v>
      </c>
      <c r="AD22" s="3">
        <f>IFERROR(VLOOKUP(FISW[[#This Row],[FIS Code]],results1203[],3,FALSE),999)</f>
        <v>999</v>
      </c>
      <c r="AE22" s="3">
        <f>VLOOKUP(FISW[[#This Row],[pos1203]],pointstable[],2,FALSE)</f>
        <v>0</v>
      </c>
      <c r="AF22" s="3">
        <f>IFERROR(VLOOKUP(FISW[[#This Row],[FIS Code]],results1303[],3,FALSE),999)</f>
        <v>999</v>
      </c>
      <c r="AG22" s="3">
        <f>VLOOKUP(FISW[[#This Row],[pos1303]],pointstable[],2,FALSE)</f>
        <v>0</v>
      </c>
      <c r="AH22" s="3">
        <f>IFERROR(VLOOKUP(FISW[[#This Row],[FIS Code]],results1503[],3,FALSE),999)</f>
        <v>999</v>
      </c>
      <c r="AI22" s="3">
        <f>VLOOKUP(FISW[[#This Row],[pos1503]],pointstable[],2,FALSE)</f>
        <v>0</v>
      </c>
      <c r="AJ22" s="3">
        <f>IFERROR(VLOOKUP(FISW[[#This Row],[FIS Code]],results1603[],3,FALSE),999)</f>
        <v>999</v>
      </c>
      <c r="AK22" s="3">
        <f>VLOOKUP(FISW[[#This Row],[pos1603]],pointstable[],2,FALSE)</f>
        <v>0</v>
      </c>
    </row>
    <row r="23" spans="1:37" x14ac:dyDescent="0.3">
      <c r="A23" s="3">
        <v>107879</v>
      </c>
      <c r="B23" s="3" t="s">
        <v>135</v>
      </c>
      <c r="C23" s="3">
        <v>1999</v>
      </c>
      <c r="D23" s="3" t="s">
        <v>17</v>
      </c>
      <c r="E2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850</v>
      </c>
      <c r="F23" s="3">
        <f>IFERROR(VLOOKUP(FISW[[#This Row],[FIS Code]],results0301[],3,FALSE),999)</f>
        <v>999</v>
      </c>
      <c r="G23" s="3">
        <f>VLOOKUP(FISW[[#This Row],[pos0301]],pointstable[],2,FALSE)</f>
        <v>0</v>
      </c>
      <c r="H23" s="3">
        <f>IFERROR(VLOOKUP(FISW[[#This Row],[FIS Code]],results0401[],3,FALSE),999)</f>
        <v>999</v>
      </c>
      <c r="I23" s="3">
        <f>VLOOKUP(FISW[[#This Row],[pos0401]],pointstable[],2,FALSE)</f>
        <v>0</v>
      </c>
      <c r="J23" s="3">
        <f>IFERROR(VLOOKUP(FISW[[#This Row],[FIS Code]],results1501[],3,FALSE),999)</f>
        <v>999</v>
      </c>
      <c r="K23" s="3">
        <f>VLOOKUP(FISW[[#This Row],[pos15011]],pointstable[],2,FALSE)</f>
        <v>0</v>
      </c>
      <c r="L23" s="3">
        <f>IFERROR(VLOOKUP(FISW[[#This Row],[FIS Code]],results15012[],3,FALSE),999)</f>
        <v>999</v>
      </c>
      <c r="M23" s="3">
        <f>VLOOKUP(FISW[[#This Row],[pos15012]],pointstable[],2,FALSE)</f>
        <v>0</v>
      </c>
      <c r="N23" s="3">
        <f>IFERROR(VLOOKUP(FISW[[#This Row],[FIS Code]],results0502[],3,FALSE),999)</f>
        <v>7</v>
      </c>
      <c r="O23" s="3">
        <f>VLOOKUP(FISW[[#This Row],[pos0502]],pointstable[],2,FALSE)</f>
        <v>180</v>
      </c>
      <c r="P23" s="3">
        <f>IFERROR(VLOOKUP(FISW[[#This Row],[FIS Code]],results0602[],3,FALSE),999)</f>
        <v>9</v>
      </c>
      <c r="Q23" s="3">
        <f>VLOOKUP(FISW[[#This Row],[pos0602]],pointstable[],2,FALSE)</f>
        <v>145</v>
      </c>
      <c r="R23" s="3">
        <f>IFERROR(VLOOKUP(FISW[[#This Row],[FIS Code]],results0702[],3,FALSE),999)</f>
        <v>6</v>
      </c>
      <c r="S23" s="3">
        <f>VLOOKUP(FISW[[#This Row],[pos0702]],pointstable[],2,FALSE)</f>
        <v>200</v>
      </c>
      <c r="T23" s="3">
        <f>IFERROR(VLOOKUP(FISW[[#This Row],[FIS Code]],results0802[],3,FALSE),999)</f>
        <v>999</v>
      </c>
      <c r="U23" s="3">
        <f>VLOOKUP(FISW[[#This Row],[pos0802]],pointstable[],2,FALSE)</f>
        <v>0</v>
      </c>
      <c r="V23" s="3">
        <f>IFERROR(VLOOKUP(FISW[[#This Row],[FIS Code]],results0303[],3,FALSE),999)</f>
        <v>7</v>
      </c>
      <c r="W23" s="3">
        <f>VLOOKUP(FISW[[#This Row],[pos0303]],pointstable[],2,FALSE)</f>
        <v>180</v>
      </c>
      <c r="X23" s="3">
        <f>IFERROR(VLOOKUP(FISW[[#This Row],[FIS Code]],results0403[],3,FALSE),999)</f>
        <v>9</v>
      </c>
      <c r="Y23" s="3">
        <f>VLOOKUP(FISW[[#This Row],[pos0403]],pointstable[],2,FALSE)</f>
        <v>145</v>
      </c>
      <c r="Z23" s="3">
        <f>IFERROR(VLOOKUP(FISW[[#This Row],[FIS Code]],results1003[],3,FALSE),999)</f>
        <v>999</v>
      </c>
      <c r="AA23" s="3">
        <f>VLOOKUP(FISW[[#This Row],[pos1003]],pointstable[],2,FALSE)</f>
        <v>0</v>
      </c>
      <c r="AB23" s="3">
        <f>IFERROR(VLOOKUP(FISW[[#This Row],[FIS Code]],results1103[],3,FALSE),999)</f>
        <v>999</v>
      </c>
      <c r="AC23" s="3">
        <f>VLOOKUP(FISW[[#This Row],[pos1103]],pointstable[],2,FALSE)</f>
        <v>0</v>
      </c>
      <c r="AD23" s="3">
        <f>IFERROR(VLOOKUP(FISW[[#This Row],[FIS Code]],results1203[],3,FALSE),999)</f>
        <v>999</v>
      </c>
      <c r="AE23" s="3">
        <f>VLOOKUP(FISW[[#This Row],[pos1203]],pointstable[],2,FALSE)</f>
        <v>0</v>
      </c>
      <c r="AF23" s="3">
        <f>IFERROR(VLOOKUP(FISW[[#This Row],[FIS Code]],results1303[],3,FALSE),999)</f>
        <v>999</v>
      </c>
      <c r="AG23" s="3">
        <f>VLOOKUP(FISW[[#This Row],[pos1303]],pointstable[],2,FALSE)</f>
        <v>0</v>
      </c>
      <c r="AH23" s="3">
        <f>IFERROR(VLOOKUP(FISW[[#This Row],[FIS Code]],results1503[],3,FALSE),999)</f>
        <v>999</v>
      </c>
      <c r="AI23" s="3">
        <f>VLOOKUP(FISW[[#This Row],[pos1503]],pointstable[],2,FALSE)</f>
        <v>0</v>
      </c>
      <c r="AJ23" s="3">
        <f>IFERROR(VLOOKUP(FISW[[#This Row],[FIS Code]],results1603[],3,FALSE),999)</f>
        <v>999</v>
      </c>
      <c r="AK23" s="3">
        <f>VLOOKUP(FISW[[#This Row],[pos1603]],pointstable[],2,FALSE)</f>
        <v>0</v>
      </c>
    </row>
    <row r="24" spans="1:37" x14ac:dyDescent="0.3">
      <c r="A24" s="3">
        <v>107522</v>
      </c>
      <c r="B24" s="3" t="s">
        <v>332</v>
      </c>
      <c r="C24" s="3">
        <v>1995</v>
      </c>
      <c r="D24" s="3" t="s">
        <v>17</v>
      </c>
      <c r="E2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825</v>
      </c>
      <c r="F24">
        <f>IFERROR(VLOOKUP(FISW[[#This Row],[FIS Code]],results0301[],3,FALSE),999)</f>
        <v>2</v>
      </c>
      <c r="G24">
        <f>VLOOKUP(FISW[[#This Row],[pos0301]],pointstable[],2,FALSE)</f>
        <v>400</v>
      </c>
      <c r="H24">
        <f>IFERROR(VLOOKUP(FISW[[#This Row],[FIS Code]],results0401[],3,FALSE),999)</f>
        <v>999</v>
      </c>
      <c r="I24">
        <f>VLOOKUP(FISW[[#This Row],[pos0401]],pointstable[],2,FALSE)</f>
        <v>0</v>
      </c>
      <c r="J24">
        <f>IFERROR(VLOOKUP(FISW[[#This Row],[FIS Code]],results1501[],3,FALSE),999)</f>
        <v>999</v>
      </c>
      <c r="K24">
        <f>VLOOKUP(FISW[[#This Row],[pos15011]],pointstable[],2,FALSE)</f>
        <v>0</v>
      </c>
      <c r="L24">
        <f>IFERROR(VLOOKUP(FISW[[#This Row],[FIS Code]],results15012[],3,FALSE),999)</f>
        <v>999</v>
      </c>
      <c r="M24">
        <f>VLOOKUP(FISW[[#This Row],[pos15012]],pointstable[],2,FALSE)</f>
        <v>0</v>
      </c>
      <c r="N24" s="3">
        <f>IFERROR(VLOOKUP(FISW[[#This Row],[FIS Code]],results0502[],3,FALSE),999)</f>
        <v>999</v>
      </c>
      <c r="O24" s="3">
        <f>VLOOKUP(FISW[[#This Row],[pos0502]],pointstable[],2,FALSE)</f>
        <v>0</v>
      </c>
      <c r="P24" s="3">
        <f>IFERROR(VLOOKUP(FISW[[#This Row],[FIS Code]],results0602[],3,FALSE),999)</f>
        <v>999</v>
      </c>
      <c r="Q24" s="3">
        <f>VLOOKUP(FISW[[#This Row],[pos0602]],pointstable[],2,FALSE)</f>
        <v>0</v>
      </c>
      <c r="R24" s="3">
        <f>IFERROR(VLOOKUP(FISW[[#This Row],[FIS Code]],results0702[],3,FALSE),999)</f>
        <v>999</v>
      </c>
      <c r="S24" s="3">
        <f>VLOOKUP(FISW[[#This Row],[pos0702]],pointstable[],2,FALSE)</f>
        <v>0</v>
      </c>
      <c r="T24" s="3">
        <f>IFERROR(VLOOKUP(FISW[[#This Row],[FIS Code]],results0802[],3,FALSE),999)</f>
        <v>999</v>
      </c>
      <c r="U24" s="3">
        <f>VLOOKUP(FISW[[#This Row],[pos0802]],pointstable[],2,FALSE)</f>
        <v>0</v>
      </c>
      <c r="V24" s="3">
        <f>IFERROR(VLOOKUP(FISW[[#This Row],[FIS Code]],results0303[],3,FALSE),999)</f>
        <v>999</v>
      </c>
      <c r="W24" s="3">
        <f>VLOOKUP(FISW[[#This Row],[pos0303]],pointstable[],2,FALSE)</f>
        <v>0</v>
      </c>
      <c r="X24" s="3">
        <f>IFERROR(VLOOKUP(FISW[[#This Row],[FIS Code]],results0403[],3,FALSE),999)</f>
        <v>999</v>
      </c>
      <c r="Y24" s="3">
        <f>VLOOKUP(FISW[[#This Row],[pos0403]],pointstable[],2,FALSE)</f>
        <v>0</v>
      </c>
      <c r="Z24" s="3">
        <f>IFERROR(VLOOKUP(FISW[[#This Row],[FIS Code]],results1003[],3,FALSE),999)</f>
        <v>6</v>
      </c>
      <c r="AA24" s="3">
        <f>VLOOKUP(FISW[[#This Row],[pos1003]],pointstable[],2,FALSE)</f>
        <v>200</v>
      </c>
      <c r="AB24" s="3">
        <f>IFERROR(VLOOKUP(FISW[[#This Row],[FIS Code]],results1103[],3,FALSE),999)</f>
        <v>5</v>
      </c>
      <c r="AC24" s="3">
        <f>VLOOKUP(FISW[[#This Row],[pos1103]],pointstable[],2,FALSE)</f>
        <v>225</v>
      </c>
      <c r="AD24" s="3">
        <f>IFERROR(VLOOKUP(FISW[[#This Row],[FIS Code]],results1203[],3,FALSE),999)</f>
        <v>999</v>
      </c>
      <c r="AE24" s="3">
        <f>VLOOKUP(FISW[[#This Row],[pos1203]],pointstable[],2,FALSE)</f>
        <v>0</v>
      </c>
      <c r="AF24" s="3">
        <f>IFERROR(VLOOKUP(FISW[[#This Row],[FIS Code]],results1303[],3,FALSE),999)</f>
        <v>999</v>
      </c>
      <c r="AG24" s="3">
        <f>VLOOKUP(FISW[[#This Row],[pos1303]],pointstable[],2,FALSE)</f>
        <v>0</v>
      </c>
      <c r="AH24" s="3">
        <f>IFERROR(VLOOKUP(FISW[[#This Row],[FIS Code]],results1503[],3,FALSE),999)</f>
        <v>999</v>
      </c>
      <c r="AI24" s="3">
        <f>VLOOKUP(FISW[[#This Row],[pos1503]],pointstable[],2,FALSE)</f>
        <v>0</v>
      </c>
      <c r="AJ24" s="3">
        <f>IFERROR(VLOOKUP(FISW[[#This Row],[FIS Code]],results1603[],3,FALSE),999)</f>
        <v>999</v>
      </c>
      <c r="AK24" s="3">
        <f>VLOOKUP(FISW[[#This Row],[pos1603]],pointstable[],2,FALSE)</f>
        <v>0</v>
      </c>
    </row>
    <row r="25" spans="1:37" x14ac:dyDescent="0.3">
      <c r="A25" s="3">
        <v>107497</v>
      </c>
      <c r="B25" s="3" t="s">
        <v>1153</v>
      </c>
      <c r="C25" s="3">
        <v>1995</v>
      </c>
      <c r="D25" s="3" t="s">
        <v>17</v>
      </c>
      <c r="E2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800</v>
      </c>
      <c r="F25">
        <f>IFERROR(VLOOKUP(FISW[[#This Row],[FIS Code]],results0301[],3,FALSE),999)</f>
        <v>999</v>
      </c>
      <c r="G25">
        <f>VLOOKUP(FISW[[#This Row],[pos0301]],pointstable[],2,FALSE)</f>
        <v>0</v>
      </c>
      <c r="H25">
        <f>IFERROR(VLOOKUP(FISW[[#This Row],[FIS Code]],results0401[],3,FALSE),999)</f>
        <v>999</v>
      </c>
      <c r="I25">
        <f>VLOOKUP(FISW[[#This Row],[pos0401]],pointstable[],2,FALSE)</f>
        <v>0</v>
      </c>
      <c r="J25">
        <f>IFERROR(VLOOKUP(FISW[[#This Row],[FIS Code]],results1501[],3,FALSE),999)</f>
        <v>999</v>
      </c>
      <c r="K25">
        <f>VLOOKUP(FISW[[#This Row],[pos15011]],pointstable[],2,FALSE)</f>
        <v>0</v>
      </c>
      <c r="L25">
        <f>IFERROR(VLOOKUP(FISW[[#This Row],[FIS Code]],results15012[],3,FALSE),999)</f>
        <v>999</v>
      </c>
      <c r="M25">
        <f>VLOOKUP(FISW[[#This Row],[pos15012]],pointstable[],2,FALSE)</f>
        <v>0</v>
      </c>
      <c r="N25" s="3">
        <f>IFERROR(VLOOKUP(FISW[[#This Row],[FIS Code]],results0502[],3,FALSE),999)</f>
        <v>999</v>
      </c>
      <c r="O25" s="3">
        <f>VLOOKUP(FISW[[#This Row],[pos0502]],pointstable[],2,FALSE)</f>
        <v>0</v>
      </c>
      <c r="P25" s="3">
        <f>IFERROR(VLOOKUP(FISW[[#This Row],[FIS Code]],results0602[],3,FALSE),999)</f>
        <v>999</v>
      </c>
      <c r="Q25" s="3">
        <f>VLOOKUP(FISW[[#This Row],[pos0602]],pointstable[],2,FALSE)</f>
        <v>0</v>
      </c>
      <c r="R25" s="3">
        <f>IFERROR(VLOOKUP(FISW[[#This Row],[FIS Code]],results0702[],3,FALSE),999)</f>
        <v>999</v>
      </c>
      <c r="S25" s="3">
        <f>VLOOKUP(FISW[[#This Row],[pos0702]],pointstable[],2,FALSE)</f>
        <v>0</v>
      </c>
      <c r="T25" s="3">
        <f>IFERROR(VLOOKUP(FISW[[#This Row],[FIS Code]],results0802[],3,FALSE),999)</f>
        <v>999</v>
      </c>
      <c r="U25" s="3">
        <f>VLOOKUP(FISW[[#This Row],[pos0802]],pointstable[],2,FALSE)</f>
        <v>0</v>
      </c>
      <c r="V25" s="3">
        <f>IFERROR(VLOOKUP(FISW[[#This Row],[FIS Code]],results0303[],3,FALSE),999)</f>
        <v>2</v>
      </c>
      <c r="W25" s="3">
        <f>VLOOKUP(FISW[[#This Row],[pos0303]],pointstable[],2,FALSE)</f>
        <v>400</v>
      </c>
      <c r="X25" s="3">
        <f>IFERROR(VLOOKUP(FISW[[#This Row],[FIS Code]],results0403[],3,FALSE),999)</f>
        <v>2</v>
      </c>
      <c r="Y25" s="3">
        <f>VLOOKUP(FISW[[#This Row],[pos0403]],pointstable[],2,FALSE)</f>
        <v>400</v>
      </c>
      <c r="Z25" s="3">
        <f>IFERROR(VLOOKUP(FISW[[#This Row],[FIS Code]],results1003[],3,FALSE),999)</f>
        <v>999</v>
      </c>
      <c r="AA25" s="3">
        <f>VLOOKUP(FISW[[#This Row],[pos1003]],pointstable[],2,FALSE)</f>
        <v>0</v>
      </c>
      <c r="AB25" s="3">
        <f>IFERROR(VLOOKUP(FISW[[#This Row],[FIS Code]],results1103[],3,FALSE),999)</f>
        <v>999</v>
      </c>
      <c r="AC25" s="3">
        <f>VLOOKUP(FISW[[#This Row],[pos1103]],pointstable[],2,FALSE)</f>
        <v>0</v>
      </c>
      <c r="AD25" s="3">
        <f>IFERROR(VLOOKUP(FISW[[#This Row],[FIS Code]],results1203[],3,FALSE),999)</f>
        <v>999</v>
      </c>
      <c r="AE25" s="3">
        <f>VLOOKUP(FISW[[#This Row],[pos1203]],pointstable[],2,FALSE)</f>
        <v>0</v>
      </c>
      <c r="AF25" s="3">
        <f>IFERROR(VLOOKUP(FISW[[#This Row],[FIS Code]],results1303[],3,FALSE),999)</f>
        <v>999</v>
      </c>
      <c r="AG25" s="3">
        <f>VLOOKUP(FISW[[#This Row],[pos1303]],pointstable[],2,FALSE)</f>
        <v>0</v>
      </c>
      <c r="AH25" s="3">
        <f>IFERROR(VLOOKUP(FISW[[#This Row],[FIS Code]],results1503[],3,FALSE),999)</f>
        <v>999</v>
      </c>
      <c r="AI25" s="3">
        <f>VLOOKUP(FISW[[#This Row],[pos1503]],pointstable[],2,FALSE)</f>
        <v>0</v>
      </c>
      <c r="AJ25" s="3">
        <f>IFERROR(VLOOKUP(FISW[[#This Row],[FIS Code]],results1603[],3,FALSE),999)</f>
        <v>999</v>
      </c>
      <c r="AK25" s="3">
        <f>VLOOKUP(FISW[[#This Row],[pos1603]],pointstable[],2,FALSE)</f>
        <v>0</v>
      </c>
    </row>
    <row r="26" spans="1:37" x14ac:dyDescent="0.3">
      <c r="A26" s="3">
        <v>108113</v>
      </c>
      <c r="B26" s="3" t="s">
        <v>180</v>
      </c>
      <c r="C26" s="3">
        <v>2001</v>
      </c>
      <c r="D26" s="3" t="s">
        <v>17</v>
      </c>
      <c r="E2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800</v>
      </c>
      <c r="F26">
        <f>IFERROR(VLOOKUP(FISW[[#This Row],[FIS Code]],results0301[],3,FALSE),999)</f>
        <v>999</v>
      </c>
      <c r="G26">
        <f>VLOOKUP(FISW[[#This Row],[pos0301]],pointstable[],2,FALSE)</f>
        <v>0</v>
      </c>
      <c r="H26">
        <f>IFERROR(VLOOKUP(FISW[[#This Row],[FIS Code]],results0401[],3,FALSE),999)</f>
        <v>999</v>
      </c>
      <c r="I26">
        <f>VLOOKUP(FISW[[#This Row],[pos0401]],pointstable[],2,FALSE)</f>
        <v>0</v>
      </c>
      <c r="J26">
        <f>IFERROR(VLOOKUP(FISW[[#This Row],[FIS Code]],results1501[],3,FALSE),999)</f>
        <v>999</v>
      </c>
      <c r="K26">
        <f>VLOOKUP(FISW[[#This Row],[pos15011]],pointstable[],2,FALSE)</f>
        <v>0</v>
      </c>
      <c r="L26">
        <f>IFERROR(VLOOKUP(FISW[[#This Row],[FIS Code]],results15012[],3,FALSE),999)</f>
        <v>999</v>
      </c>
      <c r="M26">
        <f>VLOOKUP(FISW[[#This Row],[pos15012]],pointstable[],2,FALSE)</f>
        <v>0</v>
      </c>
      <c r="N26" s="3">
        <f>IFERROR(VLOOKUP(FISW[[#This Row],[FIS Code]],results0502[],3,FALSE),999)</f>
        <v>18</v>
      </c>
      <c r="O26" s="3">
        <f>VLOOKUP(FISW[[#This Row],[pos0502]],pointstable[],2,FALSE)</f>
        <v>65</v>
      </c>
      <c r="P26" s="3">
        <f>IFERROR(VLOOKUP(FISW[[#This Row],[FIS Code]],results0602[],3,FALSE),999)</f>
        <v>16</v>
      </c>
      <c r="Q26" s="3">
        <f>VLOOKUP(FISW[[#This Row],[pos0602]],pointstable[],2,FALSE)</f>
        <v>75</v>
      </c>
      <c r="R26" s="3">
        <f>IFERROR(VLOOKUP(FISW[[#This Row],[FIS Code]],results0702[],3,FALSE),999)</f>
        <v>999</v>
      </c>
      <c r="S26" s="3">
        <f>VLOOKUP(FISW[[#This Row],[pos0702]],pointstable[],2,FALSE)</f>
        <v>0</v>
      </c>
      <c r="T26" s="3">
        <f>IFERROR(VLOOKUP(FISW[[#This Row],[FIS Code]],results0802[],3,FALSE),999)</f>
        <v>8</v>
      </c>
      <c r="U26" s="3">
        <f>VLOOKUP(FISW[[#This Row],[pos0802]],pointstable[],2,FALSE)</f>
        <v>160</v>
      </c>
      <c r="V26" s="3">
        <f>IFERROR(VLOOKUP(FISW[[#This Row],[FIS Code]],results0303[],3,FALSE),999)</f>
        <v>8</v>
      </c>
      <c r="W26" s="3">
        <f>VLOOKUP(FISW[[#This Row],[pos0303]],pointstable[],2,FALSE)</f>
        <v>160</v>
      </c>
      <c r="X26" s="3">
        <f>IFERROR(VLOOKUP(FISW[[#This Row],[FIS Code]],results0403[],3,FALSE),999)</f>
        <v>6</v>
      </c>
      <c r="Y26" s="3">
        <f>VLOOKUP(FISW[[#This Row],[pos0403]],pointstable[],2,FALSE)</f>
        <v>200</v>
      </c>
      <c r="Z26" s="3">
        <f>IFERROR(VLOOKUP(FISW[[#This Row],[FIS Code]],results1003[],3,FALSE),999)</f>
        <v>999</v>
      </c>
      <c r="AA26" s="3">
        <f>VLOOKUP(FISW[[#This Row],[pos1003]],pointstable[],2,FALSE)</f>
        <v>0</v>
      </c>
      <c r="AB26" s="3">
        <f>IFERROR(VLOOKUP(FISW[[#This Row],[FIS Code]],results1103[],3,FALSE),999)</f>
        <v>999</v>
      </c>
      <c r="AC26" s="3">
        <f>VLOOKUP(FISW[[#This Row],[pos1103]],pointstable[],2,FALSE)</f>
        <v>0</v>
      </c>
      <c r="AD26" s="3">
        <f>IFERROR(VLOOKUP(FISW[[#This Row],[FIS Code]],results1203[],3,FALSE),999)</f>
        <v>17</v>
      </c>
      <c r="AE26" s="3">
        <f>VLOOKUP(FISW[[#This Row],[pos1203]],pointstable[],2,FALSE)</f>
        <v>70</v>
      </c>
      <c r="AF26" s="3">
        <f>IFERROR(VLOOKUP(FISW[[#This Row],[FIS Code]],results1303[],3,FALSE),999)</f>
        <v>17</v>
      </c>
      <c r="AG26" s="3">
        <f>VLOOKUP(FISW[[#This Row],[pos1303]],pointstable[],2,FALSE)</f>
        <v>70</v>
      </c>
      <c r="AH26" s="3">
        <f>IFERROR(VLOOKUP(FISW[[#This Row],[FIS Code]],results1503[],3,FALSE),999)</f>
        <v>999</v>
      </c>
      <c r="AI26" s="3">
        <f>VLOOKUP(FISW[[#This Row],[pos1503]],pointstable[],2,FALSE)</f>
        <v>0</v>
      </c>
      <c r="AJ26" s="3">
        <f>IFERROR(VLOOKUP(FISW[[#This Row],[FIS Code]],results1603[],3,FALSE),999)</f>
        <v>999</v>
      </c>
      <c r="AK26" s="3">
        <f>VLOOKUP(FISW[[#This Row],[pos1603]],pointstable[],2,FALSE)</f>
        <v>0</v>
      </c>
    </row>
    <row r="27" spans="1:37" x14ac:dyDescent="0.3">
      <c r="A27" s="3">
        <v>108114</v>
      </c>
      <c r="B27" s="3" t="s">
        <v>163</v>
      </c>
      <c r="C27" s="3">
        <v>2001</v>
      </c>
      <c r="D27" s="3" t="s">
        <v>17</v>
      </c>
      <c r="E2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746</v>
      </c>
      <c r="F27">
        <f>IFERROR(VLOOKUP(FISW[[#This Row],[FIS Code]],results0301[],3,FALSE),999)</f>
        <v>999</v>
      </c>
      <c r="G27">
        <f>VLOOKUP(FISW[[#This Row],[pos0301]],pointstable[],2,FALSE)</f>
        <v>0</v>
      </c>
      <c r="H27">
        <f>IFERROR(VLOOKUP(FISW[[#This Row],[FIS Code]],results0401[],3,FALSE),999)</f>
        <v>999</v>
      </c>
      <c r="I27">
        <f>VLOOKUP(FISW[[#This Row],[pos0401]],pointstable[],2,FALSE)</f>
        <v>0</v>
      </c>
      <c r="J27">
        <f>IFERROR(VLOOKUP(FISW[[#This Row],[FIS Code]],results1501[],3,FALSE),999)</f>
        <v>999</v>
      </c>
      <c r="K27">
        <f>VLOOKUP(FISW[[#This Row],[pos15011]],pointstable[],2,FALSE)</f>
        <v>0</v>
      </c>
      <c r="L27">
        <f>IFERROR(VLOOKUP(FISW[[#This Row],[FIS Code]],results15012[],3,FALSE),999)</f>
        <v>999</v>
      </c>
      <c r="M27">
        <f>VLOOKUP(FISW[[#This Row],[pos15012]],pointstable[],2,FALSE)</f>
        <v>0</v>
      </c>
      <c r="N27" s="3">
        <f>IFERROR(VLOOKUP(FISW[[#This Row],[FIS Code]],results0502[],3,FALSE),999)</f>
        <v>15</v>
      </c>
      <c r="O27" s="3">
        <f>VLOOKUP(FISW[[#This Row],[pos0502]],pointstable[],2,FALSE)</f>
        <v>80</v>
      </c>
      <c r="P27" s="3">
        <f>IFERROR(VLOOKUP(FISW[[#This Row],[FIS Code]],results0602[],3,FALSE),999)</f>
        <v>15</v>
      </c>
      <c r="Q27" s="3">
        <f>VLOOKUP(FISW[[#This Row],[pos0602]],pointstable[],2,FALSE)</f>
        <v>80</v>
      </c>
      <c r="R27" s="3">
        <f>IFERROR(VLOOKUP(FISW[[#This Row],[FIS Code]],results0702[],3,FALSE),999)</f>
        <v>999</v>
      </c>
      <c r="S27" s="3">
        <f>VLOOKUP(FISW[[#This Row],[pos0702]],pointstable[],2,FALSE)</f>
        <v>0</v>
      </c>
      <c r="T27" s="3">
        <f>IFERROR(VLOOKUP(FISW[[#This Row],[FIS Code]],results0802[],3,FALSE),999)</f>
        <v>9</v>
      </c>
      <c r="U27" s="3">
        <f>VLOOKUP(FISW[[#This Row],[pos0802]],pointstable[],2,FALSE)</f>
        <v>145</v>
      </c>
      <c r="V27" s="3">
        <f>IFERROR(VLOOKUP(FISW[[#This Row],[FIS Code]],results0303[],3,FALSE),999)</f>
        <v>10</v>
      </c>
      <c r="W27" s="3">
        <f>VLOOKUP(FISW[[#This Row],[pos0303]],pointstable[],2,FALSE)</f>
        <v>130</v>
      </c>
      <c r="X27" s="3">
        <f>IFERROR(VLOOKUP(FISW[[#This Row],[FIS Code]],results0403[],3,FALSE),999)</f>
        <v>10</v>
      </c>
      <c r="Y27" s="3">
        <f>VLOOKUP(FISW[[#This Row],[pos0403]],pointstable[],2,FALSE)</f>
        <v>130</v>
      </c>
      <c r="Z27" s="3">
        <f>IFERROR(VLOOKUP(FISW[[#This Row],[FIS Code]],results1003[],3,FALSE),999)</f>
        <v>18</v>
      </c>
      <c r="AA27" s="3">
        <f>VLOOKUP(FISW[[#This Row],[pos1003]],pointstable[],2,FALSE)</f>
        <v>65</v>
      </c>
      <c r="AB27" s="3">
        <f>IFERROR(VLOOKUP(FISW[[#This Row],[FIS Code]],results1103[],3,FALSE),999)</f>
        <v>18</v>
      </c>
      <c r="AC27" s="3">
        <f>VLOOKUP(FISW[[#This Row],[pos1103]],pointstable[],2,FALSE)</f>
        <v>65</v>
      </c>
      <c r="AD27" s="3">
        <f>IFERROR(VLOOKUP(FISW[[#This Row],[FIS Code]],results1203[],3,FALSE),999)</f>
        <v>999</v>
      </c>
      <c r="AE27" s="3">
        <f>VLOOKUP(FISW[[#This Row],[pos1203]],pointstable[],2,FALSE)</f>
        <v>0</v>
      </c>
      <c r="AF27" s="3">
        <f>IFERROR(VLOOKUP(FISW[[#This Row],[FIS Code]],results1303[],3,FALSE),999)</f>
        <v>21</v>
      </c>
      <c r="AG27" s="3">
        <f>VLOOKUP(FISW[[#This Row],[pos1303]],pointstable[],2,FALSE)</f>
        <v>51</v>
      </c>
      <c r="AH27" s="3">
        <f>IFERROR(VLOOKUP(FISW[[#This Row],[FIS Code]],results1503[],3,FALSE),999)</f>
        <v>999</v>
      </c>
      <c r="AI27" s="3">
        <f>VLOOKUP(FISW[[#This Row],[pos1503]],pointstable[],2,FALSE)</f>
        <v>0</v>
      </c>
      <c r="AJ27" s="3">
        <f>IFERROR(VLOOKUP(FISW[[#This Row],[FIS Code]],results1603[],3,FALSE),999)</f>
        <v>999</v>
      </c>
      <c r="AK27" s="3">
        <f>VLOOKUP(FISW[[#This Row],[pos1603]],pointstable[],2,FALSE)</f>
        <v>0</v>
      </c>
    </row>
    <row r="28" spans="1:37" x14ac:dyDescent="0.3">
      <c r="A28" s="3">
        <v>108029</v>
      </c>
      <c r="B28" s="3" t="s">
        <v>1902</v>
      </c>
      <c r="C28" s="3">
        <v>2000</v>
      </c>
      <c r="D28" s="3" t="s">
        <v>17</v>
      </c>
      <c r="E2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722</v>
      </c>
      <c r="F28" s="3">
        <f>IFERROR(VLOOKUP(FISW[[#This Row],[FIS Code]],results0301[],3,FALSE),999)</f>
        <v>999</v>
      </c>
      <c r="G28" s="3">
        <f>VLOOKUP(FISW[[#This Row],[pos0301]],pointstable[],2,FALSE)</f>
        <v>0</v>
      </c>
      <c r="H28" s="3">
        <f>IFERROR(VLOOKUP(FISW[[#This Row],[FIS Code]],results0401[],3,FALSE),999)</f>
        <v>999</v>
      </c>
      <c r="I28" s="3">
        <f>VLOOKUP(FISW[[#This Row],[pos0401]],pointstable[],2,FALSE)</f>
        <v>0</v>
      </c>
      <c r="J28" s="3">
        <f>IFERROR(VLOOKUP(FISW[[#This Row],[FIS Code]],results1501[],3,FALSE),999)</f>
        <v>999</v>
      </c>
      <c r="K28" s="3">
        <f>VLOOKUP(FISW[[#This Row],[pos15011]],pointstable[],2,FALSE)</f>
        <v>0</v>
      </c>
      <c r="L28" s="3">
        <f>IFERROR(VLOOKUP(FISW[[#This Row],[FIS Code]],results15012[],3,FALSE),999)</f>
        <v>999</v>
      </c>
      <c r="M28" s="3">
        <f>VLOOKUP(FISW[[#This Row],[pos15012]],pointstable[],2,FALSE)</f>
        <v>0</v>
      </c>
      <c r="N28" s="3">
        <f>IFERROR(VLOOKUP(FISW[[#This Row],[FIS Code]],results0502[],3,FALSE),999)</f>
        <v>999</v>
      </c>
      <c r="O28" s="3">
        <f>VLOOKUP(FISW[[#This Row],[pos0502]],pointstable[],2,FALSE)</f>
        <v>0</v>
      </c>
      <c r="P28" s="3">
        <f>IFERROR(VLOOKUP(FISW[[#This Row],[FIS Code]],results0602[],3,FALSE),999)</f>
        <v>999</v>
      </c>
      <c r="Q28" s="3">
        <f>VLOOKUP(FISW[[#This Row],[pos0602]],pointstable[],2,FALSE)</f>
        <v>0</v>
      </c>
      <c r="R28" s="3">
        <f>IFERROR(VLOOKUP(FISW[[#This Row],[FIS Code]],results0702[],3,FALSE),999)</f>
        <v>999</v>
      </c>
      <c r="S28" s="3">
        <f>VLOOKUP(FISW[[#This Row],[pos0702]],pointstable[],2,FALSE)</f>
        <v>0</v>
      </c>
      <c r="T28" s="3">
        <f>IFERROR(VLOOKUP(FISW[[#This Row],[FIS Code]],results0802[],3,FALSE),999)</f>
        <v>999</v>
      </c>
      <c r="U28" s="3">
        <f>VLOOKUP(FISW[[#This Row],[pos0802]],pointstable[],2,FALSE)</f>
        <v>0</v>
      </c>
      <c r="V28" s="3">
        <f>IFERROR(VLOOKUP(FISW[[#This Row],[FIS Code]],results0303[],3,FALSE),999)</f>
        <v>999</v>
      </c>
      <c r="W28" s="3">
        <f>VLOOKUP(FISW[[#This Row],[pos0303]],pointstable[],2,FALSE)</f>
        <v>0</v>
      </c>
      <c r="X28" s="3">
        <f>IFERROR(VLOOKUP(FISW[[#This Row],[FIS Code]],results0403[],3,FALSE),999)</f>
        <v>999</v>
      </c>
      <c r="Y28" s="3">
        <f>VLOOKUP(FISW[[#This Row],[pos0403]],pointstable[],2,FALSE)</f>
        <v>0</v>
      </c>
      <c r="Z28" s="3">
        <f>IFERROR(VLOOKUP(FISW[[#This Row],[FIS Code]],results1003[],3,FALSE),999)</f>
        <v>28</v>
      </c>
      <c r="AA28" s="3">
        <f>VLOOKUP(FISW[[#This Row],[pos1003]],pointstable[],2,FALSE)</f>
        <v>32</v>
      </c>
      <c r="AB28" s="3">
        <f>IFERROR(VLOOKUP(FISW[[#This Row],[FIS Code]],results1103[],3,FALSE),999)</f>
        <v>13</v>
      </c>
      <c r="AC28" s="3">
        <f>VLOOKUP(FISW[[#This Row],[pos1103]],pointstable[],2,FALSE)</f>
        <v>100</v>
      </c>
      <c r="AD28" s="3">
        <f>IFERROR(VLOOKUP(FISW[[#This Row],[FIS Code]],results1203[],3,FALSE),999)</f>
        <v>12</v>
      </c>
      <c r="AE28" s="3">
        <f>VLOOKUP(FISW[[#This Row],[pos1203]],pointstable[],2,FALSE)</f>
        <v>110</v>
      </c>
      <c r="AF28" s="3">
        <f>IFERROR(VLOOKUP(FISW[[#This Row],[FIS Code]],results1303[],3,FALSE),999)</f>
        <v>11</v>
      </c>
      <c r="AG28" s="3">
        <f>VLOOKUP(FISW[[#This Row],[pos1303]],pointstable[],2,FALSE)</f>
        <v>120</v>
      </c>
      <c r="AH28" s="3">
        <f>IFERROR(VLOOKUP(FISW[[#This Row],[FIS Code]],results1503[],3,FALSE),999)</f>
        <v>8</v>
      </c>
      <c r="AI28" s="3">
        <f>VLOOKUP(FISW[[#This Row],[pos1503]],pointstable[],2,FALSE)</f>
        <v>160</v>
      </c>
      <c r="AJ28" s="3">
        <f>IFERROR(VLOOKUP(FISW[[#This Row],[FIS Code]],results1603[],3,FALSE),999)</f>
        <v>6</v>
      </c>
      <c r="AK28" s="3">
        <f>VLOOKUP(FISW[[#This Row],[pos1603]],pointstable[],2,FALSE)</f>
        <v>200</v>
      </c>
    </row>
    <row r="29" spans="1:37" x14ac:dyDescent="0.3">
      <c r="A29" s="3">
        <v>496222</v>
      </c>
      <c r="B29" s="3" t="s">
        <v>2300</v>
      </c>
      <c r="C29" s="3">
        <v>1996</v>
      </c>
      <c r="D29" s="3" t="s">
        <v>1913</v>
      </c>
      <c r="E29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685</v>
      </c>
      <c r="F29" s="3">
        <f>IFERROR(VLOOKUP(FISW[[#This Row],[FIS Code]],results0301[],3,FALSE),999)</f>
        <v>999</v>
      </c>
      <c r="G29" s="3">
        <f>VLOOKUP(FISW[[#This Row],[pos0301]],pointstable[],2,FALSE)</f>
        <v>0</v>
      </c>
      <c r="H29" s="3">
        <f>IFERROR(VLOOKUP(FISW[[#This Row],[FIS Code]],results0401[],3,FALSE),999)</f>
        <v>999</v>
      </c>
      <c r="I29" s="3">
        <f>VLOOKUP(FISW[[#This Row],[pos0401]],pointstable[],2,FALSE)</f>
        <v>0</v>
      </c>
      <c r="J29" s="3">
        <f>IFERROR(VLOOKUP(FISW[[#This Row],[FIS Code]],results1501[],3,FALSE),999)</f>
        <v>999</v>
      </c>
      <c r="K29" s="3">
        <f>VLOOKUP(FISW[[#This Row],[pos15011]],pointstable[],2,FALSE)</f>
        <v>0</v>
      </c>
      <c r="L29" s="3">
        <f>IFERROR(VLOOKUP(FISW[[#This Row],[FIS Code]],results15012[],3,FALSE),999)</f>
        <v>999</v>
      </c>
      <c r="M29" s="3">
        <f>VLOOKUP(FISW[[#This Row],[pos15012]],pointstable[],2,FALSE)</f>
        <v>0</v>
      </c>
      <c r="N29" s="3">
        <f>IFERROR(VLOOKUP(FISW[[#This Row],[FIS Code]],results0502[],3,FALSE),999)</f>
        <v>999</v>
      </c>
      <c r="O29" s="3">
        <f>VLOOKUP(FISW[[#This Row],[pos0502]],pointstable[],2,FALSE)</f>
        <v>0</v>
      </c>
      <c r="P29" s="3">
        <f>IFERROR(VLOOKUP(FISW[[#This Row],[FIS Code]],results0602[],3,FALSE),999)</f>
        <v>999</v>
      </c>
      <c r="Q29" s="3">
        <f>VLOOKUP(FISW[[#This Row],[pos0602]],pointstable[],2,FALSE)</f>
        <v>0</v>
      </c>
      <c r="R29" s="3">
        <f>IFERROR(VLOOKUP(FISW[[#This Row],[FIS Code]],results0702[],3,FALSE),999)</f>
        <v>999</v>
      </c>
      <c r="S29" s="3">
        <f>VLOOKUP(FISW[[#This Row],[pos0702]],pointstable[],2,FALSE)</f>
        <v>0</v>
      </c>
      <c r="T29" s="3">
        <f>IFERROR(VLOOKUP(FISW[[#This Row],[FIS Code]],results0802[],3,FALSE),999)</f>
        <v>999</v>
      </c>
      <c r="U29" s="3">
        <f>VLOOKUP(FISW[[#This Row],[pos0802]],pointstable[],2,FALSE)</f>
        <v>0</v>
      </c>
      <c r="V29" s="3">
        <f>IFERROR(VLOOKUP(FISW[[#This Row],[FIS Code]],results0303[],3,FALSE),999)</f>
        <v>999</v>
      </c>
      <c r="W29" s="3">
        <f>VLOOKUP(FISW[[#This Row],[pos0303]],pointstable[],2,FALSE)</f>
        <v>0</v>
      </c>
      <c r="X29" s="3">
        <f>IFERROR(VLOOKUP(FISW[[#This Row],[FIS Code]],results0403[],3,FALSE),999)</f>
        <v>999</v>
      </c>
      <c r="Y29" s="3">
        <f>VLOOKUP(FISW[[#This Row],[pos0403]],pointstable[],2,FALSE)</f>
        <v>0</v>
      </c>
      <c r="Z29" s="3">
        <f>IFERROR(VLOOKUP(FISW[[#This Row],[FIS Code]],results1003[],3,FALSE),999)</f>
        <v>999</v>
      </c>
      <c r="AA29" s="3">
        <f>VLOOKUP(FISW[[#This Row],[pos1003]],pointstable[],2,FALSE)</f>
        <v>0</v>
      </c>
      <c r="AB29" s="3">
        <f>IFERROR(VLOOKUP(FISW[[#This Row],[FIS Code]],results1103[],3,FALSE),999)</f>
        <v>999</v>
      </c>
      <c r="AC29" s="3">
        <f>VLOOKUP(FISW[[#This Row],[pos1103]],pointstable[],2,FALSE)</f>
        <v>0</v>
      </c>
      <c r="AD29" s="3">
        <f>IFERROR(VLOOKUP(FISW[[#This Row],[FIS Code]],results1203[],3,FALSE),999)</f>
        <v>3</v>
      </c>
      <c r="AE29" s="3">
        <f>VLOOKUP(FISW[[#This Row],[pos1203]],pointstable[],2,FALSE)</f>
        <v>300</v>
      </c>
      <c r="AF29" s="3">
        <f>IFERROR(VLOOKUP(FISW[[#This Row],[FIS Code]],results1303[],3,FALSE),999)</f>
        <v>12</v>
      </c>
      <c r="AG29" s="3">
        <f>VLOOKUP(FISW[[#This Row],[pos1303]],pointstable[],2,FALSE)</f>
        <v>110</v>
      </c>
      <c r="AH29" s="3">
        <f>IFERROR(VLOOKUP(FISW[[#This Row],[FIS Code]],results1503[],3,FALSE),999)</f>
        <v>10</v>
      </c>
      <c r="AI29" s="3">
        <f>VLOOKUP(FISW[[#This Row],[pos1503]],pointstable[],2,FALSE)</f>
        <v>130</v>
      </c>
      <c r="AJ29" s="3">
        <f>IFERROR(VLOOKUP(FISW[[#This Row],[FIS Code]],results1603[],3,FALSE),999)</f>
        <v>9</v>
      </c>
      <c r="AK29" s="3">
        <f>VLOOKUP(FISW[[#This Row],[pos1603]],pointstable[],2,FALSE)</f>
        <v>145</v>
      </c>
    </row>
    <row r="30" spans="1:37" x14ac:dyDescent="0.3">
      <c r="A30" s="3">
        <v>6536168</v>
      </c>
      <c r="B30" s="3" t="s">
        <v>376</v>
      </c>
      <c r="C30" s="3">
        <v>1999</v>
      </c>
      <c r="D30" s="3" t="s">
        <v>20</v>
      </c>
      <c r="E3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680</v>
      </c>
      <c r="F30">
        <f>IFERROR(VLOOKUP(FISW[[#This Row],[FIS Code]],results0301[],3,FALSE),999)</f>
        <v>12</v>
      </c>
      <c r="G30">
        <f>VLOOKUP(FISW[[#This Row],[pos0301]],pointstable[],2,FALSE)</f>
        <v>110</v>
      </c>
      <c r="H30">
        <f>IFERROR(VLOOKUP(FISW[[#This Row],[FIS Code]],results0401[],3,FALSE),999)</f>
        <v>999</v>
      </c>
      <c r="I30">
        <f>VLOOKUP(FISW[[#This Row],[pos0401]],pointstable[],2,FALSE)</f>
        <v>0</v>
      </c>
      <c r="J30">
        <f>IFERROR(VLOOKUP(FISW[[#This Row],[FIS Code]],results1501[],3,FALSE),999)</f>
        <v>999</v>
      </c>
      <c r="K30">
        <f>VLOOKUP(FISW[[#This Row],[pos15011]],pointstable[],2,FALSE)</f>
        <v>0</v>
      </c>
      <c r="L30">
        <f>IFERROR(VLOOKUP(FISW[[#This Row],[FIS Code]],results15012[],3,FALSE),999)</f>
        <v>999</v>
      </c>
      <c r="M30">
        <f>VLOOKUP(FISW[[#This Row],[pos15012]],pointstable[],2,FALSE)</f>
        <v>0</v>
      </c>
      <c r="N30" s="3">
        <f>IFERROR(VLOOKUP(FISW[[#This Row],[FIS Code]],results0502[],3,FALSE),999)</f>
        <v>999</v>
      </c>
      <c r="O30" s="3">
        <f>VLOOKUP(FISW[[#This Row],[pos0502]],pointstable[],2,FALSE)</f>
        <v>0</v>
      </c>
      <c r="P30" s="3">
        <f>IFERROR(VLOOKUP(FISW[[#This Row],[FIS Code]],results0602[],3,FALSE),999)</f>
        <v>999</v>
      </c>
      <c r="Q30" s="3">
        <f>VLOOKUP(FISW[[#This Row],[pos0602]],pointstable[],2,FALSE)</f>
        <v>0</v>
      </c>
      <c r="R30" s="3">
        <f>IFERROR(VLOOKUP(FISW[[#This Row],[FIS Code]],results0702[],3,FALSE),999)</f>
        <v>999</v>
      </c>
      <c r="S30" s="3">
        <f>VLOOKUP(FISW[[#This Row],[pos0702]],pointstable[],2,FALSE)</f>
        <v>0</v>
      </c>
      <c r="T30" s="3">
        <f>IFERROR(VLOOKUP(FISW[[#This Row],[FIS Code]],results0802[],3,FALSE),999)</f>
        <v>999</v>
      </c>
      <c r="U30" s="3">
        <f>VLOOKUP(FISW[[#This Row],[pos0802]],pointstable[],2,FALSE)</f>
        <v>0</v>
      </c>
      <c r="V30" s="3">
        <f>IFERROR(VLOOKUP(FISW[[#This Row],[FIS Code]],results0303[],3,FALSE),999)</f>
        <v>999</v>
      </c>
      <c r="W30" s="3">
        <f>VLOOKUP(FISW[[#This Row],[pos0303]],pointstable[],2,FALSE)</f>
        <v>0</v>
      </c>
      <c r="X30" s="3">
        <f>IFERROR(VLOOKUP(FISW[[#This Row],[FIS Code]],results0403[],3,FALSE),999)</f>
        <v>999</v>
      </c>
      <c r="Y30" s="3">
        <f>VLOOKUP(FISW[[#This Row],[pos0403]],pointstable[],2,FALSE)</f>
        <v>0</v>
      </c>
      <c r="Z30" s="3">
        <f>IFERROR(VLOOKUP(FISW[[#This Row],[FIS Code]],results1003[],3,FALSE),999)</f>
        <v>999</v>
      </c>
      <c r="AA30" s="3">
        <f>VLOOKUP(FISW[[#This Row],[pos1003]],pointstable[],2,FALSE)</f>
        <v>0</v>
      </c>
      <c r="AB30" s="3">
        <f>IFERROR(VLOOKUP(FISW[[#This Row],[FIS Code]],results1103[],3,FALSE),999)</f>
        <v>999</v>
      </c>
      <c r="AC30" s="3">
        <f>VLOOKUP(FISW[[#This Row],[pos1103]],pointstable[],2,FALSE)</f>
        <v>0</v>
      </c>
      <c r="AD30" s="3">
        <f>IFERROR(VLOOKUP(FISW[[#This Row],[FIS Code]],results1203[],3,FALSE),999)</f>
        <v>17</v>
      </c>
      <c r="AE30" s="3">
        <f>VLOOKUP(FISW[[#This Row],[pos1203]],pointstable[],2,FALSE)</f>
        <v>70</v>
      </c>
      <c r="AF30" s="3">
        <f>IFERROR(VLOOKUP(FISW[[#This Row],[FIS Code]],results1303[],3,FALSE),999)</f>
        <v>6</v>
      </c>
      <c r="AG30" s="3">
        <f>VLOOKUP(FISW[[#This Row],[pos1303]],pointstable[],2,FALSE)</f>
        <v>200</v>
      </c>
      <c r="AH30" s="3">
        <f>IFERROR(VLOOKUP(FISW[[#This Row],[FIS Code]],results1503[],3,FALSE),999)</f>
        <v>3</v>
      </c>
      <c r="AI30" s="3">
        <f>VLOOKUP(FISW[[#This Row],[pos1503]],pointstable[],2,FALSE)</f>
        <v>300</v>
      </c>
      <c r="AJ30" s="3">
        <f>IFERROR(VLOOKUP(FISW[[#This Row],[FIS Code]],results1603[],3,FALSE),999)</f>
        <v>999</v>
      </c>
      <c r="AK30" s="3">
        <f>VLOOKUP(FISW[[#This Row],[pos1603]],pointstable[],2,FALSE)</f>
        <v>0</v>
      </c>
    </row>
    <row r="31" spans="1:37" x14ac:dyDescent="0.3">
      <c r="A31" s="3">
        <v>107861</v>
      </c>
      <c r="B31" s="3" t="s">
        <v>174</v>
      </c>
      <c r="C31" s="3">
        <v>1999</v>
      </c>
      <c r="D31" s="3" t="s">
        <v>17</v>
      </c>
      <c r="E3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670</v>
      </c>
      <c r="F31" s="3">
        <f>IFERROR(VLOOKUP(FISW[[#This Row],[FIS Code]],results0301[],3,FALSE),999)</f>
        <v>11</v>
      </c>
      <c r="G31" s="3">
        <f>VLOOKUP(FISW[[#This Row],[pos0301]],pointstable[],2,FALSE)</f>
        <v>120</v>
      </c>
      <c r="H31" s="3">
        <f>IFERROR(VLOOKUP(FISW[[#This Row],[FIS Code]],results0401[],3,FALSE),999)</f>
        <v>999</v>
      </c>
      <c r="I31" s="3">
        <f>VLOOKUP(FISW[[#This Row],[pos0401]],pointstable[],2,FALSE)</f>
        <v>0</v>
      </c>
      <c r="J31" s="3">
        <f>IFERROR(VLOOKUP(FISW[[#This Row],[FIS Code]],results1501[],3,FALSE),999)</f>
        <v>999</v>
      </c>
      <c r="K31" s="3">
        <f>VLOOKUP(FISW[[#This Row],[pos15011]],pointstable[],2,FALSE)</f>
        <v>0</v>
      </c>
      <c r="L31" s="3">
        <f>IFERROR(VLOOKUP(FISW[[#This Row],[FIS Code]],results15012[],3,FALSE),999)</f>
        <v>999</v>
      </c>
      <c r="M31" s="3">
        <f>VLOOKUP(FISW[[#This Row],[pos15012]],pointstable[],2,FALSE)</f>
        <v>0</v>
      </c>
      <c r="N31" s="3">
        <f>IFERROR(VLOOKUP(FISW[[#This Row],[FIS Code]],results0502[],3,FALSE),999)</f>
        <v>17</v>
      </c>
      <c r="O31" s="3">
        <f>VLOOKUP(FISW[[#This Row],[pos0502]],pointstable[],2,FALSE)</f>
        <v>70</v>
      </c>
      <c r="P31" s="3">
        <f>IFERROR(VLOOKUP(FISW[[#This Row],[FIS Code]],results0602[],3,FALSE),999)</f>
        <v>11</v>
      </c>
      <c r="Q31" s="3">
        <f>VLOOKUP(FISW[[#This Row],[pos0602]],pointstable[],2,FALSE)</f>
        <v>120</v>
      </c>
      <c r="R31" s="3">
        <f>IFERROR(VLOOKUP(FISW[[#This Row],[FIS Code]],results0702[],3,FALSE),999)</f>
        <v>3</v>
      </c>
      <c r="S31" s="3">
        <f>VLOOKUP(FISW[[#This Row],[pos0702]],pointstable[],2,FALSE)</f>
        <v>300</v>
      </c>
      <c r="T31" s="3">
        <f>IFERROR(VLOOKUP(FISW[[#This Row],[FIS Code]],results0802[],3,FALSE),999)</f>
        <v>999</v>
      </c>
      <c r="U31" s="3">
        <f>VLOOKUP(FISW[[#This Row],[pos0802]],pointstable[],2,FALSE)</f>
        <v>0</v>
      </c>
      <c r="V31" s="3">
        <f>IFERROR(VLOOKUP(FISW[[#This Row],[FIS Code]],results0303[],3,FALSE),999)</f>
        <v>999</v>
      </c>
      <c r="W31" s="3">
        <f>VLOOKUP(FISW[[#This Row],[pos0303]],pointstable[],2,FALSE)</f>
        <v>0</v>
      </c>
      <c r="X31" s="3">
        <f>IFERROR(VLOOKUP(FISW[[#This Row],[FIS Code]],results0403[],3,FALSE),999)</f>
        <v>999</v>
      </c>
      <c r="Y31" s="3">
        <f>VLOOKUP(FISW[[#This Row],[pos0403]],pointstable[],2,FALSE)</f>
        <v>0</v>
      </c>
      <c r="Z31" s="3">
        <f>IFERROR(VLOOKUP(FISW[[#This Row],[FIS Code]],results1003[],3,FALSE),999)</f>
        <v>999</v>
      </c>
      <c r="AA31" s="3">
        <f>VLOOKUP(FISW[[#This Row],[pos1003]],pointstable[],2,FALSE)</f>
        <v>0</v>
      </c>
      <c r="AB31" s="3">
        <f>IFERROR(VLOOKUP(FISW[[#This Row],[FIS Code]],results1103[],3,FALSE),999)</f>
        <v>999</v>
      </c>
      <c r="AC31" s="3">
        <f>VLOOKUP(FISW[[#This Row],[pos1103]],pointstable[],2,FALSE)</f>
        <v>0</v>
      </c>
      <c r="AD31" s="3">
        <f>IFERROR(VLOOKUP(FISW[[#This Row],[FIS Code]],results1203[],3,FALSE),999)</f>
        <v>999</v>
      </c>
      <c r="AE31" s="3">
        <f>VLOOKUP(FISW[[#This Row],[pos1203]],pointstable[],2,FALSE)</f>
        <v>0</v>
      </c>
      <c r="AF31" s="3">
        <f>IFERROR(VLOOKUP(FISW[[#This Row],[FIS Code]],results1303[],3,FALSE),999)</f>
        <v>19</v>
      </c>
      <c r="AG31" s="3">
        <f>VLOOKUP(FISW[[#This Row],[pos1303]],pointstable[],2,FALSE)</f>
        <v>60</v>
      </c>
      <c r="AH31" s="3">
        <f>IFERROR(VLOOKUP(FISW[[#This Row],[FIS Code]],results1503[],3,FALSE),999)</f>
        <v>999</v>
      </c>
      <c r="AI31" s="3">
        <f>VLOOKUP(FISW[[#This Row],[pos1503]],pointstable[],2,FALSE)</f>
        <v>0</v>
      </c>
      <c r="AJ31" s="3">
        <f>IFERROR(VLOOKUP(FISW[[#This Row],[FIS Code]],results1603[],3,FALSE),999)</f>
        <v>999</v>
      </c>
      <c r="AK31" s="3">
        <f>VLOOKUP(FISW[[#This Row],[pos1603]],pointstable[],2,FALSE)</f>
        <v>0</v>
      </c>
    </row>
    <row r="32" spans="1:37" x14ac:dyDescent="0.3">
      <c r="A32" s="3">
        <v>6536731</v>
      </c>
      <c r="B32" s="3" t="s">
        <v>973</v>
      </c>
      <c r="C32" s="3">
        <v>2001</v>
      </c>
      <c r="D32" s="3" t="s">
        <v>20</v>
      </c>
      <c r="E3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650</v>
      </c>
      <c r="F32">
        <f>IFERROR(VLOOKUP(FISW[[#This Row],[FIS Code]],results0301[],3,FALSE),999)</f>
        <v>999</v>
      </c>
      <c r="G32">
        <f>VLOOKUP(FISW[[#This Row],[pos0301]],pointstable[],2,FALSE)</f>
        <v>0</v>
      </c>
      <c r="H32">
        <f>IFERROR(VLOOKUP(FISW[[#This Row],[FIS Code]],results0401[],3,FALSE),999)</f>
        <v>999</v>
      </c>
      <c r="I32">
        <f>VLOOKUP(FISW[[#This Row],[pos0401]],pointstable[],2,FALSE)</f>
        <v>0</v>
      </c>
      <c r="J32">
        <f>IFERROR(VLOOKUP(FISW[[#This Row],[FIS Code]],results1501[],3,FALSE),999)</f>
        <v>4</v>
      </c>
      <c r="K32">
        <f>VLOOKUP(FISW[[#This Row],[pos15011]],pointstable[],2,FALSE)</f>
        <v>250</v>
      </c>
      <c r="L32">
        <f>IFERROR(VLOOKUP(FISW[[#This Row],[FIS Code]],results15012[],3,FALSE),999)</f>
        <v>2</v>
      </c>
      <c r="M32">
        <f>VLOOKUP(FISW[[#This Row],[pos15012]],pointstable[],2,FALSE)</f>
        <v>400</v>
      </c>
      <c r="N32" s="3">
        <f>IFERROR(VLOOKUP(FISW[[#This Row],[FIS Code]],results0502[],3,FALSE),999)</f>
        <v>999</v>
      </c>
      <c r="O32" s="3">
        <f>VLOOKUP(FISW[[#This Row],[pos0502]],pointstable[],2,FALSE)</f>
        <v>0</v>
      </c>
      <c r="P32" s="3">
        <f>IFERROR(VLOOKUP(FISW[[#This Row],[FIS Code]],results0602[],3,FALSE),999)</f>
        <v>999</v>
      </c>
      <c r="Q32" s="3">
        <f>VLOOKUP(FISW[[#This Row],[pos0602]],pointstable[],2,FALSE)</f>
        <v>0</v>
      </c>
      <c r="R32" s="3">
        <f>IFERROR(VLOOKUP(FISW[[#This Row],[FIS Code]],results0702[],3,FALSE),999)</f>
        <v>999</v>
      </c>
      <c r="S32" s="3">
        <f>VLOOKUP(FISW[[#This Row],[pos0702]],pointstable[],2,FALSE)</f>
        <v>0</v>
      </c>
      <c r="T32" s="3">
        <f>IFERROR(VLOOKUP(FISW[[#This Row],[FIS Code]],results0802[],3,FALSE),999)</f>
        <v>999</v>
      </c>
      <c r="U32" s="3">
        <f>VLOOKUP(FISW[[#This Row],[pos0802]],pointstable[],2,FALSE)</f>
        <v>0</v>
      </c>
      <c r="V32" s="3">
        <f>IFERROR(VLOOKUP(FISW[[#This Row],[FIS Code]],results0303[],3,FALSE),999)</f>
        <v>999</v>
      </c>
      <c r="W32" s="3">
        <f>VLOOKUP(FISW[[#This Row],[pos0303]],pointstable[],2,FALSE)</f>
        <v>0</v>
      </c>
      <c r="X32" s="3">
        <f>IFERROR(VLOOKUP(FISW[[#This Row],[FIS Code]],results0403[],3,FALSE),999)</f>
        <v>999</v>
      </c>
      <c r="Y32" s="3">
        <f>VLOOKUP(FISW[[#This Row],[pos0403]],pointstable[],2,FALSE)</f>
        <v>0</v>
      </c>
      <c r="Z32" s="3">
        <f>IFERROR(VLOOKUP(FISW[[#This Row],[FIS Code]],results1003[],3,FALSE),999)</f>
        <v>999</v>
      </c>
      <c r="AA32" s="3">
        <f>VLOOKUP(FISW[[#This Row],[pos1003]],pointstable[],2,FALSE)</f>
        <v>0</v>
      </c>
      <c r="AB32" s="3">
        <f>IFERROR(VLOOKUP(FISW[[#This Row],[FIS Code]],results1103[],3,FALSE),999)</f>
        <v>999</v>
      </c>
      <c r="AC32" s="3">
        <f>VLOOKUP(FISW[[#This Row],[pos1103]],pointstable[],2,FALSE)</f>
        <v>0</v>
      </c>
      <c r="AD32" s="3">
        <f>IFERROR(VLOOKUP(FISW[[#This Row],[FIS Code]],results1203[],3,FALSE),999)</f>
        <v>999</v>
      </c>
      <c r="AE32" s="3">
        <f>VLOOKUP(FISW[[#This Row],[pos1203]],pointstable[],2,FALSE)</f>
        <v>0</v>
      </c>
      <c r="AF32" s="3">
        <f>IFERROR(VLOOKUP(FISW[[#This Row],[FIS Code]],results1303[],3,FALSE),999)</f>
        <v>999</v>
      </c>
      <c r="AG32" s="3">
        <f>VLOOKUP(FISW[[#This Row],[pos1303]],pointstable[],2,FALSE)</f>
        <v>0</v>
      </c>
      <c r="AH32" s="3">
        <f>IFERROR(VLOOKUP(FISW[[#This Row],[FIS Code]],results1503[],3,FALSE),999)</f>
        <v>999</v>
      </c>
      <c r="AI32" s="3">
        <f>VLOOKUP(FISW[[#This Row],[pos1503]],pointstable[],2,FALSE)</f>
        <v>0</v>
      </c>
      <c r="AJ32" s="3">
        <f>IFERROR(VLOOKUP(FISW[[#This Row],[FIS Code]],results1603[],3,FALSE),999)</f>
        <v>999</v>
      </c>
      <c r="AK32" s="3">
        <f>VLOOKUP(FISW[[#This Row],[pos1603]],pointstable[],2,FALSE)</f>
        <v>0</v>
      </c>
    </row>
    <row r="33" spans="1:37" x14ac:dyDescent="0.3">
      <c r="A33" s="3">
        <v>107985</v>
      </c>
      <c r="B33" s="3" t="s">
        <v>1159</v>
      </c>
      <c r="C33" s="3">
        <v>2000</v>
      </c>
      <c r="D33" s="3" t="s">
        <v>17</v>
      </c>
      <c r="E3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600</v>
      </c>
      <c r="F33" s="3">
        <f>IFERROR(VLOOKUP(FISW[[#This Row],[FIS Code]],results0301[],3,FALSE),999)</f>
        <v>999</v>
      </c>
      <c r="G33" s="3">
        <f>VLOOKUP(FISW[[#This Row],[pos0301]],pointstable[],2,FALSE)</f>
        <v>0</v>
      </c>
      <c r="H33" s="3">
        <f>IFERROR(VLOOKUP(FISW[[#This Row],[FIS Code]],results0401[],3,FALSE),999)</f>
        <v>999</v>
      </c>
      <c r="I33" s="3">
        <f>VLOOKUP(FISW[[#This Row],[pos0401]],pointstable[],2,FALSE)</f>
        <v>0</v>
      </c>
      <c r="J33" s="3">
        <f>IFERROR(VLOOKUP(FISW[[#This Row],[FIS Code]],results1501[],3,FALSE),999)</f>
        <v>999</v>
      </c>
      <c r="K33" s="3">
        <f>VLOOKUP(FISW[[#This Row],[pos15011]],pointstable[],2,FALSE)</f>
        <v>0</v>
      </c>
      <c r="L33" s="3">
        <f>IFERROR(VLOOKUP(FISW[[#This Row],[FIS Code]],results15012[],3,FALSE),999)</f>
        <v>999</v>
      </c>
      <c r="M33" s="3">
        <f>VLOOKUP(FISW[[#This Row],[pos15012]],pointstable[],2,FALSE)</f>
        <v>0</v>
      </c>
      <c r="N33" s="3">
        <f>IFERROR(VLOOKUP(FISW[[#This Row],[FIS Code]],results0502[],3,FALSE),999)</f>
        <v>999</v>
      </c>
      <c r="O33" s="3">
        <f>VLOOKUP(FISW[[#This Row],[pos0502]],pointstable[],2,FALSE)</f>
        <v>0</v>
      </c>
      <c r="P33" s="3">
        <f>IFERROR(VLOOKUP(FISW[[#This Row],[FIS Code]],results0602[],3,FALSE),999)</f>
        <v>999</v>
      </c>
      <c r="Q33" s="3">
        <f>VLOOKUP(FISW[[#This Row],[pos0602]],pointstable[],2,FALSE)</f>
        <v>0</v>
      </c>
      <c r="R33" s="3">
        <f>IFERROR(VLOOKUP(FISW[[#This Row],[FIS Code]],results0702[],3,FALSE),999)</f>
        <v>999</v>
      </c>
      <c r="S33" s="3">
        <f>VLOOKUP(FISW[[#This Row],[pos0702]],pointstable[],2,FALSE)</f>
        <v>0</v>
      </c>
      <c r="T33" s="3">
        <f>IFERROR(VLOOKUP(FISW[[#This Row],[FIS Code]],results0802[],3,FALSE),999)</f>
        <v>999</v>
      </c>
      <c r="U33" s="3">
        <f>VLOOKUP(FISW[[#This Row],[pos0802]],pointstable[],2,FALSE)</f>
        <v>0</v>
      </c>
      <c r="V33" s="3">
        <f>IFERROR(VLOOKUP(FISW[[#This Row],[FIS Code]],results0303[],3,FALSE),999)</f>
        <v>3</v>
      </c>
      <c r="W33" s="3">
        <f>VLOOKUP(FISW[[#This Row],[pos0303]],pointstable[],2,FALSE)</f>
        <v>300</v>
      </c>
      <c r="X33" s="3">
        <f>IFERROR(VLOOKUP(FISW[[#This Row],[FIS Code]],results0403[],3,FALSE),999)</f>
        <v>3</v>
      </c>
      <c r="Y33" s="3">
        <f>VLOOKUP(FISW[[#This Row],[pos0403]],pointstable[],2,FALSE)</f>
        <v>300</v>
      </c>
      <c r="Z33" s="3">
        <f>IFERROR(VLOOKUP(FISW[[#This Row],[FIS Code]],results1003[],3,FALSE),999)</f>
        <v>999</v>
      </c>
      <c r="AA33" s="3">
        <f>VLOOKUP(FISW[[#This Row],[pos1003]],pointstable[],2,FALSE)</f>
        <v>0</v>
      </c>
      <c r="AB33" s="3">
        <f>IFERROR(VLOOKUP(FISW[[#This Row],[FIS Code]],results1103[],3,FALSE),999)</f>
        <v>999</v>
      </c>
      <c r="AC33" s="3">
        <f>VLOOKUP(FISW[[#This Row],[pos1103]],pointstable[],2,FALSE)</f>
        <v>0</v>
      </c>
      <c r="AD33" s="3">
        <f>IFERROR(VLOOKUP(FISW[[#This Row],[FIS Code]],results1203[],3,FALSE),999)</f>
        <v>999</v>
      </c>
      <c r="AE33" s="3">
        <f>VLOOKUP(FISW[[#This Row],[pos1203]],pointstable[],2,FALSE)</f>
        <v>0</v>
      </c>
      <c r="AF33" s="3">
        <f>IFERROR(VLOOKUP(FISW[[#This Row],[FIS Code]],results1303[],3,FALSE),999)</f>
        <v>999</v>
      </c>
      <c r="AG33" s="3">
        <f>VLOOKUP(FISW[[#This Row],[pos1303]],pointstable[],2,FALSE)</f>
        <v>0</v>
      </c>
      <c r="AH33" s="3">
        <f>IFERROR(VLOOKUP(FISW[[#This Row],[FIS Code]],results1503[],3,FALSE),999)</f>
        <v>999</v>
      </c>
      <c r="AI33" s="3">
        <f>VLOOKUP(FISW[[#This Row],[pos1503]],pointstable[],2,FALSE)</f>
        <v>0</v>
      </c>
      <c r="AJ33" s="3">
        <f>IFERROR(VLOOKUP(FISW[[#This Row],[FIS Code]],results1603[],3,FALSE),999)</f>
        <v>999</v>
      </c>
      <c r="AK33" s="3">
        <f>VLOOKUP(FISW[[#This Row],[pos1603]],pointstable[],2,FALSE)</f>
        <v>0</v>
      </c>
    </row>
    <row r="34" spans="1:37" x14ac:dyDescent="0.3">
      <c r="A34" s="3">
        <v>6536627</v>
      </c>
      <c r="B34" s="3" t="s">
        <v>962</v>
      </c>
      <c r="C34" s="3">
        <v>2001</v>
      </c>
      <c r="D34" s="3" t="s">
        <v>20</v>
      </c>
      <c r="E3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580</v>
      </c>
      <c r="F34">
        <f>IFERROR(VLOOKUP(FISW[[#This Row],[FIS Code]],results0301[],3,FALSE),999)</f>
        <v>999</v>
      </c>
      <c r="G34">
        <f>VLOOKUP(FISW[[#This Row],[pos0301]],pointstable[],2,FALSE)</f>
        <v>0</v>
      </c>
      <c r="H34">
        <f>IFERROR(VLOOKUP(FISW[[#This Row],[FIS Code]],results0401[],3,FALSE),999)</f>
        <v>999</v>
      </c>
      <c r="I34">
        <f>VLOOKUP(FISW[[#This Row],[pos0401]],pointstable[],2,FALSE)</f>
        <v>0</v>
      </c>
      <c r="J34">
        <f>IFERROR(VLOOKUP(FISW[[#This Row],[FIS Code]],results1501[],3,FALSE),999)</f>
        <v>2</v>
      </c>
      <c r="K34">
        <f>VLOOKUP(FISW[[#This Row],[pos15011]],pointstable[],2,FALSE)</f>
        <v>400</v>
      </c>
      <c r="L34">
        <f>IFERROR(VLOOKUP(FISW[[#This Row],[FIS Code]],results15012[],3,FALSE),999)</f>
        <v>7</v>
      </c>
      <c r="M34">
        <f>VLOOKUP(FISW[[#This Row],[pos15012]],pointstable[],2,FALSE)</f>
        <v>180</v>
      </c>
      <c r="N34" s="3">
        <f>IFERROR(VLOOKUP(FISW[[#This Row],[FIS Code]],results0502[],3,FALSE),999)</f>
        <v>999</v>
      </c>
      <c r="O34" s="3">
        <f>VLOOKUP(FISW[[#This Row],[pos0502]],pointstable[],2,FALSE)</f>
        <v>0</v>
      </c>
      <c r="P34" s="3">
        <f>IFERROR(VLOOKUP(FISW[[#This Row],[FIS Code]],results0602[],3,FALSE),999)</f>
        <v>999</v>
      </c>
      <c r="Q34" s="3">
        <f>VLOOKUP(FISW[[#This Row],[pos0602]],pointstable[],2,FALSE)</f>
        <v>0</v>
      </c>
      <c r="R34" s="3">
        <f>IFERROR(VLOOKUP(FISW[[#This Row],[FIS Code]],results0702[],3,FALSE),999)</f>
        <v>999</v>
      </c>
      <c r="S34" s="3">
        <f>VLOOKUP(FISW[[#This Row],[pos0702]],pointstable[],2,FALSE)</f>
        <v>0</v>
      </c>
      <c r="T34" s="3">
        <f>IFERROR(VLOOKUP(FISW[[#This Row],[FIS Code]],results0802[],3,FALSE),999)</f>
        <v>999</v>
      </c>
      <c r="U34" s="3">
        <f>VLOOKUP(FISW[[#This Row],[pos0802]],pointstable[],2,FALSE)</f>
        <v>0</v>
      </c>
      <c r="V34" s="3">
        <f>IFERROR(VLOOKUP(FISW[[#This Row],[FIS Code]],results0303[],3,FALSE),999)</f>
        <v>999</v>
      </c>
      <c r="W34" s="3">
        <f>VLOOKUP(FISW[[#This Row],[pos0303]],pointstable[],2,FALSE)</f>
        <v>0</v>
      </c>
      <c r="X34" s="3">
        <f>IFERROR(VLOOKUP(FISW[[#This Row],[FIS Code]],results0403[],3,FALSE),999)</f>
        <v>999</v>
      </c>
      <c r="Y34" s="3">
        <f>VLOOKUP(FISW[[#This Row],[pos0403]],pointstable[],2,FALSE)</f>
        <v>0</v>
      </c>
      <c r="Z34" s="3">
        <f>IFERROR(VLOOKUP(FISW[[#This Row],[FIS Code]],results1003[],3,FALSE),999)</f>
        <v>999</v>
      </c>
      <c r="AA34" s="3">
        <f>VLOOKUP(FISW[[#This Row],[pos1003]],pointstable[],2,FALSE)</f>
        <v>0</v>
      </c>
      <c r="AB34" s="3">
        <f>IFERROR(VLOOKUP(FISW[[#This Row],[FIS Code]],results1103[],3,FALSE),999)</f>
        <v>999</v>
      </c>
      <c r="AC34" s="3">
        <f>VLOOKUP(FISW[[#This Row],[pos1103]],pointstable[],2,FALSE)</f>
        <v>0</v>
      </c>
      <c r="AD34" s="3">
        <f>IFERROR(VLOOKUP(FISW[[#This Row],[FIS Code]],results1203[],3,FALSE),999)</f>
        <v>999</v>
      </c>
      <c r="AE34" s="3">
        <f>VLOOKUP(FISW[[#This Row],[pos1203]],pointstable[],2,FALSE)</f>
        <v>0</v>
      </c>
      <c r="AF34" s="3">
        <f>IFERROR(VLOOKUP(FISW[[#This Row],[FIS Code]],results1303[],3,FALSE),999)</f>
        <v>999</v>
      </c>
      <c r="AG34" s="3">
        <f>VLOOKUP(FISW[[#This Row],[pos1303]],pointstable[],2,FALSE)</f>
        <v>0</v>
      </c>
      <c r="AH34" s="3">
        <f>IFERROR(VLOOKUP(FISW[[#This Row],[FIS Code]],results1503[],3,FALSE),999)</f>
        <v>999</v>
      </c>
      <c r="AI34" s="3">
        <f>VLOOKUP(FISW[[#This Row],[pos1503]],pointstable[],2,FALSE)</f>
        <v>0</v>
      </c>
      <c r="AJ34" s="3">
        <f>IFERROR(VLOOKUP(FISW[[#This Row],[FIS Code]],results1603[],3,FALSE),999)</f>
        <v>999</v>
      </c>
      <c r="AK34" s="3">
        <f>VLOOKUP(FISW[[#This Row],[pos1603]],pointstable[],2,FALSE)</f>
        <v>0</v>
      </c>
    </row>
    <row r="35" spans="1:37" x14ac:dyDescent="0.3">
      <c r="A35" s="3">
        <v>108147</v>
      </c>
      <c r="B35" s="3" t="s">
        <v>1256</v>
      </c>
      <c r="C35" s="3">
        <v>2001</v>
      </c>
      <c r="D35" s="3" t="s">
        <v>17</v>
      </c>
      <c r="E3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576</v>
      </c>
      <c r="F35">
        <f>IFERROR(VLOOKUP(FISW[[#This Row],[FIS Code]],results0301[],3,FALSE),999)</f>
        <v>999</v>
      </c>
      <c r="G35">
        <f>VLOOKUP(FISW[[#This Row],[pos0301]],pointstable[],2,FALSE)</f>
        <v>0</v>
      </c>
      <c r="H35">
        <f>IFERROR(VLOOKUP(FISW[[#This Row],[FIS Code]],results0401[],3,FALSE),999)</f>
        <v>999</v>
      </c>
      <c r="I35">
        <f>VLOOKUP(FISW[[#This Row],[pos0401]],pointstable[],2,FALSE)</f>
        <v>0</v>
      </c>
      <c r="J35">
        <f>IFERROR(VLOOKUP(FISW[[#This Row],[FIS Code]],results1501[],3,FALSE),999)</f>
        <v>999</v>
      </c>
      <c r="K35">
        <f>VLOOKUP(FISW[[#This Row],[pos15011]],pointstable[],2,FALSE)</f>
        <v>0</v>
      </c>
      <c r="L35">
        <f>IFERROR(VLOOKUP(FISW[[#This Row],[FIS Code]],results15012[],3,FALSE),999)</f>
        <v>999</v>
      </c>
      <c r="M35">
        <f>VLOOKUP(FISW[[#This Row],[pos15012]],pointstable[],2,FALSE)</f>
        <v>0</v>
      </c>
      <c r="N35" s="3">
        <f>IFERROR(VLOOKUP(FISW[[#This Row],[FIS Code]],results0502[],3,FALSE),999)</f>
        <v>999</v>
      </c>
      <c r="O35" s="3">
        <f>VLOOKUP(FISW[[#This Row],[pos0502]],pointstable[],2,FALSE)</f>
        <v>0</v>
      </c>
      <c r="P35" s="3">
        <f>IFERROR(VLOOKUP(FISW[[#This Row],[FIS Code]],results0602[],3,FALSE),999)</f>
        <v>999</v>
      </c>
      <c r="Q35" s="3">
        <f>VLOOKUP(FISW[[#This Row],[pos0602]],pointstable[],2,FALSE)</f>
        <v>0</v>
      </c>
      <c r="R35" s="3">
        <f>IFERROR(VLOOKUP(FISW[[#This Row],[FIS Code]],results0702[],3,FALSE),999)</f>
        <v>999</v>
      </c>
      <c r="S35" s="3">
        <f>VLOOKUP(FISW[[#This Row],[pos0702]],pointstable[],2,FALSE)</f>
        <v>0</v>
      </c>
      <c r="T35" s="3">
        <f>IFERROR(VLOOKUP(FISW[[#This Row],[FIS Code]],results0802[],3,FALSE),999)</f>
        <v>999</v>
      </c>
      <c r="U35" s="3">
        <f>VLOOKUP(FISW[[#This Row],[pos0802]],pointstable[],2,FALSE)</f>
        <v>0</v>
      </c>
      <c r="V35" s="3">
        <f>IFERROR(VLOOKUP(FISW[[#This Row],[FIS Code]],results0303[],3,FALSE),999)</f>
        <v>22</v>
      </c>
      <c r="W35" s="3">
        <f>VLOOKUP(FISW[[#This Row],[pos0303]],pointstable[],2,FALSE)</f>
        <v>47</v>
      </c>
      <c r="X35" s="3">
        <f>IFERROR(VLOOKUP(FISW[[#This Row],[FIS Code]],results0403[],3,FALSE),999)</f>
        <v>27</v>
      </c>
      <c r="Y35" s="3">
        <f>VLOOKUP(FISW[[#This Row],[pos0403]],pointstable[],2,FALSE)</f>
        <v>34</v>
      </c>
      <c r="Z35" s="3">
        <f>IFERROR(VLOOKUP(FISW[[#This Row],[FIS Code]],results1003[],3,FALSE),999)</f>
        <v>999</v>
      </c>
      <c r="AA35" s="3">
        <f>VLOOKUP(FISW[[#This Row],[pos1003]],pointstable[],2,FALSE)</f>
        <v>0</v>
      </c>
      <c r="AB35" s="3">
        <f>IFERROR(VLOOKUP(FISW[[#This Row],[FIS Code]],results1103[],3,FALSE),999)</f>
        <v>14</v>
      </c>
      <c r="AC35" s="3">
        <f>VLOOKUP(FISW[[#This Row],[pos1103]],pointstable[],2,FALSE)</f>
        <v>90</v>
      </c>
      <c r="AD35" s="3">
        <f>IFERROR(VLOOKUP(FISW[[#This Row],[FIS Code]],results1203[],3,FALSE),999)</f>
        <v>14</v>
      </c>
      <c r="AE35" s="3">
        <f>VLOOKUP(FISW[[#This Row],[pos1203]],pointstable[],2,FALSE)</f>
        <v>90</v>
      </c>
      <c r="AF35" s="3">
        <f>IFERROR(VLOOKUP(FISW[[#This Row],[FIS Code]],results1303[],3,FALSE),999)</f>
        <v>9</v>
      </c>
      <c r="AG35" s="3">
        <f>VLOOKUP(FISW[[#This Row],[pos1303]],pointstable[],2,FALSE)</f>
        <v>145</v>
      </c>
      <c r="AH35" s="3">
        <f>IFERROR(VLOOKUP(FISW[[#This Row],[FIS Code]],results1503[],3,FALSE),999)</f>
        <v>15</v>
      </c>
      <c r="AI35" s="3">
        <f>VLOOKUP(FISW[[#This Row],[pos1503]],pointstable[],2,FALSE)</f>
        <v>80</v>
      </c>
      <c r="AJ35" s="3">
        <f>IFERROR(VLOOKUP(FISW[[#This Row],[FIS Code]],results1603[],3,FALSE),999)</f>
        <v>14</v>
      </c>
      <c r="AK35" s="3">
        <f>VLOOKUP(FISW[[#This Row],[pos1603]],pointstable[],2,FALSE)</f>
        <v>90</v>
      </c>
    </row>
    <row r="36" spans="1:37" x14ac:dyDescent="0.3">
      <c r="A36" s="3">
        <v>108142</v>
      </c>
      <c r="B36" s="3" t="s">
        <v>236</v>
      </c>
      <c r="C36" s="3">
        <v>2001</v>
      </c>
      <c r="D36" s="3" t="s">
        <v>17</v>
      </c>
      <c r="E3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574</v>
      </c>
      <c r="F36" s="3">
        <f>IFERROR(VLOOKUP(FISW[[#This Row],[FIS Code]],results0301[],3,FALSE),999)</f>
        <v>18</v>
      </c>
      <c r="G36" s="3">
        <f>VLOOKUP(FISW[[#This Row],[pos0301]],pointstable[],2,FALSE)</f>
        <v>65</v>
      </c>
      <c r="H36" s="3">
        <f>IFERROR(VLOOKUP(FISW[[#This Row],[FIS Code]],results0401[],3,FALSE),999)</f>
        <v>15</v>
      </c>
      <c r="I36" s="3">
        <f>VLOOKUP(FISW[[#This Row],[pos0401]],pointstable[],2,FALSE)</f>
        <v>80</v>
      </c>
      <c r="J36" s="3">
        <f>IFERROR(VLOOKUP(FISW[[#This Row],[FIS Code]],results1501[],3,FALSE),999)</f>
        <v>999</v>
      </c>
      <c r="K36" s="3">
        <f>VLOOKUP(FISW[[#This Row],[pos15011]],pointstable[],2,FALSE)</f>
        <v>0</v>
      </c>
      <c r="L36" s="3">
        <f>IFERROR(VLOOKUP(FISW[[#This Row],[FIS Code]],results15012[],3,FALSE),999)</f>
        <v>999</v>
      </c>
      <c r="M36" s="3">
        <f>VLOOKUP(FISW[[#This Row],[pos15012]],pointstable[],2,FALSE)</f>
        <v>0</v>
      </c>
      <c r="N36" s="3">
        <f>IFERROR(VLOOKUP(FISW[[#This Row],[FIS Code]],results0502[],3,FALSE),999)</f>
        <v>29</v>
      </c>
      <c r="O36" s="3">
        <f>VLOOKUP(FISW[[#This Row],[pos0502]],pointstable[],2,FALSE)</f>
        <v>31</v>
      </c>
      <c r="P36" s="3">
        <f>IFERROR(VLOOKUP(FISW[[#This Row],[FIS Code]],results0602[],3,FALSE),999)</f>
        <v>999</v>
      </c>
      <c r="Q36" s="3">
        <f>VLOOKUP(FISW[[#This Row],[pos0602]],pointstable[],2,FALSE)</f>
        <v>0</v>
      </c>
      <c r="R36" s="3">
        <f>IFERROR(VLOOKUP(FISW[[#This Row],[FIS Code]],results0702[],3,FALSE),999)</f>
        <v>19</v>
      </c>
      <c r="S36" s="3">
        <f>VLOOKUP(FISW[[#This Row],[pos0702]],pointstable[],2,FALSE)</f>
        <v>60</v>
      </c>
      <c r="T36" s="3">
        <f>IFERROR(VLOOKUP(FISW[[#This Row],[FIS Code]],results0802[],3,FALSE),999)</f>
        <v>19</v>
      </c>
      <c r="U36" s="3">
        <f>VLOOKUP(FISW[[#This Row],[pos0802]],pointstable[],2,FALSE)</f>
        <v>60</v>
      </c>
      <c r="V36" s="3">
        <f>IFERROR(VLOOKUP(FISW[[#This Row],[FIS Code]],results0303[],3,FALSE),999)</f>
        <v>34</v>
      </c>
      <c r="W36" s="3">
        <f>VLOOKUP(FISW[[#This Row],[pos0303]],pointstable[],2,FALSE)</f>
        <v>26</v>
      </c>
      <c r="X36" s="3">
        <f>IFERROR(VLOOKUP(FISW[[#This Row],[FIS Code]],results0403[],3,FALSE),999)</f>
        <v>32</v>
      </c>
      <c r="Y36" s="3">
        <f>VLOOKUP(FISW[[#This Row],[pos0403]],pointstable[],2,FALSE)</f>
        <v>28</v>
      </c>
      <c r="Z36" s="3">
        <f>IFERROR(VLOOKUP(FISW[[#This Row],[FIS Code]],results1003[],3,FALSE),999)</f>
        <v>27</v>
      </c>
      <c r="AA36" s="3">
        <f>VLOOKUP(FISW[[#This Row],[pos1003]],pointstable[],2,FALSE)</f>
        <v>34</v>
      </c>
      <c r="AB36" s="3">
        <f>IFERROR(VLOOKUP(FISW[[#This Row],[FIS Code]],results1103[],3,FALSE),999)</f>
        <v>28</v>
      </c>
      <c r="AC36" s="3">
        <f>VLOOKUP(FISW[[#This Row],[pos1103]],pointstable[],2,FALSE)</f>
        <v>32</v>
      </c>
      <c r="AD36" s="3">
        <f>IFERROR(VLOOKUP(FISW[[#This Row],[FIS Code]],results1203[],3,FALSE),999)</f>
        <v>999</v>
      </c>
      <c r="AE36" s="3">
        <f>VLOOKUP(FISW[[#This Row],[pos1203]],pointstable[],2,FALSE)</f>
        <v>0</v>
      </c>
      <c r="AF36" s="3">
        <f>IFERROR(VLOOKUP(FISW[[#This Row],[FIS Code]],results1303[],3,FALSE),999)</f>
        <v>42</v>
      </c>
      <c r="AG36" s="3">
        <f>VLOOKUP(FISW[[#This Row],[pos1303]],pointstable[],2,FALSE)</f>
        <v>18</v>
      </c>
      <c r="AH36" s="3">
        <f>IFERROR(VLOOKUP(FISW[[#This Row],[FIS Code]],results1503[],3,FALSE),999)</f>
        <v>18</v>
      </c>
      <c r="AI36" s="3">
        <f>VLOOKUP(FISW[[#This Row],[pos1503]],pointstable[],2,FALSE)</f>
        <v>65</v>
      </c>
      <c r="AJ36" s="3">
        <f>IFERROR(VLOOKUP(FISW[[#This Row],[FIS Code]],results1603[],3,FALSE),999)</f>
        <v>16</v>
      </c>
      <c r="AK36" s="3">
        <f>VLOOKUP(FISW[[#This Row],[pos1603]],pointstable[],2,FALSE)</f>
        <v>75</v>
      </c>
    </row>
    <row r="37" spans="1:37" x14ac:dyDescent="0.3">
      <c r="A37" s="3">
        <v>959003</v>
      </c>
      <c r="B37" s="3" t="s">
        <v>2065</v>
      </c>
      <c r="C37" s="3">
        <v>2001</v>
      </c>
      <c r="D37" s="3" t="s">
        <v>2066</v>
      </c>
      <c r="E37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551</v>
      </c>
      <c r="F37" s="3">
        <f>IFERROR(VLOOKUP(FISW[[#This Row],[FIS Code]],results0301[],3,FALSE),999)</f>
        <v>999</v>
      </c>
      <c r="G37" s="3">
        <f>VLOOKUP(FISW[[#This Row],[pos0301]],pointstable[],2,FALSE)</f>
        <v>0</v>
      </c>
      <c r="H37" s="3">
        <f>IFERROR(VLOOKUP(FISW[[#This Row],[FIS Code]],results0401[],3,FALSE),999)</f>
        <v>999</v>
      </c>
      <c r="I37" s="3">
        <f>VLOOKUP(FISW[[#This Row],[pos0401]],pointstable[],2,FALSE)</f>
        <v>0</v>
      </c>
      <c r="J37" s="3">
        <f>IFERROR(VLOOKUP(FISW[[#This Row],[FIS Code]],results1501[],3,FALSE),999)</f>
        <v>999</v>
      </c>
      <c r="K37" s="3">
        <f>VLOOKUP(FISW[[#This Row],[pos15011]],pointstable[],2,FALSE)</f>
        <v>0</v>
      </c>
      <c r="L37" s="3">
        <f>IFERROR(VLOOKUP(FISW[[#This Row],[FIS Code]],results15012[],3,FALSE),999)</f>
        <v>999</v>
      </c>
      <c r="M37" s="3">
        <f>VLOOKUP(FISW[[#This Row],[pos15012]],pointstable[],2,FALSE)</f>
        <v>0</v>
      </c>
      <c r="N37" s="3">
        <f>IFERROR(VLOOKUP(FISW[[#This Row],[FIS Code]],results0502[],3,FALSE),999)</f>
        <v>999</v>
      </c>
      <c r="O37" s="3">
        <f>VLOOKUP(FISW[[#This Row],[pos0502]],pointstable[],2,FALSE)</f>
        <v>0</v>
      </c>
      <c r="P37" s="3">
        <f>IFERROR(VLOOKUP(FISW[[#This Row],[FIS Code]],results0602[],3,FALSE),999)</f>
        <v>999</v>
      </c>
      <c r="Q37" s="3">
        <f>VLOOKUP(FISW[[#This Row],[pos0602]],pointstable[],2,FALSE)</f>
        <v>0</v>
      </c>
      <c r="R37" s="3">
        <f>IFERROR(VLOOKUP(FISW[[#This Row],[FIS Code]],results0702[],3,FALSE),999)</f>
        <v>999</v>
      </c>
      <c r="S37" s="3">
        <f>VLOOKUP(FISW[[#This Row],[pos0702]],pointstable[],2,FALSE)</f>
        <v>0</v>
      </c>
      <c r="T37" s="3">
        <f>IFERROR(VLOOKUP(FISW[[#This Row],[FIS Code]],results0802[],3,FALSE),999)</f>
        <v>999</v>
      </c>
      <c r="U37" s="3">
        <f>VLOOKUP(FISW[[#This Row],[pos0802]],pointstable[],2,FALSE)</f>
        <v>0</v>
      </c>
      <c r="V37" s="3">
        <f>IFERROR(VLOOKUP(FISW[[#This Row],[FIS Code]],results0303[],3,FALSE),999)</f>
        <v>999</v>
      </c>
      <c r="W37" s="3">
        <f>VLOOKUP(FISW[[#This Row],[pos0303]],pointstable[],2,FALSE)</f>
        <v>0</v>
      </c>
      <c r="X37" s="3">
        <f>IFERROR(VLOOKUP(FISW[[#This Row],[FIS Code]],results0403[],3,FALSE),999)</f>
        <v>999</v>
      </c>
      <c r="Y37" s="3">
        <f>VLOOKUP(FISW[[#This Row],[pos0403]],pointstable[],2,FALSE)</f>
        <v>0</v>
      </c>
      <c r="Z37" s="3">
        <f>IFERROR(VLOOKUP(FISW[[#This Row],[FIS Code]],results1003[],3,FALSE),999)</f>
        <v>999</v>
      </c>
      <c r="AA37" s="3">
        <f>VLOOKUP(FISW[[#This Row],[pos1003]],pointstable[],2,FALSE)</f>
        <v>0</v>
      </c>
      <c r="AB37" s="3">
        <f>IFERROR(VLOOKUP(FISW[[#This Row],[FIS Code]],results1103[],3,FALSE),999)</f>
        <v>999</v>
      </c>
      <c r="AC37" s="3">
        <f>VLOOKUP(FISW[[#This Row],[pos1103]],pointstable[],2,FALSE)</f>
        <v>0</v>
      </c>
      <c r="AD37" s="3">
        <f>IFERROR(VLOOKUP(FISW[[#This Row],[FIS Code]],results1203[],3,FALSE),999)</f>
        <v>26</v>
      </c>
      <c r="AE37" s="3">
        <f>VLOOKUP(FISW[[#This Row],[pos1203]],pointstable[],2,FALSE)</f>
        <v>36</v>
      </c>
      <c r="AF37" s="3">
        <f>IFERROR(VLOOKUP(FISW[[#This Row],[FIS Code]],results1303[],3,FALSE),999)</f>
        <v>18</v>
      </c>
      <c r="AG37" s="3">
        <f>VLOOKUP(FISW[[#This Row],[pos1303]],pointstable[],2,FALSE)</f>
        <v>65</v>
      </c>
      <c r="AH37" s="3">
        <f>IFERROR(VLOOKUP(FISW[[#This Row],[FIS Code]],results1503[],3,FALSE),999)</f>
        <v>6</v>
      </c>
      <c r="AI37" s="3">
        <f>VLOOKUP(FISW[[#This Row],[pos1503]],pointstable[],2,FALSE)</f>
        <v>200</v>
      </c>
      <c r="AJ37" s="3">
        <f>IFERROR(VLOOKUP(FISW[[#This Row],[FIS Code]],results1603[],3,FALSE),999)</f>
        <v>4</v>
      </c>
      <c r="AK37" s="3">
        <f>VLOOKUP(FISW[[#This Row],[pos1603]],pointstable[],2,FALSE)</f>
        <v>250</v>
      </c>
    </row>
    <row r="38" spans="1:37" x14ac:dyDescent="0.3">
      <c r="A38" s="3">
        <v>107984</v>
      </c>
      <c r="B38" s="3" t="s">
        <v>125</v>
      </c>
      <c r="C38" s="3">
        <v>2000</v>
      </c>
      <c r="D38" s="3" t="s">
        <v>17</v>
      </c>
      <c r="E3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550</v>
      </c>
      <c r="F38">
        <f>IFERROR(VLOOKUP(FISW[[#This Row],[FIS Code]],results0301[],3,FALSE),999)</f>
        <v>999</v>
      </c>
      <c r="G38">
        <f>VLOOKUP(FISW[[#This Row],[pos0301]],pointstable[],2,FALSE)</f>
        <v>0</v>
      </c>
      <c r="H38">
        <f>IFERROR(VLOOKUP(FISW[[#This Row],[FIS Code]],results0401[],3,FALSE),999)</f>
        <v>999</v>
      </c>
      <c r="I38">
        <f>VLOOKUP(FISW[[#This Row],[pos0401]],pointstable[],2,FALSE)</f>
        <v>0</v>
      </c>
      <c r="J38">
        <f>IFERROR(VLOOKUP(FISW[[#This Row],[FIS Code]],results1501[],3,FALSE),999)</f>
        <v>999</v>
      </c>
      <c r="K38">
        <f>VLOOKUP(FISW[[#This Row],[pos15011]],pointstable[],2,FALSE)</f>
        <v>0</v>
      </c>
      <c r="L38">
        <f>IFERROR(VLOOKUP(FISW[[#This Row],[FIS Code]],results15012[],3,FALSE),999)</f>
        <v>999</v>
      </c>
      <c r="M38">
        <f>VLOOKUP(FISW[[#This Row],[pos15012]],pointstable[],2,FALSE)</f>
        <v>0</v>
      </c>
      <c r="N38" s="3">
        <f>IFERROR(VLOOKUP(FISW[[#This Row],[FIS Code]],results0502[],3,FALSE),999)</f>
        <v>6</v>
      </c>
      <c r="O38" s="3">
        <f>VLOOKUP(FISW[[#This Row],[pos0502]],pointstable[],2,FALSE)</f>
        <v>200</v>
      </c>
      <c r="P38" s="3">
        <f>IFERROR(VLOOKUP(FISW[[#This Row],[FIS Code]],results0602[],3,FALSE),999)</f>
        <v>7</v>
      </c>
      <c r="Q38" s="3">
        <f>VLOOKUP(FISW[[#This Row],[pos0602]],pointstable[],2,FALSE)</f>
        <v>180</v>
      </c>
      <c r="R38" s="3">
        <f>IFERROR(VLOOKUP(FISW[[#This Row],[FIS Code]],results0702[],3,FALSE),999)</f>
        <v>14</v>
      </c>
      <c r="S38" s="3">
        <f>VLOOKUP(FISW[[#This Row],[pos0702]],pointstable[],2,FALSE)</f>
        <v>90</v>
      </c>
      <c r="T38" s="3">
        <f>IFERROR(VLOOKUP(FISW[[#This Row],[FIS Code]],results0802[],3,FALSE),999)</f>
        <v>999</v>
      </c>
      <c r="U38" s="3">
        <f>VLOOKUP(FISW[[#This Row],[pos0802]],pointstable[],2,FALSE)</f>
        <v>0</v>
      </c>
      <c r="V38" s="3">
        <f>IFERROR(VLOOKUP(FISW[[#This Row],[FIS Code]],results0303[],3,FALSE),999)</f>
        <v>999</v>
      </c>
      <c r="W38" s="3">
        <f>VLOOKUP(FISW[[#This Row],[pos0303]],pointstable[],2,FALSE)</f>
        <v>0</v>
      </c>
      <c r="X38" s="3">
        <f>IFERROR(VLOOKUP(FISW[[#This Row],[FIS Code]],results0403[],3,FALSE),999)</f>
        <v>15</v>
      </c>
      <c r="Y38" s="3">
        <f>VLOOKUP(FISW[[#This Row],[pos0403]],pointstable[],2,FALSE)</f>
        <v>80</v>
      </c>
      <c r="Z38" s="3">
        <f>IFERROR(VLOOKUP(FISW[[#This Row],[FIS Code]],results1003[],3,FALSE),999)</f>
        <v>999</v>
      </c>
      <c r="AA38" s="3">
        <f>VLOOKUP(FISW[[#This Row],[pos1003]],pointstable[],2,FALSE)</f>
        <v>0</v>
      </c>
      <c r="AB38" s="3">
        <f>IFERROR(VLOOKUP(FISW[[#This Row],[FIS Code]],results1103[],3,FALSE),999)</f>
        <v>999</v>
      </c>
      <c r="AC38" s="3">
        <f>VLOOKUP(FISW[[#This Row],[pos1103]],pointstable[],2,FALSE)</f>
        <v>0</v>
      </c>
      <c r="AD38" s="3">
        <f>IFERROR(VLOOKUP(FISW[[#This Row],[FIS Code]],results1203[],3,FALSE),999)</f>
        <v>999</v>
      </c>
      <c r="AE38" s="3">
        <f>VLOOKUP(FISW[[#This Row],[pos1203]],pointstable[],2,FALSE)</f>
        <v>0</v>
      </c>
      <c r="AF38" s="3">
        <f>IFERROR(VLOOKUP(FISW[[#This Row],[FIS Code]],results1303[],3,FALSE),999)</f>
        <v>999</v>
      </c>
      <c r="AG38" s="3">
        <f>VLOOKUP(FISW[[#This Row],[pos1303]],pointstable[],2,FALSE)</f>
        <v>0</v>
      </c>
      <c r="AH38" s="3">
        <f>IFERROR(VLOOKUP(FISW[[#This Row],[FIS Code]],results1503[],3,FALSE),999)</f>
        <v>999</v>
      </c>
      <c r="AI38" s="3">
        <f>VLOOKUP(FISW[[#This Row],[pos1503]],pointstable[],2,FALSE)</f>
        <v>0</v>
      </c>
      <c r="AJ38" s="3">
        <f>IFERROR(VLOOKUP(FISW[[#This Row],[FIS Code]],results1603[],3,FALSE),999)</f>
        <v>999</v>
      </c>
      <c r="AK38" s="3">
        <f>VLOOKUP(FISW[[#This Row],[pos1603]],pointstable[],2,FALSE)</f>
        <v>0</v>
      </c>
    </row>
    <row r="39" spans="1:37" x14ac:dyDescent="0.3">
      <c r="A39" s="3">
        <v>6536295</v>
      </c>
      <c r="B39" s="3" t="s">
        <v>2068</v>
      </c>
      <c r="C39" s="3">
        <v>1999</v>
      </c>
      <c r="D39" s="3" t="s">
        <v>20</v>
      </c>
      <c r="E39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531</v>
      </c>
      <c r="F39" s="3">
        <f>IFERROR(VLOOKUP(FISW[[#This Row],[FIS Code]],results0301[],3,FALSE),999)</f>
        <v>999</v>
      </c>
      <c r="G39" s="3">
        <f>VLOOKUP(FISW[[#This Row],[pos0301]],pointstable[],2,FALSE)</f>
        <v>0</v>
      </c>
      <c r="H39" s="3">
        <f>IFERROR(VLOOKUP(FISW[[#This Row],[FIS Code]],results0401[],3,FALSE),999)</f>
        <v>999</v>
      </c>
      <c r="I39" s="3">
        <f>VLOOKUP(FISW[[#This Row],[pos0401]],pointstable[],2,FALSE)</f>
        <v>0</v>
      </c>
      <c r="J39" s="3">
        <f>IFERROR(VLOOKUP(FISW[[#This Row],[FIS Code]],results1501[],3,FALSE),999)</f>
        <v>999</v>
      </c>
      <c r="K39" s="3">
        <f>VLOOKUP(FISW[[#This Row],[pos15011]],pointstable[],2,FALSE)</f>
        <v>0</v>
      </c>
      <c r="L39" s="3">
        <f>IFERROR(VLOOKUP(FISW[[#This Row],[FIS Code]],results15012[],3,FALSE),999)</f>
        <v>999</v>
      </c>
      <c r="M39" s="3">
        <f>VLOOKUP(FISW[[#This Row],[pos15012]],pointstable[],2,FALSE)</f>
        <v>0</v>
      </c>
      <c r="N39" s="3">
        <f>IFERROR(VLOOKUP(FISW[[#This Row],[FIS Code]],results0502[],3,FALSE),999)</f>
        <v>999</v>
      </c>
      <c r="O39" s="3">
        <f>VLOOKUP(FISW[[#This Row],[pos0502]],pointstable[],2,FALSE)</f>
        <v>0</v>
      </c>
      <c r="P39" s="3">
        <f>IFERROR(VLOOKUP(FISW[[#This Row],[FIS Code]],results0602[],3,FALSE),999)</f>
        <v>999</v>
      </c>
      <c r="Q39" s="3">
        <f>VLOOKUP(FISW[[#This Row],[pos0602]],pointstable[],2,FALSE)</f>
        <v>0</v>
      </c>
      <c r="R39" s="3">
        <f>IFERROR(VLOOKUP(FISW[[#This Row],[FIS Code]],results0702[],3,FALSE),999)</f>
        <v>999</v>
      </c>
      <c r="S39" s="3">
        <f>VLOOKUP(FISW[[#This Row],[pos0702]],pointstable[],2,FALSE)</f>
        <v>0</v>
      </c>
      <c r="T39" s="3">
        <f>IFERROR(VLOOKUP(FISW[[#This Row],[FIS Code]],results0802[],3,FALSE),999)</f>
        <v>999</v>
      </c>
      <c r="U39" s="3">
        <f>VLOOKUP(FISW[[#This Row],[pos0802]],pointstable[],2,FALSE)</f>
        <v>0</v>
      </c>
      <c r="V39" s="3">
        <f>IFERROR(VLOOKUP(FISW[[#This Row],[FIS Code]],results0303[],3,FALSE),999)</f>
        <v>999</v>
      </c>
      <c r="W39" s="3">
        <f>VLOOKUP(FISW[[#This Row],[pos0303]],pointstable[],2,FALSE)</f>
        <v>0</v>
      </c>
      <c r="X39" s="3">
        <f>IFERROR(VLOOKUP(FISW[[#This Row],[FIS Code]],results0403[],3,FALSE),999)</f>
        <v>999</v>
      </c>
      <c r="Y39" s="3">
        <f>VLOOKUP(FISW[[#This Row],[pos0403]],pointstable[],2,FALSE)</f>
        <v>0</v>
      </c>
      <c r="Z39" s="3">
        <f>IFERROR(VLOOKUP(FISW[[#This Row],[FIS Code]],results1003[],3,FALSE),999)</f>
        <v>999</v>
      </c>
      <c r="AA39" s="3">
        <f>VLOOKUP(FISW[[#This Row],[pos1003]],pointstable[],2,FALSE)</f>
        <v>0</v>
      </c>
      <c r="AB39" s="3">
        <f>IFERROR(VLOOKUP(FISW[[#This Row],[FIS Code]],results1103[],3,FALSE),999)</f>
        <v>2</v>
      </c>
      <c r="AC39" s="3">
        <f>VLOOKUP(FISW[[#This Row],[pos1103]],pointstable[],2,FALSE)</f>
        <v>400</v>
      </c>
      <c r="AD39" s="3">
        <f>IFERROR(VLOOKUP(FISW[[#This Row],[FIS Code]],results1203[],3,FALSE),999)</f>
        <v>24</v>
      </c>
      <c r="AE39" s="3">
        <f>VLOOKUP(FISW[[#This Row],[pos1203]],pointstable[],2,FALSE)</f>
        <v>41</v>
      </c>
      <c r="AF39" s="3">
        <f>IFERROR(VLOOKUP(FISW[[#This Row],[FIS Code]],results1303[],3,FALSE),999)</f>
        <v>14</v>
      </c>
      <c r="AG39" s="3">
        <f>VLOOKUP(FISW[[#This Row],[pos1303]],pointstable[],2,FALSE)</f>
        <v>90</v>
      </c>
      <c r="AH39" s="3">
        <f>IFERROR(VLOOKUP(FISW[[#This Row],[FIS Code]],results1503[],3,FALSE),999)</f>
        <v>999</v>
      </c>
      <c r="AI39" s="3">
        <f>VLOOKUP(FISW[[#This Row],[pos1503]],pointstable[],2,FALSE)</f>
        <v>0</v>
      </c>
      <c r="AJ39" s="3">
        <f>IFERROR(VLOOKUP(FISW[[#This Row],[FIS Code]],results1603[],3,FALSE),999)</f>
        <v>999</v>
      </c>
      <c r="AK39" s="3">
        <f>VLOOKUP(FISW[[#This Row],[pos1603]],pointstable[],2,FALSE)</f>
        <v>0</v>
      </c>
    </row>
    <row r="40" spans="1:37" x14ac:dyDescent="0.3">
      <c r="A40" s="3">
        <v>6536480</v>
      </c>
      <c r="B40" s="3" t="s">
        <v>968</v>
      </c>
      <c r="C40" s="3">
        <v>2000</v>
      </c>
      <c r="D40" s="3" t="s">
        <v>20</v>
      </c>
      <c r="E4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525</v>
      </c>
      <c r="F40">
        <f>IFERROR(VLOOKUP(FISW[[#This Row],[FIS Code]],results0301[],3,FALSE),999)</f>
        <v>999</v>
      </c>
      <c r="G40">
        <f>VLOOKUP(FISW[[#This Row],[pos0301]],pointstable[],2,FALSE)</f>
        <v>0</v>
      </c>
      <c r="H40">
        <f>IFERROR(VLOOKUP(FISW[[#This Row],[FIS Code]],results0401[],3,FALSE),999)</f>
        <v>999</v>
      </c>
      <c r="I40">
        <f>VLOOKUP(FISW[[#This Row],[pos0401]],pointstable[],2,FALSE)</f>
        <v>0</v>
      </c>
      <c r="J40">
        <f>IFERROR(VLOOKUP(FISW[[#This Row],[FIS Code]],results1501[],3,FALSE),999)</f>
        <v>3</v>
      </c>
      <c r="K40">
        <f>VLOOKUP(FISW[[#This Row],[pos15011]],pointstable[],2,FALSE)</f>
        <v>300</v>
      </c>
      <c r="L40">
        <f>IFERROR(VLOOKUP(FISW[[#This Row],[FIS Code]],results15012[],3,FALSE),999)</f>
        <v>5</v>
      </c>
      <c r="M40">
        <f>VLOOKUP(FISW[[#This Row],[pos15012]],pointstable[],2,FALSE)</f>
        <v>225</v>
      </c>
      <c r="N40" s="3">
        <f>IFERROR(VLOOKUP(FISW[[#This Row],[FIS Code]],results0502[],3,FALSE),999)</f>
        <v>999</v>
      </c>
      <c r="O40" s="3">
        <f>VLOOKUP(FISW[[#This Row],[pos0502]],pointstable[],2,FALSE)</f>
        <v>0</v>
      </c>
      <c r="P40" s="3">
        <f>IFERROR(VLOOKUP(FISW[[#This Row],[FIS Code]],results0602[],3,FALSE),999)</f>
        <v>999</v>
      </c>
      <c r="Q40" s="3">
        <f>VLOOKUP(FISW[[#This Row],[pos0602]],pointstable[],2,FALSE)</f>
        <v>0</v>
      </c>
      <c r="R40" s="3">
        <f>IFERROR(VLOOKUP(FISW[[#This Row],[FIS Code]],results0702[],3,FALSE),999)</f>
        <v>999</v>
      </c>
      <c r="S40" s="3">
        <f>VLOOKUP(FISW[[#This Row],[pos0702]],pointstable[],2,FALSE)</f>
        <v>0</v>
      </c>
      <c r="T40" s="3">
        <f>IFERROR(VLOOKUP(FISW[[#This Row],[FIS Code]],results0802[],3,FALSE),999)</f>
        <v>999</v>
      </c>
      <c r="U40" s="3">
        <f>VLOOKUP(FISW[[#This Row],[pos0802]],pointstable[],2,FALSE)</f>
        <v>0</v>
      </c>
      <c r="V40" s="3">
        <f>IFERROR(VLOOKUP(FISW[[#This Row],[FIS Code]],results0303[],3,FALSE),999)</f>
        <v>999</v>
      </c>
      <c r="W40" s="3">
        <f>VLOOKUP(FISW[[#This Row],[pos0303]],pointstable[],2,FALSE)</f>
        <v>0</v>
      </c>
      <c r="X40" s="3">
        <f>IFERROR(VLOOKUP(FISW[[#This Row],[FIS Code]],results0403[],3,FALSE),999)</f>
        <v>999</v>
      </c>
      <c r="Y40" s="3">
        <f>VLOOKUP(FISW[[#This Row],[pos0403]],pointstable[],2,FALSE)</f>
        <v>0</v>
      </c>
      <c r="Z40" s="3">
        <f>IFERROR(VLOOKUP(FISW[[#This Row],[FIS Code]],results1003[],3,FALSE),999)</f>
        <v>999</v>
      </c>
      <c r="AA40" s="3">
        <f>VLOOKUP(FISW[[#This Row],[pos1003]],pointstable[],2,FALSE)</f>
        <v>0</v>
      </c>
      <c r="AB40" s="3">
        <f>IFERROR(VLOOKUP(FISW[[#This Row],[FIS Code]],results1103[],3,FALSE),999)</f>
        <v>999</v>
      </c>
      <c r="AC40" s="3">
        <f>VLOOKUP(FISW[[#This Row],[pos1103]],pointstable[],2,FALSE)</f>
        <v>0</v>
      </c>
      <c r="AD40" s="3">
        <f>IFERROR(VLOOKUP(FISW[[#This Row],[FIS Code]],results1203[],3,FALSE),999)</f>
        <v>999</v>
      </c>
      <c r="AE40" s="3">
        <f>VLOOKUP(FISW[[#This Row],[pos1203]],pointstable[],2,FALSE)</f>
        <v>0</v>
      </c>
      <c r="AF40" s="3">
        <f>IFERROR(VLOOKUP(FISW[[#This Row],[FIS Code]],results1303[],3,FALSE),999)</f>
        <v>999</v>
      </c>
      <c r="AG40" s="3">
        <f>VLOOKUP(FISW[[#This Row],[pos1303]],pointstable[],2,FALSE)</f>
        <v>0</v>
      </c>
      <c r="AH40" s="3">
        <f>IFERROR(VLOOKUP(FISW[[#This Row],[FIS Code]],results1503[],3,FALSE),999)</f>
        <v>999</v>
      </c>
      <c r="AI40" s="3">
        <f>VLOOKUP(FISW[[#This Row],[pos1503]],pointstable[],2,FALSE)</f>
        <v>0</v>
      </c>
      <c r="AJ40" s="3">
        <f>IFERROR(VLOOKUP(FISW[[#This Row],[FIS Code]],results1603[],3,FALSE),999)</f>
        <v>999</v>
      </c>
      <c r="AK40" s="3">
        <f>VLOOKUP(FISW[[#This Row],[pos1603]],pointstable[],2,FALSE)</f>
        <v>0</v>
      </c>
    </row>
    <row r="41" spans="1:37" x14ac:dyDescent="0.3">
      <c r="A41" s="3">
        <v>107807</v>
      </c>
      <c r="B41" s="3" t="s">
        <v>169</v>
      </c>
      <c r="C41" s="3">
        <v>1998</v>
      </c>
      <c r="D41" s="3" t="s">
        <v>17</v>
      </c>
      <c r="E4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525</v>
      </c>
      <c r="F41" s="3">
        <f>IFERROR(VLOOKUP(FISW[[#This Row],[FIS Code]],results0301[],3,FALSE),999)</f>
        <v>999</v>
      </c>
      <c r="G41" s="3">
        <f>VLOOKUP(FISW[[#This Row],[pos0301]],pointstable[],2,FALSE)</f>
        <v>0</v>
      </c>
      <c r="H41" s="3">
        <f>IFERROR(VLOOKUP(FISW[[#This Row],[FIS Code]],results0401[],3,FALSE),999)</f>
        <v>999</v>
      </c>
      <c r="I41" s="3">
        <f>VLOOKUP(FISW[[#This Row],[pos0401]],pointstable[],2,FALSE)</f>
        <v>0</v>
      </c>
      <c r="J41" s="3">
        <f>IFERROR(VLOOKUP(FISW[[#This Row],[FIS Code]],results1501[],3,FALSE),999)</f>
        <v>999</v>
      </c>
      <c r="K41" s="3">
        <f>VLOOKUP(FISW[[#This Row],[pos15011]],pointstable[],2,FALSE)</f>
        <v>0</v>
      </c>
      <c r="L41" s="3">
        <f>IFERROR(VLOOKUP(FISW[[#This Row],[FIS Code]],results15012[],3,FALSE),999)</f>
        <v>999</v>
      </c>
      <c r="M41" s="3">
        <f>VLOOKUP(FISW[[#This Row],[pos15012]],pointstable[],2,FALSE)</f>
        <v>0</v>
      </c>
      <c r="N41" s="3">
        <f>IFERROR(VLOOKUP(FISW[[#This Row],[FIS Code]],results0502[],3,FALSE),999)</f>
        <v>16</v>
      </c>
      <c r="O41" s="3">
        <f>VLOOKUP(FISW[[#This Row],[pos0502]],pointstable[],2,FALSE)</f>
        <v>75</v>
      </c>
      <c r="P41" s="3">
        <f>IFERROR(VLOOKUP(FISW[[#This Row],[FIS Code]],results0602[],3,FALSE),999)</f>
        <v>999</v>
      </c>
      <c r="Q41" s="3">
        <f>VLOOKUP(FISW[[#This Row],[pos0602]],pointstable[],2,FALSE)</f>
        <v>0</v>
      </c>
      <c r="R41" s="3">
        <f>IFERROR(VLOOKUP(FISW[[#This Row],[FIS Code]],results0702[],3,FALSE),999)</f>
        <v>999</v>
      </c>
      <c r="S41" s="3">
        <f>VLOOKUP(FISW[[#This Row],[pos0702]],pointstable[],2,FALSE)</f>
        <v>0</v>
      </c>
      <c r="T41" s="3">
        <f>IFERROR(VLOOKUP(FISW[[#This Row],[FIS Code]],results0802[],3,FALSE),999)</f>
        <v>11</v>
      </c>
      <c r="U41" s="3">
        <f>VLOOKUP(FISW[[#This Row],[pos0802]],pointstable[],2,FALSE)</f>
        <v>120</v>
      </c>
      <c r="V41" s="3">
        <f>IFERROR(VLOOKUP(FISW[[#This Row],[FIS Code]],results0303[],3,FALSE),999)</f>
        <v>999</v>
      </c>
      <c r="W41" s="3">
        <f>VLOOKUP(FISW[[#This Row],[pos0303]],pointstable[],2,FALSE)</f>
        <v>0</v>
      </c>
      <c r="X41" s="3">
        <f>IFERROR(VLOOKUP(FISW[[#This Row],[FIS Code]],results0403[],3,FALSE),999)</f>
        <v>999</v>
      </c>
      <c r="Y41" s="3">
        <f>VLOOKUP(FISW[[#This Row],[pos0403]],pointstable[],2,FALSE)</f>
        <v>0</v>
      </c>
      <c r="Z41" s="3">
        <f>IFERROR(VLOOKUP(FISW[[#This Row],[FIS Code]],results1003[],3,FALSE),999)</f>
        <v>15</v>
      </c>
      <c r="AA41" s="3">
        <f>VLOOKUP(FISW[[#This Row],[pos1003]],pointstable[],2,FALSE)</f>
        <v>80</v>
      </c>
      <c r="AB41" s="3">
        <f>IFERROR(VLOOKUP(FISW[[#This Row],[FIS Code]],results1103[],3,FALSE),999)</f>
        <v>999</v>
      </c>
      <c r="AC41" s="3">
        <f>VLOOKUP(FISW[[#This Row],[pos1103]],pointstable[],2,FALSE)</f>
        <v>0</v>
      </c>
      <c r="AD41" s="3">
        <f>IFERROR(VLOOKUP(FISW[[#This Row],[FIS Code]],results1203[],3,FALSE),999)</f>
        <v>999</v>
      </c>
      <c r="AE41" s="3">
        <f>VLOOKUP(FISW[[#This Row],[pos1203]],pointstable[],2,FALSE)</f>
        <v>0</v>
      </c>
      <c r="AF41" s="3">
        <f>IFERROR(VLOOKUP(FISW[[#This Row],[FIS Code]],results1303[],3,FALSE),999)</f>
        <v>4</v>
      </c>
      <c r="AG41" s="3">
        <f>VLOOKUP(FISW[[#This Row],[pos1303]],pointstable[],2,FALSE)</f>
        <v>250</v>
      </c>
      <c r="AH41" s="3">
        <f>IFERROR(VLOOKUP(FISW[[#This Row],[FIS Code]],results1503[],3,FALSE),999)</f>
        <v>999</v>
      </c>
      <c r="AI41" s="3">
        <f>VLOOKUP(FISW[[#This Row],[pos1503]],pointstable[],2,FALSE)</f>
        <v>0</v>
      </c>
      <c r="AJ41" s="3">
        <f>IFERROR(VLOOKUP(FISW[[#This Row],[FIS Code]],results1603[],3,FALSE),999)</f>
        <v>999</v>
      </c>
      <c r="AK41" s="3">
        <f>VLOOKUP(FISW[[#This Row],[pos1603]],pointstable[],2,FALSE)</f>
        <v>0</v>
      </c>
    </row>
    <row r="42" spans="1:37" x14ac:dyDescent="0.3">
      <c r="A42" s="3">
        <v>107044</v>
      </c>
      <c r="B42" s="3" t="s">
        <v>480</v>
      </c>
      <c r="C42" s="3">
        <v>1991</v>
      </c>
      <c r="D42" s="3" t="s">
        <v>17</v>
      </c>
      <c r="E4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500</v>
      </c>
      <c r="F42">
        <f>IFERROR(VLOOKUP(FISW[[#This Row],[FIS Code]],results0301[],3,FALSE),999)</f>
        <v>999</v>
      </c>
      <c r="G42">
        <f>VLOOKUP(FISW[[#This Row],[pos0301]],pointstable[],2,FALSE)</f>
        <v>0</v>
      </c>
      <c r="H42">
        <f>IFERROR(VLOOKUP(FISW[[#This Row],[FIS Code]],results0401[],3,FALSE),999)</f>
        <v>1</v>
      </c>
      <c r="I42">
        <f>VLOOKUP(FISW[[#This Row],[pos0401]],pointstable[],2,FALSE)</f>
        <v>500</v>
      </c>
      <c r="J42">
        <f>IFERROR(VLOOKUP(FISW[[#This Row],[FIS Code]],results1501[],3,FALSE),999)</f>
        <v>999</v>
      </c>
      <c r="K42">
        <f>VLOOKUP(FISW[[#This Row],[pos15011]],pointstable[],2,FALSE)</f>
        <v>0</v>
      </c>
      <c r="L42">
        <f>IFERROR(VLOOKUP(FISW[[#This Row],[FIS Code]],results15012[],3,FALSE),999)</f>
        <v>999</v>
      </c>
      <c r="M42">
        <f>VLOOKUP(FISW[[#This Row],[pos15012]],pointstable[],2,FALSE)</f>
        <v>0</v>
      </c>
      <c r="N42" s="3">
        <f>IFERROR(VLOOKUP(FISW[[#This Row],[FIS Code]],results0502[],3,FALSE),999)</f>
        <v>999</v>
      </c>
      <c r="O42" s="3">
        <f>VLOOKUP(FISW[[#This Row],[pos0502]],pointstable[],2,FALSE)</f>
        <v>0</v>
      </c>
      <c r="P42" s="3">
        <f>IFERROR(VLOOKUP(FISW[[#This Row],[FIS Code]],results0602[],3,FALSE),999)</f>
        <v>999</v>
      </c>
      <c r="Q42" s="3">
        <f>VLOOKUP(FISW[[#This Row],[pos0602]],pointstable[],2,FALSE)</f>
        <v>0</v>
      </c>
      <c r="R42" s="3">
        <f>IFERROR(VLOOKUP(FISW[[#This Row],[FIS Code]],results0702[],3,FALSE),999)</f>
        <v>999</v>
      </c>
      <c r="S42" s="3">
        <f>VLOOKUP(FISW[[#This Row],[pos0702]],pointstable[],2,FALSE)</f>
        <v>0</v>
      </c>
      <c r="T42" s="3">
        <f>IFERROR(VLOOKUP(FISW[[#This Row],[FIS Code]],results0802[],3,FALSE),999)</f>
        <v>999</v>
      </c>
      <c r="U42" s="3">
        <f>VLOOKUP(FISW[[#This Row],[pos0802]],pointstable[],2,FALSE)</f>
        <v>0</v>
      </c>
      <c r="V42" s="3">
        <f>IFERROR(VLOOKUP(FISW[[#This Row],[FIS Code]],results0303[],3,FALSE),999)</f>
        <v>999</v>
      </c>
      <c r="W42" s="3">
        <f>VLOOKUP(FISW[[#This Row],[pos0303]],pointstable[],2,FALSE)</f>
        <v>0</v>
      </c>
      <c r="X42" s="3">
        <f>IFERROR(VLOOKUP(FISW[[#This Row],[FIS Code]],results0403[],3,FALSE),999)</f>
        <v>999</v>
      </c>
      <c r="Y42" s="3">
        <f>VLOOKUP(FISW[[#This Row],[pos0403]],pointstable[],2,FALSE)</f>
        <v>0</v>
      </c>
      <c r="Z42" s="3">
        <f>IFERROR(VLOOKUP(FISW[[#This Row],[FIS Code]],results1003[],3,FALSE),999)</f>
        <v>999</v>
      </c>
      <c r="AA42" s="3">
        <f>VLOOKUP(FISW[[#This Row],[pos1003]],pointstable[],2,FALSE)</f>
        <v>0</v>
      </c>
      <c r="AB42" s="3">
        <f>IFERROR(VLOOKUP(FISW[[#This Row],[FIS Code]],results1103[],3,FALSE),999)</f>
        <v>999</v>
      </c>
      <c r="AC42" s="3">
        <f>VLOOKUP(FISW[[#This Row],[pos1103]],pointstable[],2,FALSE)</f>
        <v>0</v>
      </c>
      <c r="AD42" s="3">
        <f>IFERROR(VLOOKUP(FISW[[#This Row],[FIS Code]],results1203[],3,FALSE),999)</f>
        <v>999</v>
      </c>
      <c r="AE42" s="3">
        <f>VLOOKUP(FISW[[#This Row],[pos1203]],pointstable[],2,FALSE)</f>
        <v>0</v>
      </c>
      <c r="AF42" s="3">
        <f>IFERROR(VLOOKUP(FISW[[#This Row],[FIS Code]],results1303[],3,FALSE),999)</f>
        <v>999</v>
      </c>
      <c r="AG42" s="3">
        <f>VLOOKUP(FISW[[#This Row],[pos1303]],pointstable[],2,FALSE)</f>
        <v>0</v>
      </c>
      <c r="AH42" s="3">
        <f>IFERROR(VLOOKUP(FISW[[#This Row],[FIS Code]],results1503[],3,FALSE),999)</f>
        <v>999</v>
      </c>
      <c r="AI42" s="3">
        <f>VLOOKUP(FISW[[#This Row],[pos1503]],pointstable[],2,FALSE)</f>
        <v>0</v>
      </c>
      <c r="AJ42" s="3">
        <f>IFERROR(VLOOKUP(FISW[[#This Row],[FIS Code]],results1603[],3,FALSE),999)</f>
        <v>999</v>
      </c>
      <c r="AK42" s="3">
        <f>VLOOKUP(FISW[[#This Row],[pos1603]],pointstable[],2,FALSE)</f>
        <v>0</v>
      </c>
    </row>
    <row r="43" spans="1:37" x14ac:dyDescent="0.3">
      <c r="A43" s="3">
        <v>108023</v>
      </c>
      <c r="B43" s="3" t="s">
        <v>1483</v>
      </c>
      <c r="C43" s="3">
        <v>2000</v>
      </c>
      <c r="D43" s="3" t="s">
        <v>17</v>
      </c>
      <c r="E4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500</v>
      </c>
      <c r="F43">
        <f>IFERROR(VLOOKUP(FISW[[#This Row],[FIS Code]],results0301[],3,FALSE),999)</f>
        <v>999</v>
      </c>
      <c r="G43">
        <f>VLOOKUP(FISW[[#This Row],[pos0301]],pointstable[],2,FALSE)</f>
        <v>0</v>
      </c>
      <c r="H43">
        <f>IFERROR(VLOOKUP(FISW[[#This Row],[FIS Code]],results0401[],3,FALSE),999)</f>
        <v>999</v>
      </c>
      <c r="I43">
        <f>VLOOKUP(FISW[[#This Row],[pos0401]],pointstable[],2,FALSE)</f>
        <v>0</v>
      </c>
      <c r="J43">
        <f>IFERROR(VLOOKUP(FISW[[#This Row],[FIS Code]],results1501[],3,FALSE),999)</f>
        <v>999</v>
      </c>
      <c r="K43">
        <f>VLOOKUP(FISW[[#This Row],[pos15011]],pointstable[],2,FALSE)</f>
        <v>0</v>
      </c>
      <c r="L43">
        <f>IFERROR(VLOOKUP(FISW[[#This Row],[FIS Code]],results15012[],3,FALSE),999)</f>
        <v>999</v>
      </c>
      <c r="M43">
        <f>VLOOKUP(FISW[[#This Row],[pos15012]],pointstable[],2,FALSE)</f>
        <v>0</v>
      </c>
      <c r="N43" s="3">
        <f>IFERROR(VLOOKUP(FISW[[#This Row],[FIS Code]],results0502[],3,FALSE),999)</f>
        <v>999</v>
      </c>
      <c r="O43" s="3">
        <f>VLOOKUP(FISW[[#This Row],[pos0502]],pointstable[],2,FALSE)</f>
        <v>0</v>
      </c>
      <c r="P43" s="3">
        <f>IFERROR(VLOOKUP(FISW[[#This Row],[FIS Code]],results0602[],3,FALSE),999)</f>
        <v>999</v>
      </c>
      <c r="Q43" s="3">
        <f>VLOOKUP(FISW[[#This Row],[pos0602]],pointstable[],2,FALSE)</f>
        <v>0</v>
      </c>
      <c r="R43" s="3">
        <f>IFERROR(VLOOKUP(FISW[[#This Row],[FIS Code]],results0702[],3,FALSE),999)</f>
        <v>999</v>
      </c>
      <c r="S43" s="3">
        <f>VLOOKUP(FISW[[#This Row],[pos0702]],pointstable[],2,FALSE)</f>
        <v>0</v>
      </c>
      <c r="T43" s="3">
        <f>IFERROR(VLOOKUP(FISW[[#This Row],[FIS Code]],results0802[],3,FALSE),999)</f>
        <v>999</v>
      </c>
      <c r="U43" s="3">
        <f>VLOOKUP(FISW[[#This Row],[pos0802]],pointstable[],2,FALSE)</f>
        <v>0</v>
      </c>
      <c r="V43" s="3">
        <f>IFERROR(VLOOKUP(FISW[[#This Row],[FIS Code]],results0303[],3,FALSE),999)</f>
        <v>999</v>
      </c>
      <c r="W43" s="3">
        <f>VLOOKUP(FISW[[#This Row],[pos0303]],pointstable[],2,FALSE)</f>
        <v>0</v>
      </c>
      <c r="X43" s="3">
        <f>IFERROR(VLOOKUP(FISW[[#This Row],[FIS Code]],results0403[],3,FALSE),999)</f>
        <v>1</v>
      </c>
      <c r="Y43" s="3">
        <f>VLOOKUP(FISW[[#This Row],[pos0403]],pointstable[],2,FALSE)</f>
        <v>500</v>
      </c>
      <c r="Z43" s="3">
        <f>IFERROR(VLOOKUP(FISW[[#This Row],[FIS Code]],results1003[],3,FALSE),999)</f>
        <v>999</v>
      </c>
      <c r="AA43" s="3">
        <f>VLOOKUP(FISW[[#This Row],[pos1003]],pointstable[],2,FALSE)</f>
        <v>0</v>
      </c>
      <c r="AB43" s="3">
        <f>IFERROR(VLOOKUP(FISW[[#This Row],[FIS Code]],results1103[],3,FALSE),999)</f>
        <v>999</v>
      </c>
      <c r="AC43" s="3">
        <f>VLOOKUP(FISW[[#This Row],[pos1103]],pointstable[],2,FALSE)</f>
        <v>0</v>
      </c>
      <c r="AD43" s="3">
        <f>IFERROR(VLOOKUP(FISW[[#This Row],[FIS Code]],results1203[],3,FALSE),999)</f>
        <v>999</v>
      </c>
      <c r="AE43" s="3">
        <f>VLOOKUP(FISW[[#This Row],[pos1203]],pointstable[],2,FALSE)</f>
        <v>0</v>
      </c>
      <c r="AF43" s="3">
        <f>IFERROR(VLOOKUP(FISW[[#This Row],[FIS Code]],results1303[],3,FALSE),999)</f>
        <v>999</v>
      </c>
      <c r="AG43" s="3">
        <f>VLOOKUP(FISW[[#This Row],[pos1303]],pointstable[],2,FALSE)</f>
        <v>0</v>
      </c>
      <c r="AH43" s="3">
        <f>IFERROR(VLOOKUP(FISW[[#This Row],[FIS Code]],results1503[],3,FALSE),999)</f>
        <v>999</v>
      </c>
      <c r="AI43" s="3">
        <f>VLOOKUP(FISW[[#This Row],[pos1503]],pointstable[],2,FALSE)</f>
        <v>0</v>
      </c>
      <c r="AJ43" s="3">
        <f>IFERROR(VLOOKUP(FISW[[#This Row],[FIS Code]],results1603[],3,FALSE),999)</f>
        <v>999</v>
      </c>
      <c r="AK43" s="3">
        <f>VLOOKUP(FISW[[#This Row],[pos1603]],pointstable[],2,FALSE)</f>
        <v>0</v>
      </c>
    </row>
    <row r="44" spans="1:37" x14ac:dyDescent="0.3">
      <c r="A44" s="3">
        <v>108103</v>
      </c>
      <c r="B44" s="3" t="s">
        <v>137</v>
      </c>
      <c r="C44" s="3">
        <v>2001</v>
      </c>
      <c r="D44" s="3" t="s">
        <v>17</v>
      </c>
      <c r="E4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487</v>
      </c>
      <c r="F44">
        <f>IFERROR(VLOOKUP(FISW[[#This Row],[FIS Code]],results0301[],3,FALSE),999)</f>
        <v>999</v>
      </c>
      <c r="G44">
        <f>VLOOKUP(FISW[[#This Row],[pos0301]],pointstable[],2,FALSE)</f>
        <v>0</v>
      </c>
      <c r="H44">
        <f>IFERROR(VLOOKUP(FISW[[#This Row],[FIS Code]],results0401[],3,FALSE),999)</f>
        <v>20</v>
      </c>
      <c r="I44">
        <f>VLOOKUP(FISW[[#This Row],[pos0401]],pointstable[],2,FALSE)</f>
        <v>55</v>
      </c>
      <c r="J44">
        <f>IFERROR(VLOOKUP(FISW[[#This Row],[FIS Code]],results1501[],3,FALSE),999)</f>
        <v>999</v>
      </c>
      <c r="K44">
        <f>VLOOKUP(FISW[[#This Row],[pos15011]],pointstable[],2,FALSE)</f>
        <v>0</v>
      </c>
      <c r="L44">
        <f>IFERROR(VLOOKUP(FISW[[#This Row],[FIS Code]],results15012[],3,FALSE),999)</f>
        <v>999</v>
      </c>
      <c r="M44">
        <f>VLOOKUP(FISW[[#This Row],[pos15012]],pointstable[],2,FALSE)</f>
        <v>0</v>
      </c>
      <c r="N44" s="3">
        <f>IFERROR(VLOOKUP(FISW[[#This Row],[FIS Code]],results0502[],3,FALSE),999)</f>
        <v>9</v>
      </c>
      <c r="O44" s="3">
        <f>VLOOKUP(FISW[[#This Row],[pos0502]],pointstable[],2,FALSE)</f>
        <v>145</v>
      </c>
      <c r="P44" s="3">
        <f>IFERROR(VLOOKUP(FISW[[#This Row],[FIS Code]],results0602[],3,FALSE),999)</f>
        <v>999</v>
      </c>
      <c r="Q44" s="3">
        <f>VLOOKUP(FISW[[#This Row],[pos0602]],pointstable[],2,FALSE)</f>
        <v>0</v>
      </c>
      <c r="R44" s="3">
        <f>IFERROR(VLOOKUP(FISW[[#This Row],[FIS Code]],results0702[],3,FALSE),999)</f>
        <v>9</v>
      </c>
      <c r="S44" s="3">
        <f>VLOOKUP(FISW[[#This Row],[pos0702]],pointstable[],2,FALSE)</f>
        <v>145</v>
      </c>
      <c r="T44" s="3">
        <f>IFERROR(VLOOKUP(FISW[[#This Row],[FIS Code]],results0802[],3,FALSE),999)</f>
        <v>999</v>
      </c>
      <c r="U44" s="3">
        <f>VLOOKUP(FISW[[#This Row],[pos0802]],pointstable[],2,FALSE)</f>
        <v>0</v>
      </c>
      <c r="V44" s="3">
        <f>IFERROR(VLOOKUP(FISW[[#This Row],[FIS Code]],results0303[],3,FALSE),999)</f>
        <v>999</v>
      </c>
      <c r="W44" s="3">
        <f>VLOOKUP(FISW[[#This Row],[pos0303]],pointstable[],2,FALSE)</f>
        <v>0</v>
      </c>
      <c r="X44" s="3">
        <f>IFERROR(VLOOKUP(FISW[[#This Row],[FIS Code]],results0403[],3,FALSE),999)</f>
        <v>999</v>
      </c>
      <c r="Y44" s="3">
        <f>VLOOKUP(FISW[[#This Row],[pos0403]],pointstable[],2,FALSE)</f>
        <v>0</v>
      </c>
      <c r="Z44" s="3">
        <f>IFERROR(VLOOKUP(FISW[[#This Row],[FIS Code]],results1003[],3,FALSE),999)</f>
        <v>26</v>
      </c>
      <c r="AA44" s="3">
        <f>VLOOKUP(FISW[[#This Row],[pos1003]],pointstable[],2,FALSE)</f>
        <v>36</v>
      </c>
      <c r="AB44" s="3">
        <f>IFERROR(VLOOKUP(FISW[[#This Row],[FIS Code]],results1103[],3,FALSE),999)</f>
        <v>999</v>
      </c>
      <c r="AC44" s="3">
        <f>VLOOKUP(FISW[[#This Row],[pos1103]],pointstable[],2,FALSE)</f>
        <v>0</v>
      </c>
      <c r="AD44" s="3">
        <f>IFERROR(VLOOKUP(FISW[[#This Row],[FIS Code]],results1203[],3,FALSE),999)</f>
        <v>21</v>
      </c>
      <c r="AE44" s="3">
        <f>VLOOKUP(FISW[[#This Row],[pos1203]],pointstable[],2,FALSE)</f>
        <v>51</v>
      </c>
      <c r="AF44" s="3">
        <f>IFERROR(VLOOKUP(FISW[[#This Row],[FIS Code]],results1303[],3,FALSE),999)</f>
        <v>20</v>
      </c>
      <c r="AG44" s="3">
        <f>VLOOKUP(FISW[[#This Row],[pos1303]],pointstable[],2,FALSE)</f>
        <v>55</v>
      </c>
      <c r="AH44" s="3">
        <f>IFERROR(VLOOKUP(FISW[[#This Row],[FIS Code]],results1503[],3,FALSE),999)</f>
        <v>999</v>
      </c>
      <c r="AI44" s="3">
        <f>VLOOKUP(FISW[[#This Row],[pos1503]],pointstable[],2,FALSE)</f>
        <v>0</v>
      </c>
      <c r="AJ44" s="3">
        <f>IFERROR(VLOOKUP(FISW[[#This Row],[FIS Code]],results1603[],3,FALSE),999)</f>
        <v>999</v>
      </c>
      <c r="AK44" s="3">
        <f>VLOOKUP(FISW[[#This Row],[pos1603]],pointstable[],2,FALSE)</f>
        <v>0</v>
      </c>
    </row>
    <row r="45" spans="1:37" x14ac:dyDescent="0.3">
      <c r="A45" s="3">
        <v>108118</v>
      </c>
      <c r="B45" s="3" t="s">
        <v>1476</v>
      </c>
      <c r="C45" s="3">
        <v>2001</v>
      </c>
      <c r="D45" s="3" t="s">
        <v>17</v>
      </c>
      <c r="E4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445</v>
      </c>
      <c r="F45">
        <f>IFERROR(VLOOKUP(FISW[[#This Row],[FIS Code]],results0301[],3,FALSE),999)</f>
        <v>999</v>
      </c>
      <c r="G45">
        <f>VLOOKUP(FISW[[#This Row],[pos0301]],pointstable[],2,FALSE)</f>
        <v>0</v>
      </c>
      <c r="H45">
        <f>IFERROR(VLOOKUP(FISW[[#This Row],[FIS Code]],results0401[],3,FALSE),999)</f>
        <v>999</v>
      </c>
      <c r="I45">
        <f>VLOOKUP(FISW[[#This Row],[pos0401]],pointstable[],2,FALSE)</f>
        <v>0</v>
      </c>
      <c r="J45">
        <f>IFERROR(VLOOKUP(FISW[[#This Row],[FIS Code]],results1501[],3,FALSE),999)</f>
        <v>999</v>
      </c>
      <c r="K45">
        <f>VLOOKUP(FISW[[#This Row],[pos15011]],pointstable[],2,FALSE)</f>
        <v>0</v>
      </c>
      <c r="L45">
        <f>IFERROR(VLOOKUP(FISW[[#This Row],[FIS Code]],results15012[],3,FALSE),999)</f>
        <v>999</v>
      </c>
      <c r="M45">
        <f>VLOOKUP(FISW[[#This Row],[pos15012]],pointstable[],2,FALSE)</f>
        <v>0</v>
      </c>
      <c r="N45" s="3">
        <f>IFERROR(VLOOKUP(FISW[[#This Row],[FIS Code]],results0502[],3,FALSE),999)</f>
        <v>999</v>
      </c>
      <c r="O45" s="3">
        <f>VLOOKUP(FISW[[#This Row],[pos0502]],pointstable[],2,FALSE)</f>
        <v>0</v>
      </c>
      <c r="P45" s="3">
        <f>IFERROR(VLOOKUP(FISW[[#This Row],[FIS Code]],results0602[],3,FALSE),999)</f>
        <v>999</v>
      </c>
      <c r="Q45" s="3">
        <f>VLOOKUP(FISW[[#This Row],[pos0602]],pointstable[],2,FALSE)</f>
        <v>0</v>
      </c>
      <c r="R45" s="3">
        <f>IFERROR(VLOOKUP(FISW[[#This Row],[FIS Code]],results0702[],3,FALSE),999)</f>
        <v>999</v>
      </c>
      <c r="S45" s="3">
        <f>VLOOKUP(FISW[[#This Row],[pos0702]],pointstable[],2,FALSE)</f>
        <v>0</v>
      </c>
      <c r="T45" s="3">
        <f>IFERROR(VLOOKUP(FISW[[#This Row],[FIS Code]],results0802[],3,FALSE),999)</f>
        <v>999</v>
      </c>
      <c r="U45" s="3">
        <f>VLOOKUP(FISW[[#This Row],[pos0802]],pointstable[],2,FALSE)</f>
        <v>0</v>
      </c>
      <c r="V45" s="3">
        <f>IFERROR(VLOOKUP(FISW[[#This Row],[FIS Code]],results0303[],3,FALSE),999)</f>
        <v>999</v>
      </c>
      <c r="W45" s="3">
        <f>VLOOKUP(FISW[[#This Row],[pos0303]],pointstable[],2,FALSE)</f>
        <v>0</v>
      </c>
      <c r="X45" s="3">
        <f>IFERROR(VLOOKUP(FISW[[#This Row],[FIS Code]],results0403[],3,FALSE),999)</f>
        <v>13</v>
      </c>
      <c r="Y45" s="3">
        <f>VLOOKUP(FISW[[#This Row],[pos0403]],pointstable[],2,FALSE)</f>
        <v>100</v>
      </c>
      <c r="Z45" s="3">
        <f>IFERROR(VLOOKUP(FISW[[#This Row],[FIS Code]],results1003[],3,FALSE),999)</f>
        <v>7</v>
      </c>
      <c r="AA45" s="3">
        <f>VLOOKUP(FISW[[#This Row],[pos1003]],pointstable[],2,FALSE)</f>
        <v>180</v>
      </c>
      <c r="AB45" s="3">
        <f>IFERROR(VLOOKUP(FISW[[#This Row],[FIS Code]],results1103[],3,FALSE),999)</f>
        <v>12</v>
      </c>
      <c r="AC45" s="3">
        <f>VLOOKUP(FISW[[#This Row],[pos1103]],pointstable[],2,FALSE)</f>
        <v>110</v>
      </c>
      <c r="AD45" s="3">
        <f>IFERROR(VLOOKUP(FISW[[#This Row],[FIS Code]],results1203[],3,FALSE),999)</f>
        <v>20</v>
      </c>
      <c r="AE45" s="3">
        <f>VLOOKUP(FISW[[#This Row],[pos1203]],pointstable[],2,FALSE)</f>
        <v>55</v>
      </c>
      <c r="AF45" s="3">
        <f>IFERROR(VLOOKUP(FISW[[#This Row],[FIS Code]],results1303[],3,FALSE),999)</f>
        <v>999</v>
      </c>
      <c r="AG45" s="3">
        <f>VLOOKUP(FISW[[#This Row],[pos1303]],pointstable[],2,FALSE)</f>
        <v>0</v>
      </c>
      <c r="AH45" s="3">
        <f>IFERROR(VLOOKUP(FISW[[#This Row],[FIS Code]],results1503[],3,FALSE),999)</f>
        <v>999</v>
      </c>
      <c r="AI45" s="3">
        <f>VLOOKUP(FISW[[#This Row],[pos1503]],pointstable[],2,FALSE)</f>
        <v>0</v>
      </c>
      <c r="AJ45" s="3">
        <f>IFERROR(VLOOKUP(FISW[[#This Row],[FIS Code]],results1603[],3,FALSE),999)</f>
        <v>999</v>
      </c>
      <c r="AK45" s="3">
        <f>VLOOKUP(FISW[[#This Row],[pos1603]],pointstable[],2,FALSE)</f>
        <v>0</v>
      </c>
    </row>
    <row r="46" spans="1:37" x14ac:dyDescent="0.3">
      <c r="A46" s="3">
        <v>107582</v>
      </c>
      <c r="B46" s="3" t="s">
        <v>1480</v>
      </c>
      <c r="C46" s="3">
        <v>1996</v>
      </c>
      <c r="D46" s="3" t="s">
        <v>17</v>
      </c>
      <c r="E4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435</v>
      </c>
      <c r="F46">
        <f>IFERROR(VLOOKUP(FISW[[#This Row],[FIS Code]],results0301[],3,FALSE),999)</f>
        <v>999</v>
      </c>
      <c r="G46">
        <f>VLOOKUP(FISW[[#This Row],[pos0301]],pointstable[],2,FALSE)</f>
        <v>0</v>
      </c>
      <c r="H46">
        <f>IFERROR(VLOOKUP(FISW[[#This Row],[FIS Code]],results0401[],3,FALSE),999)</f>
        <v>999</v>
      </c>
      <c r="I46">
        <f>VLOOKUP(FISW[[#This Row],[pos0401]],pointstable[],2,FALSE)</f>
        <v>0</v>
      </c>
      <c r="J46">
        <f>IFERROR(VLOOKUP(FISW[[#This Row],[FIS Code]],results1501[],3,FALSE),999)</f>
        <v>999</v>
      </c>
      <c r="K46">
        <f>VLOOKUP(FISW[[#This Row],[pos15011]],pointstable[],2,FALSE)</f>
        <v>0</v>
      </c>
      <c r="L46">
        <f>IFERROR(VLOOKUP(FISW[[#This Row],[FIS Code]],results15012[],3,FALSE),999)</f>
        <v>999</v>
      </c>
      <c r="M46">
        <f>VLOOKUP(FISW[[#This Row],[pos15012]],pointstable[],2,FALSE)</f>
        <v>0</v>
      </c>
      <c r="N46" s="3">
        <f>IFERROR(VLOOKUP(FISW[[#This Row],[FIS Code]],results0502[],3,FALSE),999)</f>
        <v>999</v>
      </c>
      <c r="O46" s="3">
        <f>VLOOKUP(FISW[[#This Row],[pos0502]],pointstable[],2,FALSE)</f>
        <v>0</v>
      </c>
      <c r="P46" s="3">
        <f>IFERROR(VLOOKUP(FISW[[#This Row],[FIS Code]],results0602[],3,FALSE),999)</f>
        <v>999</v>
      </c>
      <c r="Q46" s="3">
        <f>VLOOKUP(FISW[[#This Row],[pos0602]],pointstable[],2,FALSE)</f>
        <v>0</v>
      </c>
      <c r="R46" s="3">
        <f>IFERROR(VLOOKUP(FISW[[#This Row],[FIS Code]],results0702[],3,FALSE),999)</f>
        <v>999</v>
      </c>
      <c r="S46" s="3">
        <f>VLOOKUP(FISW[[#This Row],[pos0702]],pointstable[],2,FALSE)</f>
        <v>0</v>
      </c>
      <c r="T46" s="3">
        <f>IFERROR(VLOOKUP(FISW[[#This Row],[FIS Code]],results0802[],3,FALSE),999)</f>
        <v>999</v>
      </c>
      <c r="U46" s="3">
        <f>VLOOKUP(FISW[[#This Row],[pos0802]],pointstable[],2,FALSE)</f>
        <v>0</v>
      </c>
      <c r="V46" s="3">
        <f>IFERROR(VLOOKUP(FISW[[#This Row],[FIS Code]],results0303[],3,FALSE),999)</f>
        <v>999</v>
      </c>
      <c r="W46" s="3">
        <f>VLOOKUP(FISW[[#This Row],[pos0303]],pointstable[],2,FALSE)</f>
        <v>0</v>
      </c>
      <c r="X46" s="3">
        <f>IFERROR(VLOOKUP(FISW[[#This Row],[FIS Code]],results0403[],3,FALSE),999)</f>
        <v>7</v>
      </c>
      <c r="Y46" s="3">
        <f>VLOOKUP(FISW[[#This Row],[pos0403]],pointstable[],2,FALSE)</f>
        <v>180</v>
      </c>
      <c r="Z46" s="3">
        <f>IFERROR(VLOOKUP(FISW[[#This Row],[FIS Code]],results1003[],3,FALSE),999)</f>
        <v>12</v>
      </c>
      <c r="AA46" s="3">
        <f>VLOOKUP(FISW[[#This Row],[pos1003]],pointstable[],2,FALSE)</f>
        <v>110</v>
      </c>
      <c r="AB46" s="3">
        <f>IFERROR(VLOOKUP(FISW[[#This Row],[FIS Code]],results1103[],3,FALSE),999)</f>
        <v>9</v>
      </c>
      <c r="AC46" s="3">
        <f>VLOOKUP(FISW[[#This Row],[pos1103]],pointstable[],2,FALSE)</f>
        <v>145</v>
      </c>
      <c r="AD46" s="3">
        <f>IFERROR(VLOOKUP(FISW[[#This Row],[FIS Code]],results1203[],3,FALSE),999)</f>
        <v>999</v>
      </c>
      <c r="AE46" s="3">
        <f>VLOOKUP(FISW[[#This Row],[pos1203]],pointstable[],2,FALSE)</f>
        <v>0</v>
      </c>
      <c r="AF46" s="3">
        <f>IFERROR(VLOOKUP(FISW[[#This Row],[FIS Code]],results1303[],3,FALSE),999)</f>
        <v>999</v>
      </c>
      <c r="AG46" s="3">
        <f>VLOOKUP(FISW[[#This Row],[pos1303]],pointstable[],2,FALSE)</f>
        <v>0</v>
      </c>
      <c r="AH46" s="3">
        <f>IFERROR(VLOOKUP(FISW[[#This Row],[FIS Code]],results1503[],3,FALSE),999)</f>
        <v>999</v>
      </c>
      <c r="AI46" s="3">
        <f>VLOOKUP(FISW[[#This Row],[pos1503]],pointstable[],2,FALSE)</f>
        <v>0</v>
      </c>
      <c r="AJ46" s="3">
        <f>IFERROR(VLOOKUP(FISW[[#This Row],[FIS Code]],results1603[],3,FALSE),999)</f>
        <v>999</v>
      </c>
      <c r="AK46" s="3">
        <f>VLOOKUP(FISW[[#This Row],[pos1603]],pointstable[],2,FALSE)</f>
        <v>0</v>
      </c>
    </row>
    <row r="47" spans="1:37" x14ac:dyDescent="0.3">
      <c r="A47" s="3">
        <v>6535741</v>
      </c>
      <c r="B47" s="3" t="s">
        <v>2326</v>
      </c>
      <c r="C47" s="3">
        <v>1997</v>
      </c>
      <c r="D47" s="3" t="s">
        <v>20</v>
      </c>
      <c r="E47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435</v>
      </c>
      <c r="F47" s="3">
        <f>IFERROR(VLOOKUP(FISW[[#This Row],[FIS Code]],results0301[],3,FALSE),999)</f>
        <v>999</v>
      </c>
      <c r="G47" s="3">
        <f>VLOOKUP(FISW[[#This Row],[pos0301]],pointstable[],2,FALSE)</f>
        <v>0</v>
      </c>
      <c r="H47" s="3">
        <f>IFERROR(VLOOKUP(FISW[[#This Row],[FIS Code]],results0401[],3,FALSE),999)</f>
        <v>999</v>
      </c>
      <c r="I47" s="3">
        <f>VLOOKUP(FISW[[#This Row],[pos0401]],pointstable[],2,FALSE)</f>
        <v>0</v>
      </c>
      <c r="J47" s="3">
        <f>IFERROR(VLOOKUP(FISW[[#This Row],[FIS Code]],results1501[],3,FALSE),999)</f>
        <v>999</v>
      </c>
      <c r="K47" s="3">
        <f>VLOOKUP(FISW[[#This Row],[pos15011]],pointstable[],2,FALSE)</f>
        <v>0</v>
      </c>
      <c r="L47" s="3">
        <f>IFERROR(VLOOKUP(FISW[[#This Row],[FIS Code]],results15012[],3,FALSE),999)</f>
        <v>999</v>
      </c>
      <c r="M47" s="3">
        <f>VLOOKUP(FISW[[#This Row],[pos15012]],pointstable[],2,FALSE)</f>
        <v>0</v>
      </c>
      <c r="N47" s="3">
        <f>IFERROR(VLOOKUP(FISW[[#This Row],[FIS Code]],results0502[],3,FALSE),999)</f>
        <v>999</v>
      </c>
      <c r="O47" s="3">
        <f>VLOOKUP(FISW[[#This Row],[pos0502]],pointstable[],2,FALSE)</f>
        <v>0</v>
      </c>
      <c r="P47" s="3">
        <f>IFERROR(VLOOKUP(FISW[[#This Row],[FIS Code]],results0602[],3,FALSE),999)</f>
        <v>999</v>
      </c>
      <c r="Q47" s="3">
        <f>VLOOKUP(FISW[[#This Row],[pos0602]],pointstable[],2,FALSE)</f>
        <v>0</v>
      </c>
      <c r="R47" s="3">
        <f>IFERROR(VLOOKUP(FISW[[#This Row],[FIS Code]],results0702[],3,FALSE),999)</f>
        <v>999</v>
      </c>
      <c r="S47" s="3">
        <f>VLOOKUP(FISW[[#This Row],[pos0702]],pointstable[],2,FALSE)</f>
        <v>0</v>
      </c>
      <c r="T47" s="3">
        <f>IFERROR(VLOOKUP(FISW[[#This Row],[FIS Code]],results0802[],3,FALSE),999)</f>
        <v>999</v>
      </c>
      <c r="U47" s="3">
        <f>VLOOKUP(FISW[[#This Row],[pos0802]],pointstable[],2,FALSE)</f>
        <v>0</v>
      </c>
      <c r="V47" s="3">
        <f>IFERROR(VLOOKUP(FISW[[#This Row],[FIS Code]],results0303[],3,FALSE),999)</f>
        <v>999</v>
      </c>
      <c r="W47" s="3">
        <f>VLOOKUP(FISW[[#This Row],[pos0303]],pointstable[],2,FALSE)</f>
        <v>0</v>
      </c>
      <c r="X47" s="3">
        <f>IFERROR(VLOOKUP(FISW[[#This Row],[FIS Code]],results0403[],3,FALSE),999)</f>
        <v>999</v>
      </c>
      <c r="Y47" s="3">
        <f>VLOOKUP(FISW[[#This Row],[pos0403]],pointstable[],2,FALSE)</f>
        <v>0</v>
      </c>
      <c r="Z47" s="3">
        <f>IFERROR(VLOOKUP(FISW[[#This Row],[FIS Code]],results1003[],3,FALSE),999)</f>
        <v>999</v>
      </c>
      <c r="AA47" s="3">
        <f>VLOOKUP(FISW[[#This Row],[pos1003]],pointstable[],2,FALSE)</f>
        <v>0</v>
      </c>
      <c r="AB47" s="3">
        <f>IFERROR(VLOOKUP(FISW[[#This Row],[FIS Code]],results1103[],3,FALSE),999)</f>
        <v>999</v>
      </c>
      <c r="AC47" s="3">
        <f>VLOOKUP(FISW[[#This Row],[pos1103]],pointstable[],2,FALSE)</f>
        <v>0</v>
      </c>
      <c r="AD47" s="3">
        <f>IFERROR(VLOOKUP(FISW[[#This Row],[FIS Code]],results1203[],3,FALSE),999)</f>
        <v>9</v>
      </c>
      <c r="AE47" s="3">
        <f>VLOOKUP(FISW[[#This Row],[pos1203]],pointstable[],2,FALSE)</f>
        <v>145</v>
      </c>
      <c r="AF47" s="3">
        <f>IFERROR(VLOOKUP(FISW[[#This Row],[FIS Code]],results1303[],3,FALSE),999)</f>
        <v>7</v>
      </c>
      <c r="AG47" s="3">
        <f>VLOOKUP(FISW[[#This Row],[pos1303]],pointstable[],2,FALSE)</f>
        <v>180</v>
      </c>
      <c r="AH47" s="3">
        <f>IFERROR(VLOOKUP(FISW[[#This Row],[FIS Code]],results1503[],3,FALSE),999)</f>
        <v>12</v>
      </c>
      <c r="AI47" s="3">
        <f>VLOOKUP(FISW[[#This Row],[pos1503]],pointstable[],2,FALSE)</f>
        <v>110</v>
      </c>
      <c r="AJ47" s="3">
        <f>IFERROR(VLOOKUP(FISW[[#This Row],[FIS Code]],results1603[],3,FALSE),999)</f>
        <v>999</v>
      </c>
      <c r="AK47" s="3">
        <f>VLOOKUP(FISW[[#This Row],[pos1603]],pointstable[],2,FALSE)</f>
        <v>0</v>
      </c>
    </row>
    <row r="48" spans="1:37" x14ac:dyDescent="0.3">
      <c r="A48" s="3">
        <v>108183</v>
      </c>
      <c r="B48" s="3" t="s">
        <v>213</v>
      </c>
      <c r="C48" s="3">
        <v>2001</v>
      </c>
      <c r="D48" s="3" t="s">
        <v>17</v>
      </c>
      <c r="E4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433</v>
      </c>
      <c r="F48">
        <f>IFERROR(VLOOKUP(FISW[[#This Row],[FIS Code]],results0301[],3,FALSE),999)</f>
        <v>16</v>
      </c>
      <c r="G48">
        <f>VLOOKUP(FISW[[#This Row],[pos0301]],pointstable[],2,FALSE)</f>
        <v>75</v>
      </c>
      <c r="H48">
        <f>IFERROR(VLOOKUP(FISW[[#This Row],[FIS Code]],results0401[],3,FALSE),999)</f>
        <v>14</v>
      </c>
      <c r="I48">
        <f>VLOOKUP(FISW[[#This Row],[pos0401]],pointstable[],2,FALSE)</f>
        <v>90</v>
      </c>
      <c r="J48">
        <f>IFERROR(VLOOKUP(FISW[[#This Row],[FIS Code]],results1501[],3,FALSE),999)</f>
        <v>999</v>
      </c>
      <c r="K48">
        <f>VLOOKUP(FISW[[#This Row],[pos15011]],pointstable[],2,FALSE)</f>
        <v>0</v>
      </c>
      <c r="L48">
        <f>IFERROR(VLOOKUP(FISW[[#This Row],[FIS Code]],results15012[],3,FALSE),999)</f>
        <v>999</v>
      </c>
      <c r="M48">
        <f>VLOOKUP(FISW[[#This Row],[pos15012]],pointstable[],2,FALSE)</f>
        <v>0</v>
      </c>
      <c r="N48" s="3">
        <f>IFERROR(VLOOKUP(FISW[[#This Row],[FIS Code]],results0502[],3,FALSE),999)</f>
        <v>25</v>
      </c>
      <c r="O48" s="3">
        <f>VLOOKUP(FISW[[#This Row],[pos0502]],pointstable[],2,FALSE)</f>
        <v>38</v>
      </c>
      <c r="P48" s="3">
        <f>IFERROR(VLOOKUP(FISW[[#This Row],[FIS Code]],results0602[],3,FALSE),999)</f>
        <v>17</v>
      </c>
      <c r="Q48" s="3">
        <f>VLOOKUP(FISW[[#This Row],[pos0602]],pointstable[],2,FALSE)</f>
        <v>70</v>
      </c>
      <c r="R48" s="3">
        <f>IFERROR(VLOOKUP(FISW[[#This Row],[FIS Code]],results0702[],3,FALSE),999)</f>
        <v>999</v>
      </c>
      <c r="S48" s="3">
        <f>VLOOKUP(FISW[[#This Row],[pos0702]],pointstable[],2,FALSE)</f>
        <v>0</v>
      </c>
      <c r="T48" s="3">
        <f>IFERROR(VLOOKUP(FISW[[#This Row],[FIS Code]],results0802[],3,FALSE),999)</f>
        <v>17</v>
      </c>
      <c r="U48" s="3">
        <f>VLOOKUP(FISW[[#This Row],[pos0802]],pointstable[],2,FALSE)</f>
        <v>70</v>
      </c>
      <c r="V48" s="3">
        <f>IFERROR(VLOOKUP(FISW[[#This Row],[FIS Code]],results0303[],3,FALSE),999)</f>
        <v>999</v>
      </c>
      <c r="W48" s="3">
        <f>VLOOKUP(FISW[[#This Row],[pos0303]],pointstable[],2,FALSE)</f>
        <v>0</v>
      </c>
      <c r="X48" s="3">
        <f>IFERROR(VLOOKUP(FISW[[#This Row],[FIS Code]],results0403[],3,FALSE),999)</f>
        <v>35</v>
      </c>
      <c r="Y48" s="3">
        <f>VLOOKUP(FISW[[#This Row],[pos0403]],pointstable[],2,FALSE)</f>
        <v>25</v>
      </c>
      <c r="Z48" s="3">
        <f>IFERROR(VLOOKUP(FISW[[#This Row],[FIS Code]],results1003[],3,FALSE),999)</f>
        <v>999</v>
      </c>
      <c r="AA48" s="3">
        <f>VLOOKUP(FISW[[#This Row],[pos1003]],pointstable[],2,FALSE)</f>
        <v>0</v>
      </c>
      <c r="AB48" s="3">
        <f>IFERROR(VLOOKUP(FISW[[#This Row],[FIS Code]],results1103[],3,FALSE),999)</f>
        <v>29</v>
      </c>
      <c r="AC48" s="3">
        <f>VLOOKUP(FISW[[#This Row],[pos1103]],pointstable[],2,FALSE)</f>
        <v>31</v>
      </c>
      <c r="AD48" s="3">
        <f>IFERROR(VLOOKUP(FISW[[#This Row],[FIS Code]],results1203[],3,FALSE),999)</f>
        <v>999</v>
      </c>
      <c r="AE48" s="3">
        <f>VLOOKUP(FISW[[#This Row],[pos1203]],pointstable[],2,FALSE)</f>
        <v>0</v>
      </c>
      <c r="AF48" s="3">
        <f>IFERROR(VLOOKUP(FISW[[#This Row],[FIS Code]],results1303[],3,FALSE),999)</f>
        <v>999</v>
      </c>
      <c r="AG48" s="3">
        <f>VLOOKUP(FISW[[#This Row],[pos1303]],pointstable[],2,FALSE)</f>
        <v>0</v>
      </c>
      <c r="AH48" s="3">
        <f>IFERROR(VLOOKUP(FISW[[#This Row],[FIS Code]],results1503[],3,FALSE),999)</f>
        <v>999</v>
      </c>
      <c r="AI48" s="3">
        <f>VLOOKUP(FISW[[#This Row],[pos1503]],pointstable[],2,FALSE)</f>
        <v>0</v>
      </c>
      <c r="AJ48" s="3">
        <f>IFERROR(VLOOKUP(FISW[[#This Row],[FIS Code]],results1603[],3,FALSE),999)</f>
        <v>27</v>
      </c>
      <c r="AK48" s="3">
        <f>VLOOKUP(FISW[[#This Row],[pos1603]],pointstable[],2,FALSE)</f>
        <v>34</v>
      </c>
    </row>
    <row r="49" spans="1:37" x14ac:dyDescent="0.3">
      <c r="A49" s="3">
        <v>108112</v>
      </c>
      <c r="B49" s="3" t="s">
        <v>241</v>
      </c>
      <c r="C49" s="3">
        <v>2001</v>
      </c>
      <c r="D49" s="3" t="s">
        <v>17</v>
      </c>
      <c r="E4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424</v>
      </c>
      <c r="F49" s="3">
        <f>IFERROR(VLOOKUP(FISW[[#This Row],[FIS Code]],results0301[],3,FALSE),999)</f>
        <v>13</v>
      </c>
      <c r="G49" s="3">
        <f>VLOOKUP(FISW[[#This Row],[pos0301]],pointstable[],2,FALSE)</f>
        <v>100</v>
      </c>
      <c r="H49" s="3">
        <f>IFERROR(VLOOKUP(FISW[[#This Row],[FIS Code]],results0401[],3,FALSE),999)</f>
        <v>8</v>
      </c>
      <c r="I49" s="3">
        <f>VLOOKUP(FISW[[#This Row],[pos0401]],pointstable[],2,FALSE)</f>
        <v>160</v>
      </c>
      <c r="J49" s="3">
        <f>IFERROR(VLOOKUP(FISW[[#This Row],[FIS Code]],results1501[],3,FALSE),999)</f>
        <v>999</v>
      </c>
      <c r="K49" s="3">
        <f>VLOOKUP(FISW[[#This Row],[pos15011]],pointstable[],2,FALSE)</f>
        <v>0</v>
      </c>
      <c r="L49" s="3">
        <f>IFERROR(VLOOKUP(FISW[[#This Row],[FIS Code]],results15012[],3,FALSE),999)</f>
        <v>999</v>
      </c>
      <c r="M49" s="3">
        <f>VLOOKUP(FISW[[#This Row],[pos15012]],pointstable[],2,FALSE)</f>
        <v>0</v>
      </c>
      <c r="N49" s="3">
        <f>IFERROR(VLOOKUP(FISW[[#This Row],[FIS Code]],results0502[],3,FALSE),999)</f>
        <v>30</v>
      </c>
      <c r="O49" s="3">
        <f>VLOOKUP(FISW[[#This Row],[pos0502]],pointstable[],2,FALSE)</f>
        <v>30</v>
      </c>
      <c r="P49" s="3">
        <f>IFERROR(VLOOKUP(FISW[[#This Row],[FIS Code]],results0602[],3,FALSE),999)</f>
        <v>999</v>
      </c>
      <c r="Q49" s="3">
        <f>VLOOKUP(FISW[[#This Row],[pos0602]],pointstable[],2,FALSE)</f>
        <v>0</v>
      </c>
      <c r="R49" s="3">
        <f>IFERROR(VLOOKUP(FISW[[#This Row],[FIS Code]],results0702[],3,FALSE),999)</f>
        <v>999</v>
      </c>
      <c r="S49" s="3">
        <f>VLOOKUP(FISW[[#This Row],[pos0702]],pointstable[],2,FALSE)</f>
        <v>0</v>
      </c>
      <c r="T49" s="3">
        <f>IFERROR(VLOOKUP(FISW[[#This Row],[FIS Code]],results0802[],3,FALSE),999)</f>
        <v>999</v>
      </c>
      <c r="U49" s="3">
        <f>VLOOKUP(FISW[[#This Row],[pos0802]],pointstable[],2,FALSE)</f>
        <v>0</v>
      </c>
      <c r="V49" s="3">
        <f>IFERROR(VLOOKUP(FISW[[#This Row],[FIS Code]],results0303[],3,FALSE),999)</f>
        <v>999</v>
      </c>
      <c r="W49" s="3">
        <f>VLOOKUP(FISW[[#This Row],[pos0303]],pointstable[],2,FALSE)</f>
        <v>0</v>
      </c>
      <c r="X49" s="3">
        <f>IFERROR(VLOOKUP(FISW[[#This Row],[FIS Code]],results0403[],3,FALSE),999)</f>
        <v>999</v>
      </c>
      <c r="Y49" s="3">
        <f>VLOOKUP(FISW[[#This Row],[pos0403]],pointstable[],2,FALSE)</f>
        <v>0</v>
      </c>
      <c r="Z49" s="3">
        <f>IFERROR(VLOOKUP(FISW[[#This Row],[FIS Code]],results1003[],3,FALSE),999)</f>
        <v>999</v>
      </c>
      <c r="AA49" s="3">
        <f>VLOOKUP(FISW[[#This Row],[pos1003]],pointstable[],2,FALSE)</f>
        <v>0</v>
      </c>
      <c r="AB49" s="3">
        <f>IFERROR(VLOOKUP(FISW[[#This Row],[FIS Code]],results1103[],3,FALSE),999)</f>
        <v>999</v>
      </c>
      <c r="AC49" s="3">
        <f>VLOOKUP(FISW[[#This Row],[pos1103]],pointstable[],2,FALSE)</f>
        <v>0</v>
      </c>
      <c r="AD49" s="3">
        <f>IFERROR(VLOOKUP(FISW[[#This Row],[FIS Code]],results1203[],3,FALSE),999)</f>
        <v>999</v>
      </c>
      <c r="AE49" s="3">
        <f>VLOOKUP(FISW[[#This Row],[pos1203]],pointstable[],2,FALSE)</f>
        <v>0</v>
      </c>
      <c r="AF49" s="3">
        <f>IFERROR(VLOOKUP(FISW[[#This Row],[FIS Code]],results1303[],3,FALSE),999)</f>
        <v>27</v>
      </c>
      <c r="AG49" s="3">
        <f>VLOOKUP(FISW[[#This Row],[pos1303]],pointstable[],2,FALSE)</f>
        <v>34</v>
      </c>
      <c r="AH49" s="3">
        <f>IFERROR(VLOOKUP(FISW[[#This Row],[FIS Code]],results1503[],3,FALSE),999)</f>
        <v>13</v>
      </c>
      <c r="AI49" s="3">
        <f>VLOOKUP(FISW[[#This Row],[pos1503]],pointstable[],2,FALSE)</f>
        <v>100</v>
      </c>
      <c r="AJ49" s="3">
        <f>IFERROR(VLOOKUP(FISW[[#This Row],[FIS Code]],results1603[],3,FALSE),999)</f>
        <v>999</v>
      </c>
      <c r="AK49" s="3">
        <f>VLOOKUP(FISW[[#This Row],[pos1603]],pointstable[],2,FALSE)</f>
        <v>0</v>
      </c>
    </row>
    <row r="50" spans="1:37" x14ac:dyDescent="0.3">
      <c r="A50" s="3">
        <v>108136</v>
      </c>
      <c r="B50" s="3" t="s">
        <v>207</v>
      </c>
      <c r="C50" s="3">
        <v>2001</v>
      </c>
      <c r="D50" s="3" t="s">
        <v>17</v>
      </c>
      <c r="E5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417</v>
      </c>
      <c r="F50">
        <f>IFERROR(VLOOKUP(FISW[[#This Row],[FIS Code]],results0301[],3,FALSE),999)</f>
        <v>999</v>
      </c>
      <c r="G50">
        <f>VLOOKUP(FISW[[#This Row],[pos0301]],pointstable[],2,FALSE)</f>
        <v>0</v>
      </c>
      <c r="H50">
        <f>IFERROR(VLOOKUP(FISW[[#This Row],[FIS Code]],results0401[],3,FALSE),999)</f>
        <v>18</v>
      </c>
      <c r="I50">
        <f>VLOOKUP(FISW[[#This Row],[pos0401]],pointstable[],2,FALSE)</f>
        <v>65</v>
      </c>
      <c r="J50">
        <f>IFERROR(VLOOKUP(FISW[[#This Row],[FIS Code]],results1501[],3,FALSE),999)</f>
        <v>999</v>
      </c>
      <c r="K50">
        <f>VLOOKUP(FISW[[#This Row],[pos15011]],pointstable[],2,FALSE)</f>
        <v>0</v>
      </c>
      <c r="L50">
        <f>IFERROR(VLOOKUP(FISW[[#This Row],[FIS Code]],results15012[],3,FALSE),999)</f>
        <v>999</v>
      </c>
      <c r="M50">
        <f>VLOOKUP(FISW[[#This Row],[pos15012]],pointstable[],2,FALSE)</f>
        <v>0</v>
      </c>
      <c r="N50" s="3">
        <f>IFERROR(VLOOKUP(FISW[[#This Row],[FIS Code]],results0502[],3,FALSE),999)</f>
        <v>24</v>
      </c>
      <c r="O50" s="3">
        <f>VLOOKUP(FISW[[#This Row],[pos0502]],pointstable[],2,FALSE)</f>
        <v>41</v>
      </c>
      <c r="P50" s="3">
        <f>IFERROR(VLOOKUP(FISW[[#This Row],[FIS Code]],results0602[],3,FALSE),999)</f>
        <v>20</v>
      </c>
      <c r="Q50" s="3">
        <f>VLOOKUP(FISW[[#This Row],[pos0602]],pointstable[],2,FALSE)</f>
        <v>55</v>
      </c>
      <c r="R50" s="3">
        <f>IFERROR(VLOOKUP(FISW[[#This Row],[FIS Code]],results0702[],3,FALSE),999)</f>
        <v>17</v>
      </c>
      <c r="S50" s="3">
        <f>VLOOKUP(FISW[[#This Row],[pos0702]],pointstable[],2,FALSE)</f>
        <v>70</v>
      </c>
      <c r="T50" s="3">
        <f>IFERROR(VLOOKUP(FISW[[#This Row],[FIS Code]],results0802[],3,FALSE),999)</f>
        <v>23</v>
      </c>
      <c r="U50" s="3">
        <f>VLOOKUP(FISW[[#This Row],[pos0802]],pointstable[],2,FALSE)</f>
        <v>44</v>
      </c>
      <c r="V50" s="3">
        <f>IFERROR(VLOOKUP(FISW[[#This Row],[FIS Code]],results0303[],3,FALSE),999)</f>
        <v>28</v>
      </c>
      <c r="W50" s="3">
        <f>VLOOKUP(FISW[[#This Row],[pos0303]],pointstable[],2,FALSE)</f>
        <v>32</v>
      </c>
      <c r="X50" s="3">
        <f>IFERROR(VLOOKUP(FISW[[#This Row],[FIS Code]],results0403[],3,FALSE),999)</f>
        <v>28</v>
      </c>
      <c r="Y50" s="3">
        <f>VLOOKUP(FISW[[#This Row],[pos0403]],pointstable[],2,FALSE)</f>
        <v>32</v>
      </c>
      <c r="Z50" s="3">
        <f>IFERROR(VLOOKUP(FISW[[#This Row],[FIS Code]],results1003[],3,FALSE),999)</f>
        <v>999</v>
      </c>
      <c r="AA50" s="3">
        <f>VLOOKUP(FISW[[#This Row],[pos1003]],pointstable[],2,FALSE)</f>
        <v>0</v>
      </c>
      <c r="AB50" s="3">
        <f>IFERROR(VLOOKUP(FISW[[#This Row],[FIS Code]],results1103[],3,FALSE),999)</f>
        <v>999</v>
      </c>
      <c r="AC50" s="3">
        <f>VLOOKUP(FISW[[#This Row],[pos1103]],pointstable[],2,FALSE)</f>
        <v>0</v>
      </c>
      <c r="AD50" s="3">
        <f>IFERROR(VLOOKUP(FISW[[#This Row],[FIS Code]],results1203[],3,FALSE),999)</f>
        <v>999</v>
      </c>
      <c r="AE50" s="3">
        <f>VLOOKUP(FISW[[#This Row],[pos1203]],pointstable[],2,FALSE)</f>
        <v>0</v>
      </c>
      <c r="AF50" s="3">
        <f>IFERROR(VLOOKUP(FISW[[#This Row],[FIS Code]],results1303[],3,FALSE),999)</f>
        <v>999</v>
      </c>
      <c r="AG50" s="3">
        <f>VLOOKUP(FISW[[#This Row],[pos1303]],pointstable[],2,FALSE)</f>
        <v>0</v>
      </c>
      <c r="AH50" s="3">
        <f>IFERROR(VLOOKUP(FISW[[#This Row],[FIS Code]],results1503[],3,FALSE),999)</f>
        <v>20</v>
      </c>
      <c r="AI50" s="3">
        <f>VLOOKUP(FISW[[#This Row],[pos1503]],pointstable[],2,FALSE)</f>
        <v>55</v>
      </c>
      <c r="AJ50" s="3">
        <f>IFERROR(VLOOKUP(FISW[[#This Row],[FIS Code]],results1603[],3,FALSE),999)</f>
        <v>37</v>
      </c>
      <c r="AK50" s="3">
        <f>VLOOKUP(FISW[[#This Row],[pos1603]],pointstable[],2,FALSE)</f>
        <v>23</v>
      </c>
    </row>
    <row r="51" spans="1:37" x14ac:dyDescent="0.3">
      <c r="A51" s="3">
        <v>108140</v>
      </c>
      <c r="B51" s="3" t="s">
        <v>351</v>
      </c>
      <c r="C51" s="3">
        <v>2001</v>
      </c>
      <c r="D51" s="3" t="s">
        <v>17</v>
      </c>
      <c r="E5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400</v>
      </c>
      <c r="F51" s="3">
        <f>IFERROR(VLOOKUP(FISW[[#This Row],[FIS Code]],results0301[],3,FALSE),999)</f>
        <v>6</v>
      </c>
      <c r="G51" s="3">
        <f>VLOOKUP(FISW[[#This Row],[pos0301]],pointstable[],2,FALSE)</f>
        <v>200</v>
      </c>
      <c r="H51" s="3">
        <f>IFERROR(VLOOKUP(FISW[[#This Row],[FIS Code]],results0401[],3,FALSE),999)</f>
        <v>999</v>
      </c>
      <c r="I51" s="3">
        <f>VLOOKUP(FISW[[#This Row],[pos0401]],pointstable[],2,FALSE)</f>
        <v>0</v>
      </c>
      <c r="J51" s="3">
        <f>IFERROR(VLOOKUP(FISW[[#This Row],[FIS Code]],results1501[],3,FALSE),999)</f>
        <v>999</v>
      </c>
      <c r="K51" s="3">
        <f>VLOOKUP(FISW[[#This Row],[pos15011]],pointstable[],2,FALSE)</f>
        <v>0</v>
      </c>
      <c r="L51" s="3">
        <f>IFERROR(VLOOKUP(FISW[[#This Row],[FIS Code]],results15012[],3,FALSE),999)</f>
        <v>6</v>
      </c>
      <c r="M51" s="3">
        <f>VLOOKUP(FISW[[#This Row],[pos15012]],pointstable[],2,FALSE)</f>
        <v>200</v>
      </c>
      <c r="N51" s="3">
        <f>IFERROR(VLOOKUP(FISW[[#This Row],[FIS Code]],results0502[],3,FALSE),999)</f>
        <v>999</v>
      </c>
      <c r="O51" s="3">
        <f>VLOOKUP(FISW[[#This Row],[pos0502]],pointstable[],2,FALSE)</f>
        <v>0</v>
      </c>
      <c r="P51" s="3">
        <f>IFERROR(VLOOKUP(FISW[[#This Row],[FIS Code]],results0602[],3,FALSE),999)</f>
        <v>999</v>
      </c>
      <c r="Q51" s="3">
        <f>VLOOKUP(FISW[[#This Row],[pos0602]],pointstable[],2,FALSE)</f>
        <v>0</v>
      </c>
      <c r="R51" s="3">
        <f>IFERROR(VLOOKUP(FISW[[#This Row],[FIS Code]],results0702[],3,FALSE),999)</f>
        <v>999</v>
      </c>
      <c r="S51" s="3">
        <f>VLOOKUP(FISW[[#This Row],[pos0702]],pointstable[],2,FALSE)</f>
        <v>0</v>
      </c>
      <c r="T51" s="3">
        <f>IFERROR(VLOOKUP(FISW[[#This Row],[FIS Code]],results0802[],3,FALSE),999)</f>
        <v>999</v>
      </c>
      <c r="U51" s="3">
        <f>VLOOKUP(FISW[[#This Row],[pos0802]],pointstable[],2,FALSE)</f>
        <v>0</v>
      </c>
      <c r="V51" s="3">
        <f>IFERROR(VLOOKUP(FISW[[#This Row],[FIS Code]],results0303[],3,FALSE),999)</f>
        <v>999</v>
      </c>
      <c r="W51" s="3">
        <f>VLOOKUP(FISW[[#This Row],[pos0303]],pointstable[],2,FALSE)</f>
        <v>0</v>
      </c>
      <c r="X51" s="3">
        <f>IFERROR(VLOOKUP(FISW[[#This Row],[FIS Code]],results0403[],3,FALSE),999)</f>
        <v>999</v>
      </c>
      <c r="Y51" s="3">
        <f>VLOOKUP(FISW[[#This Row],[pos0403]],pointstable[],2,FALSE)</f>
        <v>0</v>
      </c>
      <c r="Z51" s="3">
        <f>IFERROR(VLOOKUP(FISW[[#This Row],[FIS Code]],results1003[],3,FALSE),999)</f>
        <v>999</v>
      </c>
      <c r="AA51" s="3">
        <f>VLOOKUP(FISW[[#This Row],[pos1003]],pointstable[],2,FALSE)</f>
        <v>0</v>
      </c>
      <c r="AB51" s="3">
        <f>IFERROR(VLOOKUP(FISW[[#This Row],[FIS Code]],results1103[],3,FALSE),999)</f>
        <v>999</v>
      </c>
      <c r="AC51" s="3">
        <f>VLOOKUP(FISW[[#This Row],[pos1103]],pointstable[],2,FALSE)</f>
        <v>0</v>
      </c>
      <c r="AD51" s="3">
        <f>IFERROR(VLOOKUP(FISW[[#This Row],[FIS Code]],results1203[],3,FALSE),999)</f>
        <v>999</v>
      </c>
      <c r="AE51" s="3">
        <f>VLOOKUP(FISW[[#This Row],[pos1203]],pointstable[],2,FALSE)</f>
        <v>0</v>
      </c>
      <c r="AF51" s="3">
        <f>IFERROR(VLOOKUP(FISW[[#This Row],[FIS Code]],results1303[],3,FALSE),999)</f>
        <v>999</v>
      </c>
      <c r="AG51" s="3">
        <f>VLOOKUP(FISW[[#This Row],[pos1303]],pointstable[],2,FALSE)</f>
        <v>0</v>
      </c>
      <c r="AH51" s="3">
        <f>IFERROR(VLOOKUP(FISW[[#This Row],[FIS Code]],results1503[],3,FALSE),999)</f>
        <v>999</v>
      </c>
      <c r="AI51" s="3">
        <f>VLOOKUP(FISW[[#This Row],[pos1503]],pointstable[],2,FALSE)</f>
        <v>0</v>
      </c>
      <c r="AJ51" s="3">
        <f>IFERROR(VLOOKUP(FISW[[#This Row],[FIS Code]],results1603[],3,FALSE),999)</f>
        <v>999</v>
      </c>
      <c r="AK51" s="3">
        <f>VLOOKUP(FISW[[#This Row],[pos1603]],pointstable[],2,FALSE)</f>
        <v>0</v>
      </c>
    </row>
    <row r="52" spans="1:37" x14ac:dyDescent="0.3">
      <c r="A52" s="3">
        <v>107987</v>
      </c>
      <c r="B52" s="3" t="s">
        <v>325</v>
      </c>
      <c r="C52" s="3">
        <v>2000</v>
      </c>
      <c r="D52" s="3" t="s">
        <v>17</v>
      </c>
      <c r="E5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399</v>
      </c>
      <c r="F52">
        <f>IFERROR(VLOOKUP(FISW[[#This Row],[FIS Code]],results0301[],3,FALSE),999)</f>
        <v>999</v>
      </c>
      <c r="G52">
        <f>VLOOKUP(FISW[[#This Row],[pos0301]],pointstable[],2,FALSE)</f>
        <v>0</v>
      </c>
      <c r="H52">
        <f>IFERROR(VLOOKUP(FISW[[#This Row],[FIS Code]],results0401[],3,FALSE),999)</f>
        <v>999</v>
      </c>
      <c r="I52">
        <f>VLOOKUP(FISW[[#This Row],[pos0401]],pointstable[],2,FALSE)</f>
        <v>0</v>
      </c>
      <c r="J52">
        <f>IFERROR(VLOOKUP(FISW[[#This Row],[FIS Code]],results1501[],3,FALSE),999)</f>
        <v>999</v>
      </c>
      <c r="K52">
        <f>VLOOKUP(FISW[[#This Row],[pos15011]],pointstable[],2,FALSE)</f>
        <v>0</v>
      </c>
      <c r="L52">
        <f>IFERROR(VLOOKUP(FISW[[#This Row],[FIS Code]],results15012[],3,FALSE),999)</f>
        <v>999</v>
      </c>
      <c r="M52">
        <f>VLOOKUP(FISW[[#This Row],[pos15012]],pointstable[],2,FALSE)</f>
        <v>0</v>
      </c>
      <c r="N52" s="3">
        <f>IFERROR(VLOOKUP(FISW[[#This Row],[FIS Code]],results0502[],3,FALSE),999)</f>
        <v>999</v>
      </c>
      <c r="O52" s="3">
        <f>VLOOKUP(FISW[[#This Row],[pos0502]],pointstable[],2,FALSE)</f>
        <v>0</v>
      </c>
      <c r="P52" s="3">
        <f>IFERROR(VLOOKUP(FISW[[#This Row],[FIS Code]],results0602[],3,FALSE),999)</f>
        <v>999</v>
      </c>
      <c r="Q52" s="3">
        <f>VLOOKUP(FISW[[#This Row],[pos0602]],pointstable[],2,FALSE)</f>
        <v>0</v>
      </c>
      <c r="R52" s="3">
        <f>IFERROR(VLOOKUP(FISW[[#This Row],[FIS Code]],results0702[],3,FALSE),999)</f>
        <v>15</v>
      </c>
      <c r="S52" s="3">
        <f>VLOOKUP(FISW[[#This Row],[pos0702]],pointstable[],2,FALSE)</f>
        <v>80</v>
      </c>
      <c r="T52" s="3">
        <f>IFERROR(VLOOKUP(FISW[[#This Row],[FIS Code]],results0802[],3,FALSE),999)</f>
        <v>13</v>
      </c>
      <c r="U52" s="3">
        <f>VLOOKUP(FISW[[#This Row],[pos0802]],pointstable[],2,FALSE)</f>
        <v>100</v>
      </c>
      <c r="V52" s="3">
        <f>IFERROR(VLOOKUP(FISW[[#This Row],[FIS Code]],results0303[],3,FALSE),999)</f>
        <v>17</v>
      </c>
      <c r="W52" s="3">
        <f>VLOOKUP(FISW[[#This Row],[pos0303]],pointstable[],2,FALSE)</f>
        <v>70</v>
      </c>
      <c r="X52" s="3">
        <f>IFERROR(VLOOKUP(FISW[[#This Row],[FIS Code]],results0403[],3,FALSE),999)</f>
        <v>999</v>
      </c>
      <c r="Y52" s="3">
        <f>VLOOKUP(FISW[[#This Row],[pos0403]],pointstable[],2,FALSE)</f>
        <v>0</v>
      </c>
      <c r="Z52" s="3">
        <f>IFERROR(VLOOKUP(FISW[[#This Row],[FIS Code]],results1003[],3,FALSE),999)</f>
        <v>24</v>
      </c>
      <c r="AA52" s="3">
        <f>VLOOKUP(FISW[[#This Row],[pos1003]],pointstable[],2,FALSE)</f>
        <v>41</v>
      </c>
      <c r="AB52" s="3">
        <f>IFERROR(VLOOKUP(FISW[[#This Row],[FIS Code]],results1103[],3,FALSE),999)</f>
        <v>25</v>
      </c>
      <c r="AC52" s="3">
        <f>VLOOKUP(FISW[[#This Row],[pos1103]],pointstable[],2,FALSE)</f>
        <v>38</v>
      </c>
      <c r="AD52" s="3">
        <f>IFERROR(VLOOKUP(FISW[[#This Row],[FIS Code]],results1203[],3,FALSE),999)</f>
        <v>999</v>
      </c>
      <c r="AE52" s="3">
        <f>VLOOKUP(FISW[[#This Row],[pos1203]],pointstable[],2,FALSE)</f>
        <v>0</v>
      </c>
      <c r="AF52" s="3">
        <f>IFERROR(VLOOKUP(FISW[[#This Row],[FIS Code]],results1303[],3,FALSE),999)</f>
        <v>999</v>
      </c>
      <c r="AG52" s="3">
        <f>VLOOKUP(FISW[[#This Row],[pos1303]],pointstable[],2,FALSE)</f>
        <v>0</v>
      </c>
      <c r="AH52" s="3">
        <f>IFERROR(VLOOKUP(FISW[[#This Row],[FIS Code]],results1503[],3,FALSE),999)</f>
        <v>999</v>
      </c>
      <c r="AI52" s="3">
        <f>VLOOKUP(FISW[[#This Row],[pos1503]],pointstable[],2,FALSE)</f>
        <v>0</v>
      </c>
      <c r="AJ52" s="3">
        <f>IFERROR(VLOOKUP(FISW[[#This Row],[FIS Code]],results1603[],3,FALSE),999)</f>
        <v>17</v>
      </c>
      <c r="AK52" s="3">
        <f>VLOOKUP(FISW[[#This Row],[pos1603]],pointstable[],2,FALSE)</f>
        <v>70</v>
      </c>
    </row>
    <row r="53" spans="1:37" x14ac:dyDescent="0.3">
      <c r="A53" s="3">
        <v>308018</v>
      </c>
      <c r="B53" s="3" t="s">
        <v>219</v>
      </c>
      <c r="C53" s="3">
        <v>2000</v>
      </c>
      <c r="D53" s="3" t="s">
        <v>220</v>
      </c>
      <c r="E5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390</v>
      </c>
      <c r="F53">
        <f>IFERROR(VLOOKUP(FISW[[#This Row],[FIS Code]],results0301[],3,FALSE),999)</f>
        <v>19</v>
      </c>
      <c r="G53">
        <f>VLOOKUP(FISW[[#This Row],[pos0301]],pointstable[],2,FALSE)</f>
        <v>60</v>
      </c>
      <c r="H53">
        <f>IFERROR(VLOOKUP(FISW[[#This Row],[FIS Code]],results0401[],3,FALSE),999)</f>
        <v>17</v>
      </c>
      <c r="I53">
        <f>VLOOKUP(FISW[[#This Row],[pos0401]],pointstable[],2,FALSE)</f>
        <v>70</v>
      </c>
      <c r="J53">
        <f>IFERROR(VLOOKUP(FISW[[#This Row],[FIS Code]],results1501[],3,FALSE),999)</f>
        <v>999</v>
      </c>
      <c r="K53">
        <f>VLOOKUP(FISW[[#This Row],[pos15011]],pointstable[],2,FALSE)</f>
        <v>0</v>
      </c>
      <c r="L53">
        <f>IFERROR(VLOOKUP(FISW[[#This Row],[FIS Code]],results15012[],3,FALSE),999)</f>
        <v>999</v>
      </c>
      <c r="M53">
        <f>VLOOKUP(FISW[[#This Row],[pos15012]],pointstable[],2,FALSE)</f>
        <v>0</v>
      </c>
      <c r="N53" s="3">
        <f>IFERROR(VLOOKUP(FISW[[#This Row],[FIS Code]],results0502[],3,FALSE),999)</f>
        <v>26</v>
      </c>
      <c r="O53" s="3">
        <f>VLOOKUP(FISW[[#This Row],[pos0502]],pointstable[],2,FALSE)</f>
        <v>36</v>
      </c>
      <c r="P53" s="3">
        <f>IFERROR(VLOOKUP(FISW[[#This Row],[FIS Code]],results0602[],3,FALSE),999)</f>
        <v>24</v>
      </c>
      <c r="Q53" s="3">
        <f>VLOOKUP(FISW[[#This Row],[pos0602]],pointstable[],2,FALSE)</f>
        <v>41</v>
      </c>
      <c r="R53" s="3">
        <f>IFERROR(VLOOKUP(FISW[[#This Row],[FIS Code]],results0702[],3,FALSE),999)</f>
        <v>999</v>
      </c>
      <c r="S53" s="3">
        <f>VLOOKUP(FISW[[#This Row],[pos0702]],pointstable[],2,FALSE)</f>
        <v>0</v>
      </c>
      <c r="T53" s="3">
        <f>IFERROR(VLOOKUP(FISW[[#This Row],[FIS Code]],results0802[],3,FALSE),999)</f>
        <v>18</v>
      </c>
      <c r="U53" s="3">
        <f>VLOOKUP(FISW[[#This Row],[pos0802]],pointstable[],2,FALSE)</f>
        <v>65</v>
      </c>
      <c r="V53" s="3">
        <f>IFERROR(VLOOKUP(FISW[[#This Row],[FIS Code]],results0303[],3,FALSE),999)</f>
        <v>999</v>
      </c>
      <c r="W53" s="3">
        <f>VLOOKUP(FISW[[#This Row],[pos0303]],pointstable[],2,FALSE)</f>
        <v>0</v>
      </c>
      <c r="X53" s="3">
        <f>IFERROR(VLOOKUP(FISW[[#This Row],[FIS Code]],results0403[],3,FALSE),999)</f>
        <v>999</v>
      </c>
      <c r="Y53" s="3">
        <f>VLOOKUP(FISW[[#This Row],[pos0403]],pointstable[],2,FALSE)</f>
        <v>0</v>
      </c>
      <c r="Z53" s="3">
        <f>IFERROR(VLOOKUP(FISW[[#This Row],[FIS Code]],results1003[],3,FALSE),999)</f>
        <v>999</v>
      </c>
      <c r="AA53" s="3">
        <f>VLOOKUP(FISW[[#This Row],[pos1003]],pointstable[],2,FALSE)</f>
        <v>0</v>
      </c>
      <c r="AB53" s="3">
        <f>IFERROR(VLOOKUP(FISW[[#This Row],[FIS Code]],results1103[],3,FALSE),999)</f>
        <v>999</v>
      </c>
      <c r="AC53" s="3">
        <f>VLOOKUP(FISW[[#This Row],[pos1103]],pointstable[],2,FALSE)</f>
        <v>0</v>
      </c>
      <c r="AD53" s="3">
        <f>IFERROR(VLOOKUP(FISW[[#This Row],[FIS Code]],results1203[],3,FALSE),999)</f>
        <v>33</v>
      </c>
      <c r="AE53" s="3">
        <f>VLOOKUP(FISW[[#This Row],[pos1203]],pointstable[],2,FALSE)</f>
        <v>27</v>
      </c>
      <c r="AF53" s="3">
        <f>IFERROR(VLOOKUP(FISW[[#This Row],[FIS Code]],results1303[],3,FALSE),999)</f>
        <v>29</v>
      </c>
      <c r="AG53" s="3">
        <f>VLOOKUP(FISW[[#This Row],[pos1303]],pointstable[],2,FALSE)</f>
        <v>31</v>
      </c>
      <c r="AH53" s="3">
        <f>IFERROR(VLOOKUP(FISW[[#This Row],[FIS Code]],results1503[],3,FALSE),999)</f>
        <v>999</v>
      </c>
      <c r="AI53" s="3">
        <f>VLOOKUP(FISW[[#This Row],[pos1503]],pointstable[],2,FALSE)</f>
        <v>0</v>
      </c>
      <c r="AJ53" s="3">
        <f>IFERROR(VLOOKUP(FISW[[#This Row],[FIS Code]],results1603[],3,FALSE),999)</f>
        <v>19</v>
      </c>
      <c r="AK53" s="3">
        <f>VLOOKUP(FISW[[#This Row],[pos1603]],pointstable[],2,FALSE)</f>
        <v>60</v>
      </c>
    </row>
    <row r="54" spans="1:37" x14ac:dyDescent="0.3">
      <c r="A54" s="3">
        <v>107663</v>
      </c>
      <c r="B54" s="3" t="s">
        <v>1170</v>
      </c>
      <c r="C54" s="3">
        <v>1997</v>
      </c>
      <c r="D54" s="3" t="s">
        <v>17</v>
      </c>
      <c r="E5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385</v>
      </c>
      <c r="F54">
        <f>IFERROR(VLOOKUP(FISW[[#This Row],[FIS Code]],results0301[],3,FALSE),999)</f>
        <v>999</v>
      </c>
      <c r="G54">
        <f>VLOOKUP(FISW[[#This Row],[pos0301]],pointstable[],2,FALSE)</f>
        <v>0</v>
      </c>
      <c r="H54">
        <f>IFERROR(VLOOKUP(FISW[[#This Row],[FIS Code]],results0401[],3,FALSE),999)</f>
        <v>999</v>
      </c>
      <c r="I54">
        <f>VLOOKUP(FISW[[#This Row],[pos0401]],pointstable[],2,FALSE)</f>
        <v>0</v>
      </c>
      <c r="J54">
        <f>IFERROR(VLOOKUP(FISW[[#This Row],[FIS Code]],results1501[],3,FALSE),999)</f>
        <v>999</v>
      </c>
      <c r="K54">
        <f>VLOOKUP(FISW[[#This Row],[pos15011]],pointstable[],2,FALSE)</f>
        <v>0</v>
      </c>
      <c r="L54">
        <f>IFERROR(VLOOKUP(FISW[[#This Row],[FIS Code]],results15012[],3,FALSE),999)</f>
        <v>999</v>
      </c>
      <c r="M54">
        <f>VLOOKUP(FISW[[#This Row],[pos15012]],pointstable[],2,FALSE)</f>
        <v>0</v>
      </c>
      <c r="N54" s="3">
        <f>IFERROR(VLOOKUP(FISW[[#This Row],[FIS Code]],results0502[],3,FALSE),999)</f>
        <v>999</v>
      </c>
      <c r="O54" s="3">
        <f>VLOOKUP(FISW[[#This Row],[pos0502]],pointstable[],2,FALSE)</f>
        <v>0</v>
      </c>
      <c r="P54" s="3">
        <f>IFERROR(VLOOKUP(FISW[[#This Row],[FIS Code]],results0602[],3,FALSE),999)</f>
        <v>999</v>
      </c>
      <c r="Q54" s="3">
        <f>VLOOKUP(FISW[[#This Row],[pos0602]],pointstable[],2,FALSE)</f>
        <v>0</v>
      </c>
      <c r="R54" s="3">
        <f>IFERROR(VLOOKUP(FISW[[#This Row],[FIS Code]],results0702[],3,FALSE),999)</f>
        <v>999</v>
      </c>
      <c r="S54" s="3">
        <f>VLOOKUP(FISW[[#This Row],[pos0702]],pointstable[],2,FALSE)</f>
        <v>0</v>
      </c>
      <c r="T54" s="3">
        <f>IFERROR(VLOOKUP(FISW[[#This Row],[FIS Code]],results0802[],3,FALSE),999)</f>
        <v>999</v>
      </c>
      <c r="U54" s="3">
        <f>VLOOKUP(FISW[[#This Row],[pos0802]],pointstable[],2,FALSE)</f>
        <v>0</v>
      </c>
      <c r="V54" s="3">
        <f>IFERROR(VLOOKUP(FISW[[#This Row],[FIS Code]],results0303[],3,FALSE),999)</f>
        <v>5</v>
      </c>
      <c r="W54" s="3">
        <f>VLOOKUP(FISW[[#This Row],[pos0303]],pointstable[],2,FALSE)</f>
        <v>225</v>
      </c>
      <c r="X54" s="3">
        <f>IFERROR(VLOOKUP(FISW[[#This Row],[FIS Code]],results0403[],3,FALSE),999)</f>
        <v>8</v>
      </c>
      <c r="Y54" s="3">
        <f>VLOOKUP(FISW[[#This Row],[pos0403]],pointstable[],2,FALSE)</f>
        <v>160</v>
      </c>
      <c r="Z54" s="3">
        <f>IFERROR(VLOOKUP(FISW[[#This Row],[FIS Code]],results1003[],3,FALSE),999)</f>
        <v>999</v>
      </c>
      <c r="AA54" s="3">
        <f>VLOOKUP(FISW[[#This Row],[pos1003]],pointstable[],2,FALSE)</f>
        <v>0</v>
      </c>
      <c r="AB54" s="3">
        <f>IFERROR(VLOOKUP(FISW[[#This Row],[FIS Code]],results1103[],3,FALSE),999)</f>
        <v>999</v>
      </c>
      <c r="AC54" s="3">
        <f>VLOOKUP(FISW[[#This Row],[pos1103]],pointstable[],2,FALSE)</f>
        <v>0</v>
      </c>
      <c r="AD54" s="3">
        <f>IFERROR(VLOOKUP(FISW[[#This Row],[FIS Code]],results1203[],3,FALSE),999)</f>
        <v>999</v>
      </c>
      <c r="AE54" s="3">
        <f>VLOOKUP(FISW[[#This Row],[pos1203]],pointstable[],2,FALSE)</f>
        <v>0</v>
      </c>
      <c r="AF54" s="3">
        <f>IFERROR(VLOOKUP(FISW[[#This Row],[FIS Code]],results1303[],3,FALSE),999)</f>
        <v>999</v>
      </c>
      <c r="AG54" s="3">
        <f>VLOOKUP(FISW[[#This Row],[pos1303]],pointstable[],2,FALSE)</f>
        <v>0</v>
      </c>
      <c r="AH54" s="3">
        <f>IFERROR(VLOOKUP(FISW[[#This Row],[FIS Code]],results1503[],3,FALSE),999)</f>
        <v>999</v>
      </c>
      <c r="AI54" s="3">
        <f>VLOOKUP(FISW[[#This Row],[pos1503]],pointstable[],2,FALSE)</f>
        <v>0</v>
      </c>
      <c r="AJ54" s="3">
        <f>IFERROR(VLOOKUP(FISW[[#This Row],[FIS Code]],results1603[],3,FALSE),999)</f>
        <v>999</v>
      </c>
      <c r="AK54" s="3">
        <f>VLOOKUP(FISW[[#This Row],[pos1603]],pointstable[],2,FALSE)</f>
        <v>0</v>
      </c>
    </row>
    <row r="55" spans="1:37" x14ac:dyDescent="0.3">
      <c r="A55" s="3">
        <v>6536617</v>
      </c>
      <c r="B55" s="3" t="s">
        <v>286</v>
      </c>
      <c r="C55" s="3">
        <v>2001</v>
      </c>
      <c r="D55" s="3" t="s">
        <v>20</v>
      </c>
      <c r="E5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358</v>
      </c>
      <c r="F55">
        <f>IFERROR(VLOOKUP(FISW[[#This Row],[FIS Code]],results0301[],3,FALSE),999)</f>
        <v>17</v>
      </c>
      <c r="G55">
        <f>VLOOKUP(FISW[[#This Row],[pos0301]],pointstable[],2,FALSE)</f>
        <v>70</v>
      </c>
      <c r="H55">
        <f>IFERROR(VLOOKUP(FISW[[#This Row],[FIS Code]],results0401[],3,FALSE),999)</f>
        <v>16</v>
      </c>
      <c r="I55">
        <f>VLOOKUP(FISW[[#This Row],[pos0401]],pointstable[],2,FALSE)</f>
        <v>75</v>
      </c>
      <c r="J55">
        <f>IFERROR(VLOOKUP(FISW[[#This Row],[FIS Code]],results1501[],3,FALSE),999)</f>
        <v>999</v>
      </c>
      <c r="K55">
        <f>VLOOKUP(FISW[[#This Row],[pos15011]],pointstable[],2,FALSE)</f>
        <v>0</v>
      </c>
      <c r="L55">
        <f>IFERROR(VLOOKUP(FISW[[#This Row],[FIS Code]],results15012[],3,FALSE),999)</f>
        <v>999</v>
      </c>
      <c r="M55">
        <f>VLOOKUP(FISW[[#This Row],[pos15012]],pointstable[],2,FALSE)</f>
        <v>0</v>
      </c>
      <c r="N55" s="3">
        <f>IFERROR(VLOOKUP(FISW[[#This Row],[FIS Code]],results0502[],3,FALSE),999)</f>
        <v>38</v>
      </c>
      <c r="O55" s="3">
        <f>VLOOKUP(FISW[[#This Row],[pos0502]],pointstable[],2,FALSE)</f>
        <v>22</v>
      </c>
      <c r="P55" s="3">
        <f>IFERROR(VLOOKUP(FISW[[#This Row],[FIS Code]],results0602[],3,FALSE),999)</f>
        <v>26</v>
      </c>
      <c r="Q55" s="3">
        <f>VLOOKUP(FISW[[#This Row],[pos0602]],pointstable[],2,FALSE)</f>
        <v>36</v>
      </c>
      <c r="R55" s="3">
        <f>IFERROR(VLOOKUP(FISW[[#This Row],[FIS Code]],results0702[],3,FALSE),999)</f>
        <v>18</v>
      </c>
      <c r="S55" s="3">
        <f>VLOOKUP(FISW[[#This Row],[pos0702]],pointstable[],2,FALSE)</f>
        <v>65</v>
      </c>
      <c r="T55" s="3">
        <f>IFERROR(VLOOKUP(FISW[[#This Row],[FIS Code]],results0802[],3,FALSE),999)</f>
        <v>14</v>
      </c>
      <c r="U55" s="3">
        <f>VLOOKUP(FISW[[#This Row],[pos0802]],pointstable[],2,FALSE)</f>
        <v>90</v>
      </c>
      <c r="V55" s="3">
        <f>IFERROR(VLOOKUP(FISW[[#This Row],[FIS Code]],results0303[],3,FALSE),999)</f>
        <v>999</v>
      </c>
      <c r="W55" s="3">
        <f>VLOOKUP(FISW[[#This Row],[pos0303]],pointstable[],2,FALSE)</f>
        <v>0</v>
      </c>
      <c r="X55" s="3">
        <f>IFERROR(VLOOKUP(FISW[[#This Row],[FIS Code]],results0403[],3,FALSE),999)</f>
        <v>999</v>
      </c>
      <c r="Y55" s="3">
        <f>VLOOKUP(FISW[[#This Row],[pos0403]],pointstable[],2,FALSE)</f>
        <v>0</v>
      </c>
      <c r="Z55" s="3">
        <f>IFERROR(VLOOKUP(FISW[[#This Row],[FIS Code]],results1003[],3,FALSE),999)</f>
        <v>999</v>
      </c>
      <c r="AA55" s="3">
        <f>VLOOKUP(FISW[[#This Row],[pos1003]],pointstable[],2,FALSE)</f>
        <v>0</v>
      </c>
      <c r="AB55" s="3">
        <f>IFERROR(VLOOKUP(FISW[[#This Row],[FIS Code]],results1103[],3,FALSE),999)</f>
        <v>999</v>
      </c>
      <c r="AC55" s="3">
        <f>VLOOKUP(FISW[[#This Row],[pos1103]],pointstable[],2,FALSE)</f>
        <v>0</v>
      </c>
      <c r="AD55" s="3">
        <f>IFERROR(VLOOKUP(FISW[[#This Row],[FIS Code]],results1203[],3,FALSE),999)</f>
        <v>999</v>
      </c>
      <c r="AE55" s="3">
        <f>VLOOKUP(FISW[[#This Row],[pos1203]],pointstable[],2,FALSE)</f>
        <v>0</v>
      </c>
      <c r="AF55" s="3">
        <f>IFERROR(VLOOKUP(FISW[[#This Row],[FIS Code]],results1303[],3,FALSE),999)</f>
        <v>999</v>
      </c>
      <c r="AG55" s="3">
        <f>VLOOKUP(FISW[[#This Row],[pos1303]],pointstable[],2,FALSE)</f>
        <v>0</v>
      </c>
      <c r="AH55" s="3">
        <f>IFERROR(VLOOKUP(FISW[[#This Row],[FIS Code]],results1503[],3,FALSE),999)</f>
        <v>999</v>
      </c>
      <c r="AI55" s="3">
        <f>VLOOKUP(FISW[[#This Row],[pos1503]],pointstable[],2,FALSE)</f>
        <v>0</v>
      </c>
      <c r="AJ55" s="3">
        <f>IFERROR(VLOOKUP(FISW[[#This Row],[FIS Code]],results1603[],3,FALSE),999)</f>
        <v>999</v>
      </c>
      <c r="AK55" s="3">
        <f>VLOOKUP(FISW[[#This Row],[pos1603]],pointstable[],2,FALSE)</f>
        <v>0</v>
      </c>
    </row>
    <row r="56" spans="1:37" x14ac:dyDescent="0.3">
      <c r="A56" s="3">
        <v>6536619</v>
      </c>
      <c r="B56" s="3" t="s">
        <v>197</v>
      </c>
      <c r="C56" s="3">
        <v>2001</v>
      </c>
      <c r="D56" s="3" t="s">
        <v>20</v>
      </c>
      <c r="E5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356</v>
      </c>
      <c r="F56">
        <f>IFERROR(VLOOKUP(FISW[[#This Row],[FIS Code]],results0301[],3,FALSE),999)</f>
        <v>9</v>
      </c>
      <c r="G56">
        <f>VLOOKUP(FISW[[#This Row],[pos0301]],pointstable[],2,FALSE)</f>
        <v>145</v>
      </c>
      <c r="H56">
        <f>IFERROR(VLOOKUP(FISW[[#This Row],[FIS Code]],results0401[],3,FALSE),999)</f>
        <v>10</v>
      </c>
      <c r="I56">
        <f>VLOOKUP(FISW[[#This Row],[pos0401]],pointstable[],2,FALSE)</f>
        <v>130</v>
      </c>
      <c r="J56">
        <f>IFERROR(VLOOKUP(FISW[[#This Row],[FIS Code]],results1501[],3,FALSE),999)</f>
        <v>999</v>
      </c>
      <c r="K56">
        <f>VLOOKUP(FISW[[#This Row],[pos15011]],pointstable[],2,FALSE)</f>
        <v>0</v>
      </c>
      <c r="L56">
        <f>IFERROR(VLOOKUP(FISW[[#This Row],[FIS Code]],results15012[],3,FALSE),999)</f>
        <v>999</v>
      </c>
      <c r="M56">
        <f>VLOOKUP(FISW[[#This Row],[pos15012]],pointstable[],2,FALSE)</f>
        <v>0</v>
      </c>
      <c r="N56" s="3">
        <f>IFERROR(VLOOKUP(FISW[[#This Row],[FIS Code]],results0502[],3,FALSE),999)</f>
        <v>22</v>
      </c>
      <c r="O56" s="3">
        <f>VLOOKUP(FISW[[#This Row],[pos0502]],pointstable[],2,FALSE)</f>
        <v>47</v>
      </c>
      <c r="P56" s="3">
        <f>IFERROR(VLOOKUP(FISW[[#This Row],[FIS Code]],results0602[],3,FALSE),999)</f>
        <v>27</v>
      </c>
      <c r="Q56" s="3">
        <f>VLOOKUP(FISW[[#This Row],[pos0602]],pointstable[],2,FALSE)</f>
        <v>34</v>
      </c>
      <c r="R56" s="3">
        <f>IFERROR(VLOOKUP(FISW[[#This Row],[FIS Code]],results0702[],3,FALSE),999)</f>
        <v>999</v>
      </c>
      <c r="S56" s="3">
        <f>VLOOKUP(FISW[[#This Row],[pos0702]],pointstable[],2,FALSE)</f>
        <v>0</v>
      </c>
      <c r="T56" s="3">
        <f>IFERROR(VLOOKUP(FISW[[#This Row],[FIS Code]],results0802[],3,FALSE),999)</f>
        <v>999</v>
      </c>
      <c r="U56" s="3">
        <f>VLOOKUP(FISW[[#This Row],[pos0802]],pointstable[],2,FALSE)</f>
        <v>0</v>
      </c>
      <c r="V56" s="3">
        <f>IFERROR(VLOOKUP(FISW[[#This Row],[FIS Code]],results0303[],3,FALSE),999)</f>
        <v>999</v>
      </c>
      <c r="W56" s="3">
        <f>VLOOKUP(FISW[[#This Row],[pos0303]],pointstable[],2,FALSE)</f>
        <v>0</v>
      </c>
      <c r="X56" s="3">
        <f>IFERROR(VLOOKUP(FISW[[#This Row],[FIS Code]],results0403[],3,FALSE),999)</f>
        <v>999</v>
      </c>
      <c r="Y56" s="3">
        <f>VLOOKUP(FISW[[#This Row],[pos0403]],pointstable[],2,FALSE)</f>
        <v>0</v>
      </c>
      <c r="Z56" s="3">
        <f>IFERROR(VLOOKUP(FISW[[#This Row],[FIS Code]],results1003[],3,FALSE),999)</f>
        <v>999</v>
      </c>
      <c r="AA56" s="3">
        <f>VLOOKUP(FISW[[#This Row],[pos1003]],pointstable[],2,FALSE)</f>
        <v>0</v>
      </c>
      <c r="AB56" s="3">
        <f>IFERROR(VLOOKUP(FISW[[#This Row],[FIS Code]],results1103[],3,FALSE),999)</f>
        <v>999</v>
      </c>
      <c r="AC56" s="3">
        <f>VLOOKUP(FISW[[#This Row],[pos1103]],pointstable[],2,FALSE)</f>
        <v>0</v>
      </c>
      <c r="AD56" s="3">
        <f>IFERROR(VLOOKUP(FISW[[#This Row],[FIS Code]],results1203[],3,FALSE),999)</f>
        <v>999</v>
      </c>
      <c r="AE56" s="3">
        <f>VLOOKUP(FISW[[#This Row],[pos1203]],pointstable[],2,FALSE)</f>
        <v>0</v>
      </c>
      <c r="AF56" s="3">
        <f>IFERROR(VLOOKUP(FISW[[#This Row],[FIS Code]],results1303[],3,FALSE),999)</f>
        <v>999</v>
      </c>
      <c r="AG56" s="3">
        <f>VLOOKUP(FISW[[#This Row],[pos1303]],pointstable[],2,FALSE)</f>
        <v>0</v>
      </c>
      <c r="AH56" s="3">
        <f>IFERROR(VLOOKUP(FISW[[#This Row],[FIS Code]],results1503[],3,FALSE),999)</f>
        <v>999</v>
      </c>
      <c r="AI56" s="3">
        <f>VLOOKUP(FISW[[#This Row],[pos1503]],pointstable[],2,FALSE)</f>
        <v>0</v>
      </c>
      <c r="AJ56" s="3">
        <f>IFERROR(VLOOKUP(FISW[[#This Row],[FIS Code]],results1603[],3,FALSE),999)</f>
        <v>999</v>
      </c>
      <c r="AK56" s="3">
        <f>VLOOKUP(FISW[[#This Row],[pos1603]],pointstable[],2,FALSE)</f>
        <v>0</v>
      </c>
    </row>
    <row r="57" spans="1:37" x14ac:dyDescent="0.3">
      <c r="A57" s="3">
        <v>6536053</v>
      </c>
      <c r="B57" s="3" t="s">
        <v>1852</v>
      </c>
      <c r="C57" s="3">
        <v>1998</v>
      </c>
      <c r="D57" s="3" t="s">
        <v>20</v>
      </c>
      <c r="E5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354</v>
      </c>
      <c r="F57">
        <f>IFERROR(VLOOKUP(FISW[[#This Row],[FIS Code]],results0301[],3,FALSE),999)</f>
        <v>999</v>
      </c>
      <c r="G57">
        <f>VLOOKUP(FISW[[#This Row],[pos0301]],pointstable[],2,FALSE)</f>
        <v>0</v>
      </c>
      <c r="H57">
        <f>IFERROR(VLOOKUP(FISW[[#This Row],[FIS Code]],results0401[],3,FALSE),999)</f>
        <v>999</v>
      </c>
      <c r="I57">
        <f>VLOOKUP(FISW[[#This Row],[pos0401]],pointstable[],2,FALSE)</f>
        <v>0</v>
      </c>
      <c r="J57">
        <f>IFERROR(VLOOKUP(FISW[[#This Row],[FIS Code]],results1501[],3,FALSE),999)</f>
        <v>999</v>
      </c>
      <c r="K57">
        <f>VLOOKUP(FISW[[#This Row],[pos15011]],pointstable[],2,FALSE)</f>
        <v>0</v>
      </c>
      <c r="L57">
        <f>IFERROR(VLOOKUP(FISW[[#This Row],[FIS Code]],results15012[],3,FALSE),999)</f>
        <v>999</v>
      </c>
      <c r="M57">
        <f>VLOOKUP(FISW[[#This Row],[pos15012]],pointstable[],2,FALSE)</f>
        <v>0</v>
      </c>
      <c r="N57" s="3">
        <f>IFERROR(VLOOKUP(FISW[[#This Row],[FIS Code]],results0502[],3,FALSE),999)</f>
        <v>999</v>
      </c>
      <c r="O57" s="3">
        <f>VLOOKUP(FISW[[#This Row],[pos0502]],pointstable[],2,FALSE)</f>
        <v>0</v>
      </c>
      <c r="P57" s="3">
        <f>IFERROR(VLOOKUP(FISW[[#This Row],[FIS Code]],results0602[],3,FALSE),999)</f>
        <v>999</v>
      </c>
      <c r="Q57" s="3">
        <f>VLOOKUP(FISW[[#This Row],[pos0602]],pointstable[],2,FALSE)</f>
        <v>0</v>
      </c>
      <c r="R57" s="3">
        <f>IFERROR(VLOOKUP(FISW[[#This Row],[FIS Code]],results0702[],3,FALSE),999)</f>
        <v>999</v>
      </c>
      <c r="S57" s="3">
        <f>VLOOKUP(FISW[[#This Row],[pos0702]],pointstable[],2,FALSE)</f>
        <v>0</v>
      </c>
      <c r="T57" s="3">
        <f>IFERROR(VLOOKUP(FISW[[#This Row],[FIS Code]],results0802[],3,FALSE),999)</f>
        <v>999</v>
      </c>
      <c r="U57" s="3">
        <f>VLOOKUP(FISW[[#This Row],[pos0802]],pointstable[],2,FALSE)</f>
        <v>0</v>
      </c>
      <c r="V57" s="3">
        <f>IFERROR(VLOOKUP(FISW[[#This Row],[FIS Code]],results0303[],3,FALSE),999)</f>
        <v>999</v>
      </c>
      <c r="W57" s="3">
        <f>VLOOKUP(FISW[[#This Row],[pos0303]],pointstable[],2,FALSE)</f>
        <v>0</v>
      </c>
      <c r="X57" s="3">
        <f>IFERROR(VLOOKUP(FISW[[#This Row],[FIS Code]],results0403[],3,FALSE),999)</f>
        <v>999</v>
      </c>
      <c r="Y57" s="3">
        <f>VLOOKUP(FISW[[#This Row],[pos0403]],pointstable[],2,FALSE)</f>
        <v>0</v>
      </c>
      <c r="Z57" s="3">
        <f>IFERROR(VLOOKUP(FISW[[#This Row],[FIS Code]],results1003[],3,FALSE),999)</f>
        <v>16</v>
      </c>
      <c r="AA57" s="3">
        <f>VLOOKUP(FISW[[#This Row],[pos1003]],pointstable[],2,FALSE)</f>
        <v>75</v>
      </c>
      <c r="AB57" s="3">
        <f>IFERROR(VLOOKUP(FISW[[#This Row],[FIS Code]],results1103[],3,FALSE),999)</f>
        <v>999</v>
      </c>
      <c r="AC57" s="3">
        <f>VLOOKUP(FISW[[#This Row],[pos1103]],pointstable[],2,FALSE)</f>
        <v>0</v>
      </c>
      <c r="AD57" s="3">
        <f>IFERROR(VLOOKUP(FISW[[#This Row],[FIS Code]],results1203[],3,FALSE),999)</f>
        <v>23</v>
      </c>
      <c r="AE57" s="3">
        <f>VLOOKUP(FISW[[#This Row],[pos1203]],pointstable[],2,FALSE)</f>
        <v>44</v>
      </c>
      <c r="AF57" s="3">
        <f>IFERROR(VLOOKUP(FISW[[#This Row],[FIS Code]],results1303[],3,FALSE),999)</f>
        <v>16</v>
      </c>
      <c r="AG57" s="3">
        <f>VLOOKUP(FISW[[#This Row],[pos1303]],pointstable[],2,FALSE)</f>
        <v>75</v>
      </c>
      <c r="AH57" s="3">
        <f>IFERROR(VLOOKUP(FISW[[#This Row],[FIS Code]],results1503[],3,FALSE),999)</f>
        <v>999</v>
      </c>
      <c r="AI57" s="3">
        <f>VLOOKUP(FISW[[#This Row],[pos1503]],pointstable[],2,FALSE)</f>
        <v>0</v>
      </c>
      <c r="AJ57" s="3">
        <f>IFERROR(VLOOKUP(FISW[[#This Row],[FIS Code]],results1603[],3,FALSE),999)</f>
        <v>8</v>
      </c>
      <c r="AK57" s="3">
        <f>VLOOKUP(FISW[[#This Row],[pos1603]],pointstable[],2,FALSE)</f>
        <v>160</v>
      </c>
    </row>
    <row r="58" spans="1:37" x14ac:dyDescent="0.3">
      <c r="A58" s="3">
        <v>108104</v>
      </c>
      <c r="B58" s="3" t="s">
        <v>313</v>
      </c>
      <c r="C58" s="3">
        <v>2001</v>
      </c>
      <c r="D58" s="3" t="s">
        <v>17</v>
      </c>
      <c r="E5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327</v>
      </c>
      <c r="F58">
        <f>IFERROR(VLOOKUP(FISW[[#This Row],[FIS Code]],results0301[],3,FALSE),999)</f>
        <v>15</v>
      </c>
      <c r="G58">
        <f>VLOOKUP(FISW[[#This Row],[pos0301]],pointstable[],2,FALSE)</f>
        <v>80</v>
      </c>
      <c r="H58">
        <f>IFERROR(VLOOKUP(FISW[[#This Row],[FIS Code]],results0401[],3,FALSE),999)</f>
        <v>6</v>
      </c>
      <c r="I58">
        <f>VLOOKUP(FISW[[#This Row],[pos0401]],pointstable[],2,FALSE)</f>
        <v>200</v>
      </c>
      <c r="J58">
        <f>IFERROR(VLOOKUP(FISW[[#This Row],[FIS Code]],results1501[],3,FALSE),999)</f>
        <v>999</v>
      </c>
      <c r="K58">
        <f>VLOOKUP(FISW[[#This Row],[pos15011]],pointstable[],2,FALSE)</f>
        <v>0</v>
      </c>
      <c r="L58">
        <f>IFERROR(VLOOKUP(FISW[[#This Row],[FIS Code]],results15012[],3,FALSE),999)</f>
        <v>999</v>
      </c>
      <c r="M58">
        <f>VLOOKUP(FISW[[#This Row],[pos15012]],pointstable[],2,FALSE)</f>
        <v>0</v>
      </c>
      <c r="N58" s="3">
        <f>IFERROR(VLOOKUP(FISW[[#This Row],[FIS Code]],results0502[],3,FALSE),999)</f>
        <v>999</v>
      </c>
      <c r="O58" s="3">
        <f>VLOOKUP(FISW[[#This Row],[pos0502]],pointstable[],2,FALSE)</f>
        <v>0</v>
      </c>
      <c r="P58" s="3">
        <f>IFERROR(VLOOKUP(FISW[[#This Row],[FIS Code]],results0602[],3,FALSE),999)</f>
        <v>22</v>
      </c>
      <c r="Q58" s="3">
        <f>VLOOKUP(FISW[[#This Row],[pos0602]],pointstable[],2,FALSE)</f>
        <v>47</v>
      </c>
      <c r="R58" s="3">
        <f>IFERROR(VLOOKUP(FISW[[#This Row],[FIS Code]],results0702[],3,FALSE),999)</f>
        <v>999</v>
      </c>
      <c r="S58" s="3">
        <f>VLOOKUP(FISW[[#This Row],[pos0702]],pointstable[],2,FALSE)</f>
        <v>0</v>
      </c>
      <c r="T58" s="3">
        <f>IFERROR(VLOOKUP(FISW[[#This Row],[FIS Code]],results0802[],3,FALSE),999)</f>
        <v>999</v>
      </c>
      <c r="U58" s="3">
        <f>VLOOKUP(FISW[[#This Row],[pos0802]],pointstable[],2,FALSE)</f>
        <v>0</v>
      </c>
      <c r="V58" s="3">
        <f>IFERROR(VLOOKUP(FISW[[#This Row],[FIS Code]],results0303[],3,FALSE),999)</f>
        <v>999</v>
      </c>
      <c r="W58" s="3">
        <f>VLOOKUP(FISW[[#This Row],[pos0303]],pointstable[],2,FALSE)</f>
        <v>0</v>
      </c>
      <c r="X58" s="3">
        <f>IFERROR(VLOOKUP(FISW[[#This Row],[FIS Code]],results0403[],3,FALSE),999)</f>
        <v>999</v>
      </c>
      <c r="Y58" s="3">
        <f>VLOOKUP(FISW[[#This Row],[pos0403]],pointstable[],2,FALSE)</f>
        <v>0</v>
      </c>
      <c r="Z58" s="3">
        <f>IFERROR(VLOOKUP(FISW[[#This Row],[FIS Code]],results1003[],3,FALSE),999)</f>
        <v>999</v>
      </c>
      <c r="AA58" s="3">
        <f>VLOOKUP(FISW[[#This Row],[pos1003]],pointstable[],2,FALSE)</f>
        <v>0</v>
      </c>
      <c r="AB58" s="3">
        <f>IFERROR(VLOOKUP(FISW[[#This Row],[FIS Code]],results1103[],3,FALSE),999)</f>
        <v>999</v>
      </c>
      <c r="AC58" s="3">
        <f>VLOOKUP(FISW[[#This Row],[pos1103]],pointstable[],2,FALSE)</f>
        <v>0</v>
      </c>
      <c r="AD58" s="3">
        <f>IFERROR(VLOOKUP(FISW[[#This Row],[FIS Code]],results1203[],3,FALSE),999)</f>
        <v>999</v>
      </c>
      <c r="AE58" s="3">
        <f>VLOOKUP(FISW[[#This Row],[pos1203]],pointstable[],2,FALSE)</f>
        <v>0</v>
      </c>
      <c r="AF58" s="3">
        <f>IFERROR(VLOOKUP(FISW[[#This Row],[FIS Code]],results1303[],3,FALSE),999)</f>
        <v>999</v>
      </c>
      <c r="AG58" s="3">
        <f>VLOOKUP(FISW[[#This Row],[pos1303]],pointstable[],2,FALSE)</f>
        <v>0</v>
      </c>
      <c r="AH58" s="3">
        <f>IFERROR(VLOOKUP(FISW[[#This Row],[FIS Code]],results1503[],3,FALSE),999)</f>
        <v>999</v>
      </c>
      <c r="AI58" s="3">
        <f>VLOOKUP(FISW[[#This Row],[pos1503]],pointstable[],2,FALSE)</f>
        <v>0</v>
      </c>
      <c r="AJ58" s="3">
        <f>IFERROR(VLOOKUP(FISW[[#This Row],[FIS Code]],results1603[],3,FALSE),999)</f>
        <v>999</v>
      </c>
      <c r="AK58" s="3">
        <f>VLOOKUP(FISW[[#This Row],[pos1603]],pointstable[],2,FALSE)</f>
        <v>0</v>
      </c>
    </row>
    <row r="59" spans="1:37" x14ac:dyDescent="0.3">
      <c r="A59" s="3">
        <v>108139</v>
      </c>
      <c r="B59" s="3" t="s">
        <v>258</v>
      </c>
      <c r="C59" s="3">
        <v>2001</v>
      </c>
      <c r="D59" s="3" t="s">
        <v>17</v>
      </c>
      <c r="E5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320</v>
      </c>
      <c r="F59">
        <f>IFERROR(VLOOKUP(FISW[[#This Row],[FIS Code]],results0301[],3,FALSE),999)</f>
        <v>999</v>
      </c>
      <c r="G59">
        <f>VLOOKUP(FISW[[#This Row],[pos0301]],pointstable[],2,FALSE)</f>
        <v>0</v>
      </c>
      <c r="H59">
        <f>IFERROR(VLOOKUP(FISW[[#This Row],[FIS Code]],results0401[],3,FALSE),999)</f>
        <v>999</v>
      </c>
      <c r="I59">
        <f>VLOOKUP(FISW[[#This Row],[pos0401]],pointstable[],2,FALSE)</f>
        <v>0</v>
      </c>
      <c r="J59">
        <f>IFERROR(VLOOKUP(FISW[[#This Row],[FIS Code]],results1501[],3,FALSE),999)</f>
        <v>999</v>
      </c>
      <c r="K59">
        <f>VLOOKUP(FISW[[#This Row],[pos15011]],pointstable[],2,FALSE)</f>
        <v>0</v>
      </c>
      <c r="L59">
        <f>IFERROR(VLOOKUP(FISW[[#This Row],[FIS Code]],results15012[],3,FALSE),999)</f>
        <v>999</v>
      </c>
      <c r="M59">
        <f>VLOOKUP(FISW[[#This Row],[pos15012]],pointstable[],2,FALSE)</f>
        <v>0</v>
      </c>
      <c r="N59" s="3">
        <f>IFERROR(VLOOKUP(FISW[[#This Row],[FIS Code]],results0502[],3,FALSE),999)</f>
        <v>33</v>
      </c>
      <c r="O59" s="3">
        <f>VLOOKUP(FISW[[#This Row],[pos0502]],pointstable[],2,FALSE)</f>
        <v>27</v>
      </c>
      <c r="P59" s="3">
        <f>IFERROR(VLOOKUP(FISW[[#This Row],[FIS Code]],results0602[],3,FALSE),999)</f>
        <v>30</v>
      </c>
      <c r="Q59" s="3">
        <f>VLOOKUP(FISW[[#This Row],[pos0602]],pointstable[],2,FALSE)</f>
        <v>30</v>
      </c>
      <c r="R59" s="3">
        <f>IFERROR(VLOOKUP(FISW[[#This Row],[FIS Code]],results0702[],3,FALSE),999)</f>
        <v>24</v>
      </c>
      <c r="S59" s="3">
        <f>VLOOKUP(FISW[[#This Row],[pos0702]],pointstable[],2,FALSE)</f>
        <v>41</v>
      </c>
      <c r="T59" s="3">
        <f>IFERROR(VLOOKUP(FISW[[#This Row],[FIS Code]],results0802[],3,FALSE),999)</f>
        <v>21</v>
      </c>
      <c r="U59" s="3">
        <f>VLOOKUP(FISW[[#This Row],[pos0802]],pointstable[],2,FALSE)</f>
        <v>51</v>
      </c>
      <c r="V59" s="3">
        <f>IFERROR(VLOOKUP(FISW[[#This Row],[FIS Code]],results0303[],3,FALSE),999)</f>
        <v>31</v>
      </c>
      <c r="W59" s="3">
        <f>VLOOKUP(FISW[[#This Row],[pos0303]],pointstable[],2,FALSE)</f>
        <v>29</v>
      </c>
      <c r="X59" s="3">
        <f>IFERROR(VLOOKUP(FISW[[#This Row],[FIS Code]],results0403[],3,FALSE),999)</f>
        <v>42</v>
      </c>
      <c r="Y59" s="3">
        <f>VLOOKUP(FISW[[#This Row],[pos0403]],pointstable[],2,FALSE)</f>
        <v>18</v>
      </c>
      <c r="Z59" s="3">
        <f>IFERROR(VLOOKUP(FISW[[#This Row],[FIS Code]],results1003[],3,FALSE),999)</f>
        <v>35</v>
      </c>
      <c r="AA59" s="3">
        <f>VLOOKUP(FISW[[#This Row],[pos1003]],pointstable[],2,FALSE)</f>
        <v>25</v>
      </c>
      <c r="AB59" s="3">
        <f>IFERROR(VLOOKUP(FISW[[#This Row],[FIS Code]],results1103[],3,FALSE),999)</f>
        <v>37</v>
      </c>
      <c r="AC59" s="3">
        <f>VLOOKUP(FISW[[#This Row],[pos1103]],pointstable[],2,FALSE)</f>
        <v>23</v>
      </c>
      <c r="AD59" s="3">
        <f>IFERROR(VLOOKUP(FISW[[#This Row],[FIS Code]],results1203[],3,FALSE),999)</f>
        <v>999</v>
      </c>
      <c r="AE59" s="3">
        <f>VLOOKUP(FISW[[#This Row],[pos1203]],pointstable[],2,FALSE)</f>
        <v>0</v>
      </c>
      <c r="AF59" s="3">
        <f>IFERROR(VLOOKUP(FISW[[#This Row],[FIS Code]],results1303[],3,FALSE),999)</f>
        <v>54</v>
      </c>
      <c r="AG59" s="3">
        <f>VLOOKUP(FISW[[#This Row],[pos1303]],pointstable[],2,FALSE)</f>
        <v>6</v>
      </c>
      <c r="AH59" s="3">
        <f>IFERROR(VLOOKUP(FISW[[#This Row],[FIS Code]],results1503[],3,FALSE),999)</f>
        <v>24</v>
      </c>
      <c r="AI59" s="3">
        <f>VLOOKUP(FISW[[#This Row],[pos1503]],pointstable[],2,FALSE)</f>
        <v>41</v>
      </c>
      <c r="AJ59" s="3">
        <f>IFERROR(VLOOKUP(FISW[[#This Row],[FIS Code]],results1603[],3,FALSE),999)</f>
        <v>31</v>
      </c>
      <c r="AK59" s="3">
        <f>VLOOKUP(FISW[[#This Row],[pos1603]],pointstable[],2,FALSE)</f>
        <v>29</v>
      </c>
    </row>
    <row r="60" spans="1:37" x14ac:dyDescent="0.3">
      <c r="A60" s="3">
        <v>107989</v>
      </c>
      <c r="B60" s="3" t="s">
        <v>247</v>
      </c>
      <c r="C60" s="3">
        <v>2000</v>
      </c>
      <c r="D60" s="3" t="s">
        <v>17</v>
      </c>
      <c r="E6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318</v>
      </c>
      <c r="F60">
        <f>IFERROR(VLOOKUP(FISW[[#This Row],[FIS Code]],results0301[],3,FALSE),999)</f>
        <v>999</v>
      </c>
      <c r="G60">
        <f>VLOOKUP(FISW[[#This Row],[pos0301]],pointstable[],2,FALSE)</f>
        <v>0</v>
      </c>
      <c r="H60">
        <f>IFERROR(VLOOKUP(FISW[[#This Row],[FIS Code]],results0401[],3,FALSE),999)</f>
        <v>999</v>
      </c>
      <c r="I60">
        <f>VLOOKUP(FISW[[#This Row],[pos0401]],pointstable[],2,FALSE)</f>
        <v>0</v>
      </c>
      <c r="J60">
        <f>IFERROR(VLOOKUP(FISW[[#This Row],[FIS Code]],results1501[],3,FALSE),999)</f>
        <v>999</v>
      </c>
      <c r="K60">
        <f>VLOOKUP(FISW[[#This Row],[pos15011]],pointstable[],2,FALSE)</f>
        <v>0</v>
      </c>
      <c r="L60">
        <f>IFERROR(VLOOKUP(FISW[[#This Row],[FIS Code]],results15012[],3,FALSE),999)</f>
        <v>999</v>
      </c>
      <c r="M60">
        <f>VLOOKUP(FISW[[#This Row],[pos15012]],pointstable[],2,FALSE)</f>
        <v>0</v>
      </c>
      <c r="N60" s="3">
        <f>IFERROR(VLOOKUP(FISW[[#This Row],[FIS Code]],results0502[],3,FALSE),999)</f>
        <v>31</v>
      </c>
      <c r="O60" s="3">
        <f>VLOOKUP(FISW[[#This Row],[pos0502]],pointstable[],2,FALSE)</f>
        <v>29</v>
      </c>
      <c r="P60" s="3">
        <f>IFERROR(VLOOKUP(FISW[[#This Row],[FIS Code]],results0602[],3,FALSE),999)</f>
        <v>31</v>
      </c>
      <c r="Q60" s="3">
        <f>VLOOKUP(FISW[[#This Row],[pos0602]],pointstable[],2,FALSE)</f>
        <v>29</v>
      </c>
      <c r="R60" s="3">
        <f>IFERROR(VLOOKUP(FISW[[#This Row],[FIS Code]],results0702[],3,FALSE),999)</f>
        <v>21</v>
      </c>
      <c r="S60" s="3">
        <f>VLOOKUP(FISW[[#This Row],[pos0702]],pointstable[],2,FALSE)</f>
        <v>51</v>
      </c>
      <c r="T60" s="3">
        <f>IFERROR(VLOOKUP(FISW[[#This Row],[FIS Code]],results0802[],3,FALSE),999)</f>
        <v>16</v>
      </c>
      <c r="U60" s="3">
        <f>VLOOKUP(FISW[[#This Row],[pos0802]],pointstable[],2,FALSE)</f>
        <v>75</v>
      </c>
      <c r="V60" s="3">
        <f>IFERROR(VLOOKUP(FISW[[#This Row],[FIS Code]],results0303[],3,FALSE),999)</f>
        <v>33</v>
      </c>
      <c r="W60" s="3">
        <f>VLOOKUP(FISW[[#This Row],[pos0303]],pointstable[],2,FALSE)</f>
        <v>27</v>
      </c>
      <c r="X60" s="3">
        <f>IFERROR(VLOOKUP(FISW[[#This Row],[FIS Code]],results0403[],3,FALSE),999)</f>
        <v>33</v>
      </c>
      <c r="Y60" s="3">
        <f>VLOOKUP(FISW[[#This Row],[pos0403]],pointstable[],2,FALSE)</f>
        <v>27</v>
      </c>
      <c r="Z60" s="3">
        <f>IFERROR(VLOOKUP(FISW[[#This Row],[FIS Code]],results1003[],3,FALSE),999)</f>
        <v>29</v>
      </c>
      <c r="AA60" s="3">
        <f>VLOOKUP(FISW[[#This Row],[pos1003]],pointstable[],2,FALSE)</f>
        <v>31</v>
      </c>
      <c r="AB60" s="3">
        <f>IFERROR(VLOOKUP(FISW[[#This Row],[FIS Code]],results1103[],3,FALSE),999)</f>
        <v>36</v>
      </c>
      <c r="AC60" s="3">
        <f>VLOOKUP(FISW[[#This Row],[pos1103]],pointstable[],2,FALSE)</f>
        <v>24</v>
      </c>
      <c r="AD60" s="3">
        <f>IFERROR(VLOOKUP(FISW[[#This Row],[FIS Code]],results1203[],3,FALSE),999)</f>
        <v>49</v>
      </c>
      <c r="AE60" s="3">
        <f>VLOOKUP(FISW[[#This Row],[pos1203]],pointstable[],2,FALSE)</f>
        <v>11</v>
      </c>
      <c r="AF60" s="3">
        <f>IFERROR(VLOOKUP(FISW[[#This Row],[FIS Code]],results1303[],3,FALSE),999)</f>
        <v>46</v>
      </c>
      <c r="AG60" s="3">
        <f>VLOOKUP(FISW[[#This Row],[pos1303]],pointstable[],2,FALSE)</f>
        <v>14</v>
      </c>
      <c r="AH60" s="3">
        <f>IFERROR(VLOOKUP(FISW[[#This Row],[FIS Code]],results1503[],3,FALSE),999)</f>
        <v>999</v>
      </c>
      <c r="AI60" s="3">
        <f>VLOOKUP(FISW[[#This Row],[pos1503]],pointstable[],2,FALSE)</f>
        <v>0</v>
      </c>
      <c r="AJ60" s="3">
        <f>IFERROR(VLOOKUP(FISW[[#This Row],[FIS Code]],results1603[],3,FALSE),999)</f>
        <v>999</v>
      </c>
      <c r="AK60" s="3">
        <f>VLOOKUP(FISW[[#This Row],[pos1603]],pointstable[],2,FALSE)</f>
        <v>0</v>
      </c>
    </row>
    <row r="61" spans="1:37" x14ac:dyDescent="0.3">
      <c r="A61" s="3">
        <v>108141</v>
      </c>
      <c r="B61" s="3" t="s">
        <v>320</v>
      </c>
      <c r="C61" s="3">
        <v>2001</v>
      </c>
      <c r="D61" s="3" t="s">
        <v>17</v>
      </c>
      <c r="E6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308</v>
      </c>
      <c r="F61">
        <f>IFERROR(VLOOKUP(FISW[[#This Row],[FIS Code]],results0301[],3,FALSE),999)</f>
        <v>999</v>
      </c>
      <c r="G61">
        <f>VLOOKUP(FISW[[#This Row],[pos0301]],pointstable[],2,FALSE)</f>
        <v>0</v>
      </c>
      <c r="H61">
        <f>IFERROR(VLOOKUP(FISW[[#This Row],[FIS Code]],results0401[],3,FALSE),999)</f>
        <v>22</v>
      </c>
      <c r="I61">
        <f>VLOOKUP(FISW[[#This Row],[pos0401]],pointstable[],2,FALSE)</f>
        <v>47</v>
      </c>
      <c r="J61">
        <f>IFERROR(VLOOKUP(FISW[[#This Row],[FIS Code]],results1501[],3,FALSE),999)</f>
        <v>999</v>
      </c>
      <c r="K61">
        <f>VLOOKUP(FISW[[#This Row],[pos15011]],pointstable[],2,FALSE)</f>
        <v>0</v>
      </c>
      <c r="L61">
        <f>IFERROR(VLOOKUP(FISW[[#This Row],[FIS Code]],results15012[],3,FALSE),999)</f>
        <v>999</v>
      </c>
      <c r="M61">
        <f>VLOOKUP(FISW[[#This Row],[pos15012]],pointstable[],2,FALSE)</f>
        <v>0</v>
      </c>
      <c r="N61" s="3">
        <f>IFERROR(VLOOKUP(FISW[[#This Row],[FIS Code]],results0502[],3,FALSE),999)</f>
        <v>999</v>
      </c>
      <c r="O61" s="3">
        <f>VLOOKUP(FISW[[#This Row],[pos0502]],pointstable[],2,FALSE)</f>
        <v>0</v>
      </c>
      <c r="P61" s="3">
        <f>IFERROR(VLOOKUP(FISW[[#This Row],[FIS Code]],results0602[],3,FALSE),999)</f>
        <v>999</v>
      </c>
      <c r="Q61" s="3">
        <f>VLOOKUP(FISW[[#This Row],[pos0602]],pointstable[],2,FALSE)</f>
        <v>0</v>
      </c>
      <c r="R61" s="3">
        <f>IFERROR(VLOOKUP(FISW[[#This Row],[FIS Code]],results0702[],3,FALSE),999)</f>
        <v>23</v>
      </c>
      <c r="S61" s="3">
        <f>VLOOKUP(FISW[[#This Row],[pos0702]],pointstable[],2,FALSE)</f>
        <v>44</v>
      </c>
      <c r="T61" s="3">
        <f>IFERROR(VLOOKUP(FISW[[#This Row],[FIS Code]],results0802[],3,FALSE),999)</f>
        <v>22</v>
      </c>
      <c r="U61" s="3">
        <f>VLOOKUP(FISW[[#This Row],[pos0802]],pointstable[],2,FALSE)</f>
        <v>47</v>
      </c>
      <c r="V61" s="3">
        <f>IFERROR(VLOOKUP(FISW[[#This Row],[FIS Code]],results0303[],3,FALSE),999)</f>
        <v>25</v>
      </c>
      <c r="W61" s="3">
        <f>VLOOKUP(FISW[[#This Row],[pos0303]],pointstable[],2,FALSE)</f>
        <v>38</v>
      </c>
      <c r="X61" s="3">
        <f>IFERROR(VLOOKUP(FISW[[#This Row],[FIS Code]],results0403[],3,FALSE),999)</f>
        <v>29</v>
      </c>
      <c r="Y61" s="3">
        <f>VLOOKUP(FISW[[#This Row],[pos0403]],pointstable[],2,FALSE)</f>
        <v>31</v>
      </c>
      <c r="Z61" s="3">
        <f>IFERROR(VLOOKUP(FISW[[#This Row],[FIS Code]],results1003[],3,FALSE),999)</f>
        <v>47</v>
      </c>
      <c r="AA61" s="3">
        <f>VLOOKUP(FISW[[#This Row],[pos1003]],pointstable[],2,FALSE)</f>
        <v>13</v>
      </c>
      <c r="AB61" s="3">
        <f>IFERROR(VLOOKUP(FISW[[#This Row],[FIS Code]],results1103[],3,FALSE),999)</f>
        <v>999</v>
      </c>
      <c r="AC61" s="3">
        <f>VLOOKUP(FISW[[#This Row],[pos1103]],pointstable[],2,FALSE)</f>
        <v>0</v>
      </c>
      <c r="AD61" s="3">
        <f>IFERROR(VLOOKUP(FISW[[#This Row],[FIS Code]],results1203[],3,FALSE),999)</f>
        <v>42</v>
      </c>
      <c r="AE61" s="3">
        <f>VLOOKUP(FISW[[#This Row],[pos1203]],pointstable[],2,FALSE)</f>
        <v>18</v>
      </c>
      <c r="AF61" s="3">
        <f>IFERROR(VLOOKUP(FISW[[#This Row],[FIS Code]],results1303[],3,FALSE),999)</f>
        <v>37</v>
      </c>
      <c r="AG61" s="3">
        <f>VLOOKUP(FISW[[#This Row],[pos1303]],pointstable[],2,FALSE)</f>
        <v>23</v>
      </c>
      <c r="AH61" s="3">
        <f>IFERROR(VLOOKUP(FISW[[#This Row],[FIS Code]],results1503[],3,FALSE),999)</f>
        <v>999</v>
      </c>
      <c r="AI61" s="3">
        <f>VLOOKUP(FISW[[#This Row],[pos1503]],pointstable[],2,FALSE)</f>
        <v>0</v>
      </c>
      <c r="AJ61" s="3">
        <f>IFERROR(VLOOKUP(FISW[[#This Row],[FIS Code]],results1603[],3,FALSE),999)</f>
        <v>22</v>
      </c>
      <c r="AK61" s="3">
        <f>VLOOKUP(FISW[[#This Row],[pos1603]],pointstable[],2,FALSE)</f>
        <v>47</v>
      </c>
    </row>
    <row r="62" spans="1:37" x14ac:dyDescent="0.3">
      <c r="A62" s="3">
        <v>107855</v>
      </c>
      <c r="B62" s="3" t="s">
        <v>193</v>
      </c>
      <c r="C62" s="3">
        <v>1999</v>
      </c>
      <c r="D62" s="3" t="s">
        <v>17</v>
      </c>
      <c r="E6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306</v>
      </c>
      <c r="F62">
        <f>IFERROR(VLOOKUP(FISW[[#This Row],[FIS Code]],results0301[],3,FALSE),999)</f>
        <v>999</v>
      </c>
      <c r="G62">
        <f>VLOOKUP(FISW[[#This Row],[pos0301]],pointstable[],2,FALSE)</f>
        <v>0</v>
      </c>
      <c r="H62">
        <f>IFERROR(VLOOKUP(FISW[[#This Row],[FIS Code]],results0401[],3,FALSE),999)</f>
        <v>999</v>
      </c>
      <c r="I62">
        <f>VLOOKUP(FISW[[#This Row],[pos0401]],pointstable[],2,FALSE)</f>
        <v>0</v>
      </c>
      <c r="J62">
        <f>IFERROR(VLOOKUP(FISW[[#This Row],[FIS Code]],results1501[],3,FALSE),999)</f>
        <v>999</v>
      </c>
      <c r="K62">
        <f>VLOOKUP(FISW[[#This Row],[pos15011]],pointstable[],2,FALSE)</f>
        <v>0</v>
      </c>
      <c r="L62">
        <f>IFERROR(VLOOKUP(FISW[[#This Row],[FIS Code]],results15012[],3,FALSE),999)</f>
        <v>999</v>
      </c>
      <c r="M62">
        <f>VLOOKUP(FISW[[#This Row],[pos15012]],pointstable[],2,FALSE)</f>
        <v>0</v>
      </c>
      <c r="N62" s="3">
        <f>IFERROR(VLOOKUP(FISW[[#This Row],[FIS Code]],results0502[],3,FALSE),999)</f>
        <v>21</v>
      </c>
      <c r="O62" s="3">
        <f>VLOOKUP(FISW[[#This Row],[pos0502]],pointstable[],2,FALSE)</f>
        <v>51</v>
      </c>
      <c r="P62" s="3">
        <f>IFERROR(VLOOKUP(FISW[[#This Row],[FIS Code]],results0602[],3,FALSE),999)</f>
        <v>999</v>
      </c>
      <c r="Q62" s="3">
        <f>VLOOKUP(FISW[[#This Row],[pos0602]],pointstable[],2,FALSE)</f>
        <v>0</v>
      </c>
      <c r="R62" s="3">
        <f>IFERROR(VLOOKUP(FISW[[#This Row],[FIS Code]],results0702[],3,FALSE),999)</f>
        <v>13</v>
      </c>
      <c r="S62" s="3">
        <f>VLOOKUP(FISW[[#This Row],[pos0702]],pointstable[],2,FALSE)</f>
        <v>100</v>
      </c>
      <c r="T62" s="3">
        <f>IFERROR(VLOOKUP(FISW[[#This Row],[FIS Code]],results0802[],3,FALSE),999)</f>
        <v>999</v>
      </c>
      <c r="U62" s="3">
        <f>VLOOKUP(FISW[[#This Row],[pos0802]],pointstable[],2,FALSE)</f>
        <v>0</v>
      </c>
      <c r="V62" s="3">
        <f>IFERROR(VLOOKUP(FISW[[#This Row],[FIS Code]],results0303[],3,FALSE),999)</f>
        <v>15</v>
      </c>
      <c r="W62" s="3">
        <f>VLOOKUP(FISW[[#This Row],[pos0303]],pointstable[],2,FALSE)</f>
        <v>80</v>
      </c>
      <c r="X62" s="3">
        <f>IFERROR(VLOOKUP(FISW[[#This Row],[FIS Code]],results0403[],3,FALSE),999)</f>
        <v>999</v>
      </c>
      <c r="Y62" s="3">
        <f>VLOOKUP(FISW[[#This Row],[pos0403]],pointstable[],2,FALSE)</f>
        <v>0</v>
      </c>
      <c r="Z62" s="3">
        <f>IFERROR(VLOOKUP(FISW[[#This Row],[FIS Code]],results1003[],3,FALSE),999)</f>
        <v>999</v>
      </c>
      <c r="AA62" s="3">
        <f>VLOOKUP(FISW[[#This Row],[pos1003]],pointstable[],2,FALSE)</f>
        <v>0</v>
      </c>
      <c r="AB62" s="3">
        <f>IFERROR(VLOOKUP(FISW[[#This Row],[FIS Code]],results1103[],3,FALSE),999)</f>
        <v>16</v>
      </c>
      <c r="AC62" s="3">
        <f>VLOOKUP(FISW[[#This Row],[pos1103]],pointstable[],2,FALSE)</f>
        <v>75</v>
      </c>
      <c r="AD62" s="3">
        <f>IFERROR(VLOOKUP(FISW[[#This Row],[FIS Code]],results1203[],3,FALSE),999)</f>
        <v>999</v>
      </c>
      <c r="AE62" s="3">
        <f>VLOOKUP(FISW[[#This Row],[pos1203]],pointstable[],2,FALSE)</f>
        <v>0</v>
      </c>
      <c r="AF62" s="3">
        <f>IFERROR(VLOOKUP(FISW[[#This Row],[FIS Code]],results1303[],3,FALSE),999)</f>
        <v>999</v>
      </c>
      <c r="AG62" s="3">
        <f>VLOOKUP(FISW[[#This Row],[pos1303]],pointstable[],2,FALSE)</f>
        <v>0</v>
      </c>
      <c r="AH62" s="3">
        <f>IFERROR(VLOOKUP(FISW[[#This Row],[FIS Code]],results1503[],3,FALSE),999)</f>
        <v>999</v>
      </c>
      <c r="AI62" s="3">
        <f>VLOOKUP(FISW[[#This Row],[pos1503]],pointstable[],2,FALSE)</f>
        <v>0</v>
      </c>
      <c r="AJ62" s="3">
        <f>IFERROR(VLOOKUP(FISW[[#This Row],[FIS Code]],results1603[],3,FALSE),999)</f>
        <v>999</v>
      </c>
      <c r="AK62" s="3">
        <f>VLOOKUP(FISW[[#This Row],[pos1603]],pointstable[],2,FALSE)</f>
        <v>0</v>
      </c>
    </row>
    <row r="63" spans="1:37" x14ac:dyDescent="0.3">
      <c r="A63" s="3">
        <v>108192</v>
      </c>
      <c r="B63" s="3" t="s">
        <v>1332</v>
      </c>
      <c r="C63" s="3">
        <v>2001</v>
      </c>
      <c r="D63" s="3" t="s">
        <v>17</v>
      </c>
      <c r="E6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306</v>
      </c>
      <c r="F63">
        <f>IFERROR(VLOOKUP(FISW[[#This Row],[FIS Code]],results0301[],3,FALSE),999)</f>
        <v>999</v>
      </c>
      <c r="G63">
        <f>VLOOKUP(FISW[[#This Row],[pos0301]],pointstable[],2,FALSE)</f>
        <v>0</v>
      </c>
      <c r="H63">
        <f>IFERROR(VLOOKUP(FISW[[#This Row],[FIS Code]],results0401[],3,FALSE),999)</f>
        <v>999</v>
      </c>
      <c r="I63">
        <f>VLOOKUP(FISW[[#This Row],[pos0401]],pointstable[],2,FALSE)</f>
        <v>0</v>
      </c>
      <c r="J63">
        <f>IFERROR(VLOOKUP(FISW[[#This Row],[FIS Code]],results1501[],3,FALSE),999)</f>
        <v>999</v>
      </c>
      <c r="K63">
        <f>VLOOKUP(FISW[[#This Row],[pos15011]],pointstable[],2,FALSE)</f>
        <v>0</v>
      </c>
      <c r="L63">
        <f>IFERROR(VLOOKUP(FISW[[#This Row],[FIS Code]],results15012[],3,FALSE),999)</f>
        <v>999</v>
      </c>
      <c r="M63">
        <f>VLOOKUP(FISW[[#This Row],[pos15012]],pointstable[],2,FALSE)</f>
        <v>0</v>
      </c>
      <c r="N63" s="3">
        <f>IFERROR(VLOOKUP(FISW[[#This Row],[FIS Code]],results0502[],3,FALSE),999)</f>
        <v>999</v>
      </c>
      <c r="O63" s="3">
        <f>VLOOKUP(FISW[[#This Row],[pos0502]],pointstable[],2,FALSE)</f>
        <v>0</v>
      </c>
      <c r="P63" s="3">
        <f>IFERROR(VLOOKUP(FISW[[#This Row],[FIS Code]],results0602[],3,FALSE),999)</f>
        <v>999</v>
      </c>
      <c r="Q63" s="3">
        <f>VLOOKUP(FISW[[#This Row],[pos0602]],pointstable[],2,FALSE)</f>
        <v>0</v>
      </c>
      <c r="R63" s="3">
        <f>IFERROR(VLOOKUP(FISW[[#This Row],[FIS Code]],results0702[],3,FALSE),999)</f>
        <v>999</v>
      </c>
      <c r="S63" s="3">
        <f>VLOOKUP(FISW[[#This Row],[pos0702]],pointstable[],2,FALSE)</f>
        <v>0</v>
      </c>
      <c r="T63" s="3">
        <f>IFERROR(VLOOKUP(FISW[[#This Row],[FIS Code]],results0802[],3,FALSE),999)</f>
        <v>999</v>
      </c>
      <c r="U63" s="3">
        <f>VLOOKUP(FISW[[#This Row],[pos0802]],pointstable[],2,FALSE)</f>
        <v>0</v>
      </c>
      <c r="V63" s="3">
        <f>IFERROR(VLOOKUP(FISW[[#This Row],[FIS Code]],results0303[],3,FALSE),999)</f>
        <v>37</v>
      </c>
      <c r="W63" s="3">
        <f>VLOOKUP(FISW[[#This Row],[pos0303]],pointstable[],2,FALSE)</f>
        <v>23</v>
      </c>
      <c r="X63" s="3">
        <f>IFERROR(VLOOKUP(FISW[[#This Row],[FIS Code]],results0403[],3,FALSE),999)</f>
        <v>41</v>
      </c>
      <c r="Y63" s="3">
        <f>VLOOKUP(FISW[[#This Row],[pos0403]],pointstable[],2,FALSE)</f>
        <v>19</v>
      </c>
      <c r="Z63" s="3">
        <f>IFERROR(VLOOKUP(FISW[[#This Row],[FIS Code]],results1003[],3,FALSE),999)</f>
        <v>41</v>
      </c>
      <c r="AA63" s="3">
        <f>VLOOKUP(FISW[[#This Row],[pos1003]],pointstable[],2,FALSE)</f>
        <v>19</v>
      </c>
      <c r="AB63" s="3">
        <f>IFERROR(VLOOKUP(FISW[[#This Row],[FIS Code]],results1103[],3,FALSE),999)</f>
        <v>32</v>
      </c>
      <c r="AC63" s="3">
        <f>VLOOKUP(FISW[[#This Row],[pos1103]],pointstable[],2,FALSE)</f>
        <v>28</v>
      </c>
      <c r="AD63" s="3">
        <f>IFERROR(VLOOKUP(FISW[[#This Row],[FIS Code]],results1203[],3,FALSE),999)</f>
        <v>19</v>
      </c>
      <c r="AE63" s="3">
        <f>VLOOKUP(FISW[[#This Row],[pos1203]],pointstable[],2,FALSE)</f>
        <v>60</v>
      </c>
      <c r="AF63" s="3">
        <f>IFERROR(VLOOKUP(FISW[[#This Row],[FIS Code]],results1303[],3,FALSE),999)</f>
        <v>28</v>
      </c>
      <c r="AG63" s="3">
        <f>VLOOKUP(FISW[[#This Row],[pos1303]],pointstable[],2,FALSE)</f>
        <v>32</v>
      </c>
      <c r="AH63" s="3">
        <f>IFERROR(VLOOKUP(FISW[[#This Row],[FIS Code]],results1503[],3,FALSE),999)</f>
        <v>17</v>
      </c>
      <c r="AI63" s="3">
        <f>VLOOKUP(FISW[[#This Row],[pos1503]],pointstable[],2,FALSE)</f>
        <v>70</v>
      </c>
      <c r="AJ63" s="3">
        <f>IFERROR(VLOOKUP(FISW[[#This Row],[FIS Code]],results1603[],3,FALSE),999)</f>
        <v>20</v>
      </c>
      <c r="AK63" s="3">
        <f>VLOOKUP(FISW[[#This Row],[pos1603]],pointstable[],2,FALSE)</f>
        <v>55</v>
      </c>
    </row>
    <row r="64" spans="1:37" x14ac:dyDescent="0.3">
      <c r="A64" s="3">
        <v>108066</v>
      </c>
      <c r="B64" s="3" t="s">
        <v>319</v>
      </c>
      <c r="C64" s="3">
        <v>2000</v>
      </c>
      <c r="D64" s="3" t="s">
        <v>17</v>
      </c>
      <c r="E6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300</v>
      </c>
      <c r="F64">
        <f>IFERROR(VLOOKUP(FISW[[#This Row],[FIS Code]],results0301[],3,FALSE),999)</f>
        <v>3</v>
      </c>
      <c r="G64">
        <f>VLOOKUP(FISW[[#This Row],[pos0301]],pointstable[],2,FALSE)</f>
        <v>300</v>
      </c>
      <c r="H64">
        <f>IFERROR(VLOOKUP(FISW[[#This Row],[FIS Code]],results0401[],3,FALSE),999)</f>
        <v>999</v>
      </c>
      <c r="I64">
        <f>VLOOKUP(FISW[[#This Row],[pos0401]],pointstable[],2,FALSE)</f>
        <v>0</v>
      </c>
      <c r="J64">
        <f>IFERROR(VLOOKUP(FISW[[#This Row],[FIS Code]],results1501[],3,FALSE),999)</f>
        <v>999</v>
      </c>
      <c r="K64">
        <f>VLOOKUP(FISW[[#This Row],[pos15011]],pointstable[],2,FALSE)</f>
        <v>0</v>
      </c>
      <c r="L64">
        <f>IFERROR(VLOOKUP(FISW[[#This Row],[FIS Code]],results15012[],3,FALSE),999)</f>
        <v>999</v>
      </c>
      <c r="M64">
        <f>VLOOKUP(FISW[[#This Row],[pos15012]],pointstable[],2,FALSE)</f>
        <v>0</v>
      </c>
      <c r="N64" s="3">
        <f>IFERROR(VLOOKUP(FISW[[#This Row],[FIS Code]],results0502[],3,FALSE),999)</f>
        <v>999</v>
      </c>
      <c r="O64" s="3">
        <f>VLOOKUP(FISW[[#This Row],[pos0502]],pointstable[],2,FALSE)</f>
        <v>0</v>
      </c>
      <c r="P64" s="3">
        <f>IFERROR(VLOOKUP(FISW[[#This Row],[FIS Code]],results0602[],3,FALSE),999)</f>
        <v>999</v>
      </c>
      <c r="Q64" s="3">
        <f>VLOOKUP(FISW[[#This Row],[pos0602]],pointstable[],2,FALSE)</f>
        <v>0</v>
      </c>
      <c r="R64" s="3">
        <f>IFERROR(VLOOKUP(FISW[[#This Row],[FIS Code]],results0702[],3,FALSE),999)</f>
        <v>999</v>
      </c>
      <c r="S64" s="3">
        <f>VLOOKUP(FISW[[#This Row],[pos0702]],pointstable[],2,FALSE)</f>
        <v>0</v>
      </c>
      <c r="T64" s="3">
        <f>IFERROR(VLOOKUP(FISW[[#This Row],[FIS Code]],results0802[],3,FALSE),999)</f>
        <v>999</v>
      </c>
      <c r="U64" s="3">
        <f>VLOOKUP(FISW[[#This Row],[pos0802]],pointstable[],2,FALSE)</f>
        <v>0</v>
      </c>
      <c r="V64" s="3">
        <f>IFERROR(VLOOKUP(FISW[[#This Row],[FIS Code]],results0303[],3,FALSE),999)</f>
        <v>999</v>
      </c>
      <c r="W64" s="3">
        <f>VLOOKUP(FISW[[#This Row],[pos0303]],pointstable[],2,FALSE)</f>
        <v>0</v>
      </c>
      <c r="X64" s="3">
        <f>IFERROR(VLOOKUP(FISW[[#This Row],[FIS Code]],results0403[],3,FALSE),999)</f>
        <v>999</v>
      </c>
      <c r="Y64" s="3">
        <f>VLOOKUP(FISW[[#This Row],[pos0403]],pointstable[],2,FALSE)</f>
        <v>0</v>
      </c>
      <c r="Z64" s="3">
        <f>IFERROR(VLOOKUP(FISW[[#This Row],[FIS Code]],results1003[],3,FALSE),999)</f>
        <v>999</v>
      </c>
      <c r="AA64" s="3">
        <f>VLOOKUP(FISW[[#This Row],[pos1003]],pointstable[],2,FALSE)</f>
        <v>0</v>
      </c>
      <c r="AB64" s="3">
        <f>IFERROR(VLOOKUP(FISW[[#This Row],[FIS Code]],results1103[],3,FALSE),999)</f>
        <v>999</v>
      </c>
      <c r="AC64" s="3">
        <f>VLOOKUP(FISW[[#This Row],[pos1103]],pointstable[],2,FALSE)</f>
        <v>0</v>
      </c>
      <c r="AD64" s="3">
        <f>IFERROR(VLOOKUP(FISW[[#This Row],[FIS Code]],results1203[],3,FALSE),999)</f>
        <v>999</v>
      </c>
      <c r="AE64" s="3">
        <f>VLOOKUP(FISW[[#This Row],[pos1203]],pointstable[],2,FALSE)</f>
        <v>0</v>
      </c>
      <c r="AF64" s="3">
        <f>IFERROR(VLOOKUP(FISW[[#This Row],[FIS Code]],results1303[],3,FALSE),999)</f>
        <v>999</v>
      </c>
      <c r="AG64" s="3">
        <f>VLOOKUP(FISW[[#This Row],[pos1303]],pointstable[],2,FALSE)</f>
        <v>0</v>
      </c>
      <c r="AH64" s="3">
        <f>IFERROR(VLOOKUP(FISW[[#This Row],[FIS Code]],results1503[],3,FALSE),999)</f>
        <v>999</v>
      </c>
      <c r="AI64" s="3">
        <f>VLOOKUP(FISW[[#This Row],[pos1503]],pointstable[],2,FALSE)</f>
        <v>0</v>
      </c>
      <c r="AJ64" s="3">
        <f>IFERROR(VLOOKUP(FISW[[#This Row],[FIS Code]],results1603[],3,FALSE),999)</f>
        <v>999</v>
      </c>
      <c r="AK64" s="3">
        <f>VLOOKUP(FISW[[#This Row],[pos1603]],pointstable[],2,FALSE)</f>
        <v>0</v>
      </c>
    </row>
    <row r="65" spans="1:37" x14ac:dyDescent="0.3">
      <c r="A65" s="3">
        <v>6536659</v>
      </c>
      <c r="B65" s="3" t="s">
        <v>978</v>
      </c>
      <c r="C65" s="3">
        <v>2001</v>
      </c>
      <c r="D65" s="3" t="s">
        <v>20</v>
      </c>
      <c r="E6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300</v>
      </c>
      <c r="F65">
        <f>IFERROR(VLOOKUP(FISW[[#This Row],[FIS Code]],results0301[],3,FALSE),999)</f>
        <v>999</v>
      </c>
      <c r="G65">
        <f>VLOOKUP(FISW[[#This Row],[pos0301]],pointstable[],2,FALSE)</f>
        <v>0</v>
      </c>
      <c r="H65">
        <f>IFERROR(VLOOKUP(FISW[[#This Row],[FIS Code]],results0401[],3,FALSE),999)</f>
        <v>999</v>
      </c>
      <c r="I65">
        <f>VLOOKUP(FISW[[#This Row],[pos0401]],pointstable[],2,FALSE)</f>
        <v>0</v>
      </c>
      <c r="J65">
        <f>IFERROR(VLOOKUP(FISW[[#This Row],[FIS Code]],results1501[],3,FALSE),999)</f>
        <v>999</v>
      </c>
      <c r="K65">
        <f>VLOOKUP(FISW[[#This Row],[pos15011]],pointstable[],2,FALSE)</f>
        <v>0</v>
      </c>
      <c r="L65">
        <f>IFERROR(VLOOKUP(FISW[[#This Row],[FIS Code]],results15012[],3,FALSE),999)</f>
        <v>3</v>
      </c>
      <c r="M65">
        <f>VLOOKUP(FISW[[#This Row],[pos15012]],pointstable[],2,FALSE)</f>
        <v>300</v>
      </c>
      <c r="N65" s="3">
        <f>IFERROR(VLOOKUP(FISW[[#This Row],[FIS Code]],results0502[],3,FALSE),999)</f>
        <v>999</v>
      </c>
      <c r="O65" s="3">
        <f>VLOOKUP(FISW[[#This Row],[pos0502]],pointstable[],2,FALSE)</f>
        <v>0</v>
      </c>
      <c r="P65" s="3">
        <f>IFERROR(VLOOKUP(FISW[[#This Row],[FIS Code]],results0602[],3,FALSE),999)</f>
        <v>999</v>
      </c>
      <c r="Q65" s="3">
        <f>VLOOKUP(FISW[[#This Row],[pos0602]],pointstable[],2,FALSE)</f>
        <v>0</v>
      </c>
      <c r="R65" s="3">
        <f>IFERROR(VLOOKUP(FISW[[#This Row],[FIS Code]],results0702[],3,FALSE),999)</f>
        <v>999</v>
      </c>
      <c r="S65" s="3">
        <f>VLOOKUP(FISW[[#This Row],[pos0702]],pointstable[],2,FALSE)</f>
        <v>0</v>
      </c>
      <c r="T65" s="3">
        <f>IFERROR(VLOOKUP(FISW[[#This Row],[FIS Code]],results0802[],3,FALSE),999)</f>
        <v>999</v>
      </c>
      <c r="U65" s="3">
        <f>VLOOKUP(FISW[[#This Row],[pos0802]],pointstable[],2,FALSE)</f>
        <v>0</v>
      </c>
      <c r="V65" s="3">
        <f>IFERROR(VLOOKUP(FISW[[#This Row],[FIS Code]],results0303[],3,FALSE),999)</f>
        <v>999</v>
      </c>
      <c r="W65" s="3">
        <f>VLOOKUP(FISW[[#This Row],[pos0303]],pointstable[],2,FALSE)</f>
        <v>0</v>
      </c>
      <c r="X65" s="3">
        <f>IFERROR(VLOOKUP(FISW[[#This Row],[FIS Code]],results0403[],3,FALSE),999)</f>
        <v>999</v>
      </c>
      <c r="Y65" s="3">
        <f>VLOOKUP(FISW[[#This Row],[pos0403]],pointstable[],2,FALSE)</f>
        <v>0</v>
      </c>
      <c r="Z65" s="3">
        <f>IFERROR(VLOOKUP(FISW[[#This Row],[FIS Code]],results1003[],3,FALSE),999)</f>
        <v>999</v>
      </c>
      <c r="AA65" s="3">
        <f>VLOOKUP(FISW[[#This Row],[pos1003]],pointstable[],2,FALSE)</f>
        <v>0</v>
      </c>
      <c r="AB65" s="3">
        <f>IFERROR(VLOOKUP(FISW[[#This Row],[FIS Code]],results1103[],3,FALSE),999)</f>
        <v>999</v>
      </c>
      <c r="AC65" s="3">
        <f>VLOOKUP(FISW[[#This Row],[pos1103]],pointstable[],2,FALSE)</f>
        <v>0</v>
      </c>
      <c r="AD65" s="3">
        <f>IFERROR(VLOOKUP(FISW[[#This Row],[FIS Code]],results1203[],3,FALSE),999)</f>
        <v>999</v>
      </c>
      <c r="AE65" s="3">
        <f>VLOOKUP(FISW[[#This Row],[pos1203]],pointstable[],2,FALSE)</f>
        <v>0</v>
      </c>
      <c r="AF65" s="3">
        <f>IFERROR(VLOOKUP(FISW[[#This Row],[FIS Code]],results1303[],3,FALSE),999)</f>
        <v>999</v>
      </c>
      <c r="AG65" s="3">
        <f>VLOOKUP(FISW[[#This Row],[pos1303]],pointstable[],2,FALSE)</f>
        <v>0</v>
      </c>
      <c r="AH65" s="3">
        <f>IFERROR(VLOOKUP(FISW[[#This Row],[FIS Code]],results1503[],3,FALSE),999)</f>
        <v>999</v>
      </c>
      <c r="AI65" s="3">
        <f>VLOOKUP(FISW[[#This Row],[pos1503]],pointstable[],2,FALSE)</f>
        <v>0</v>
      </c>
      <c r="AJ65" s="3">
        <f>IFERROR(VLOOKUP(FISW[[#This Row],[FIS Code]],results1603[],3,FALSE),999)</f>
        <v>999</v>
      </c>
      <c r="AK65" s="3">
        <f>VLOOKUP(FISW[[#This Row],[pos1603]],pointstable[],2,FALSE)</f>
        <v>0</v>
      </c>
    </row>
    <row r="66" spans="1:37" x14ac:dyDescent="0.3">
      <c r="A66" s="3">
        <v>6536086</v>
      </c>
      <c r="B66" s="3" t="s">
        <v>1223</v>
      </c>
      <c r="C66" s="3">
        <v>1998</v>
      </c>
      <c r="D66" s="3" t="s">
        <v>20</v>
      </c>
      <c r="E6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290</v>
      </c>
      <c r="F66">
        <f>IFERROR(VLOOKUP(FISW[[#This Row],[FIS Code]],results0301[],3,FALSE),999)</f>
        <v>999</v>
      </c>
      <c r="G66">
        <f>VLOOKUP(FISW[[#This Row],[pos0301]],pointstable[],2,FALSE)</f>
        <v>0</v>
      </c>
      <c r="H66">
        <f>IFERROR(VLOOKUP(FISW[[#This Row],[FIS Code]],results0401[],3,FALSE),999)</f>
        <v>999</v>
      </c>
      <c r="I66">
        <f>VLOOKUP(FISW[[#This Row],[pos0401]],pointstable[],2,FALSE)</f>
        <v>0</v>
      </c>
      <c r="J66">
        <f>IFERROR(VLOOKUP(FISW[[#This Row],[FIS Code]],results1501[],3,FALSE),999)</f>
        <v>999</v>
      </c>
      <c r="K66">
        <f>VLOOKUP(FISW[[#This Row],[pos15011]],pointstable[],2,FALSE)</f>
        <v>0</v>
      </c>
      <c r="L66">
        <f>IFERROR(VLOOKUP(FISW[[#This Row],[FIS Code]],results15012[],3,FALSE),999)</f>
        <v>999</v>
      </c>
      <c r="M66">
        <f>VLOOKUP(FISW[[#This Row],[pos15012]],pointstable[],2,FALSE)</f>
        <v>0</v>
      </c>
      <c r="N66" s="3">
        <f>IFERROR(VLOOKUP(FISW[[#This Row],[FIS Code]],results0502[],3,FALSE),999)</f>
        <v>999</v>
      </c>
      <c r="O66" s="3">
        <f>VLOOKUP(FISW[[#This Row],[pos0502]],pointstable[],2,FALSE)</f>
        <v>0</v>
      </c>
      <c r="P66" s="3">
        <f>IFERROR(VLOOKUP(FISW[[#This Row],[FIS Code]],results0602[],3,FALSE),999)</f>
        <v>999</v>
      </c>
      <c r="Q66" s="3">
        <f>VLOOKUP(FISW[[#This Row],[pos0602]],pointstable[],2,FALSE)</f>
        <v>0</v>
      </c>
      <c r="R66" s="3">
        <f>IFERROR(VLOOKUP(FISW[[#This Row],[FIS Code]],results0702[],3,FALSE),999)</f>
        <v>999</v>
      </c>
      <c r="S66" s="3">
        <f>VLOOKUP(FISW[[#This Row],[pos0702]],pointstable[],2,FALSE)</f>
        <v>0</v>
      </c>
      <c r="T66" s="3">
        <f>IFERROR(VLOOKUP(FISW[[#This Row],[FIS Code]],results0802[],3,FALSE),999)</f>
        <v>999</v>
      </c>
      <c r="U66" s="3">
        <f>VLOOKUP(FISW[[#This Row],[pos0802]],pointstable[],2,FALSE)</f>
        <v>0</v>
      </c>
      <c r="V66" s="3">
        <f>IFERROR(VLOOKUP(FISW[[#This Row],[FIS Code]],results0303[],3,FALSE),999)</f>
        <v>16</v>
      </c>
      <c r="W66" s="3">
        <f>VLOOKUP(FISW[[#This Row],[pos0303]],pointstable[],2,FALSE)</f>
        <v>75</v>
      </c>
      <c r="X66" s="3">
        <f>IFERROR(VLOOKUP(FISW[[#This Row],[FIS Code]],results0403[],3,FALSE),999)</f>
        <v>17</v>
      </c>
      <c r="Y66" s="3">
        <f>VLOOKUP(FISW[[#This Row],[pos0403]],pointstable[],2,FALSE)</f>
        <v>70</v>
      </c>
      <c r="Z66" s="3">
        <f>IFERROR(VLOOKUP(FISW[[#This Row],[FIS Code]],results1003[],3,FALSE),999)</f>
        <v>9</v>
      </c>
      <c r="AA66" s="3">
        <f>VLOOKUP(FISW[[#This Row],[pos1003]],pointstable[],2,FALSE)</f>
        <v>145</v>
      </c>
      <c r="AB66" s="3">
        <f>IFERROR(VLOOKUP(FISW[[#This Row],[FIS Code]],results1103[],3,FALSE),999)</f>
        <v>999</v>
      </c>
      <c r="AC66" s="3">
        <f>VLOOKUP(FISW[[#This Row],[pos1103]],pointstable[],2,FALSE)</f>
        <v>0</v>
      </c>
      <c r="AD66" s="3">
        <f>IFERROR(VLOOKUP(FISW[[#This Row],[FIS Code]],results1203[],3,FALSE),999)</f>
        <v>999</v>
      </c>
      <c r="AE66" s="3">
        <f>VLOOKUP(FISW[[#This Row],[pos1203]],pointstable[],2,FALSE)</f>
        <v>0</v>
      </c>
      <c r="AF66" s="3">
        <f>IFERROR(VLOOKUP(FISW[[#This Row],[FIS Code]],results1303[],3,FALSE),999)</f>
        <v>999</v>
      </c>
      <c r="AG66" s="3">
        <f>VLOOKUP(FISW[[#This Row],[pos1303]],pointstable[],2,FALSE)</f>
        <v>0</v>
      </c>
      <c r="AH66" s="3">
        <f>IFERROR(VLOOKUP(FISW[[#This Row],[FIS Code]],results1503[],3,FALSE),999)</f>
        <v>999</v>
      </c>
      <c r="AI66" s="3">
        <f>VLOOKUP(FISW[[#This Row],[pos1503]],pointstable[],2,FALSE)</f>
        <v>0</v>
      </c>
      <c r="AJ66" s="3">
        <f>IFERROR(VLOOKUP(FISW[[#This Row],[FIS Code]],results1603[],3,FALSE),999)</f>
        <v>999</v>
      </c>
      <c r="AK66" s="3">
        <f>VLOOKUP(FISW[[#This Row],[pos1603]],pointstable[],2,FALSE)</f>
        <v>0</v>
      </c>
    </row>
    <row r="67" spans="1:37" x14ac:dyDescent="0.3">
      <c r="A67" s="3">
        <v>107950</v>
      </c>
      <c r="B67" s="3" t="s">
        <v>1817</v>
      </c>
      <c r="C67" s="3">
        <v>1999</v>
      </c>
      <c r="D67" s="3" t="s">
        <v>17</v>
      </c>
      <c r="E6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290</v>
      </c>
      <c r="F67">
        <f>IFERROR(VLOOKUP(FISW[[#This Row],[FIS Code]],results0301[],3,FALSE),999)</f>
        <v>999</v>
      </c>
      <c r="G67">
        <f>VLOOKUP(FISW[[#This Row],[pos0301]],pointstable[],2,FALSE)</f>
        <v>0</v>
      </c>
      <c r="H67">
        <f>IFERROR(VLOOKUP(FISW[[#This Row],[FIS Code]],results0401[],3,FALSE),999)</f>
        <v>999</v>
      </c>
      <c r="I67">
        <f>VLOOKUP(FISW[[#This Row],[pos0401]],pointstable[],2,FALSE)</f>
        <v>0</v>
      </c>
      <c r="J67">
        <f>IFERROR(VLOOKUP(FISW[[#This Row],[FIS Code]],results1501[],3,FALSE),999)</f>
        <v>999</v>
      </c>
      <c r="K67">
        <f>VLOOKUP(FISW[[#This Row],[pos15011]],pointstable[],2,FALSE)</f>
        <v>0</v>
      </c>
      <c r="L67">
        <f>IFERROR(VLOOKUP(FISW[[#This Row],[FIS Code]],results15012[],3,FALSE),999)</f>
        <v>999</v>
      </c>
      <c r="M67">
        <f>VLOOKUP(FISW[[#This Row],[pos15012]],pointstable[],2,FALSE)</f>
        <v>0</v>
      </c>
      <c r="N67" s="3">
        <f>IFERROR(VLOOKUP(FISW[[#This Row],[FIS Code]],results0502[],3,FALSE),999)</f>
        <v>999</v>
      </c>
      <c r="O67" s="3">
        <f>VLOOKUP(FISW[[#This Row],[pos0502]],pointstable[],2,FALSE)</f>
        <v>0</v>
      </c>
      <c r="P67" s="3">
        <f>IFERROR(VLOOKUP(FISW[[#This Row],[FIS Code]],results0602[],3,FALSE),999)</f>
        <v>999</v>
      </c>
      <c r="Q67" s="3">
        <f>VLOOKUP(FISW[[#This Row],[pos0602]],pointstable[],2,FALSE)</f>
        <v>0</v>
      </c>
      <c r="R67" s="3">
        <f>IFERROR(VLOOKUP(FISW[[#This Row],[FIS Code]],results0702[],3,FALSE),999)</f>
        <v>999</v>
      </c>
      <c r="S67" s="3">
        <f>VLOOKUP(FISW[[#This Row],[pos0702]],pointstable[],2,FALSE)</f>
        <v>0</v>
      </c>
      <c r="T67" s="3">
        <f>IFERROR(VLOOKUP(FISW[[#This Row],[FIS Code]],results0802[],3,FALSE),999)</f>
        <v>999</v>
      </c>
      <c r="U67" s="3">
        <f>VLOOKUP(FISW[[#This Row],[pos0802]],pointstable[],2,FALSE)</f>
        <v>0</v>
      </c>
      <c r="V67" s="3">
        <f>IFERROR(VLOOKUP(FISW[[#This Row],[FIS Code]],results0303[],3,FALSE),999)</f>
        <v>999</v>
      </c>
      <c r="W67" s="3">
        <f>VLOOKUP(FISW[[#This Row],[pos0303]],pointstable[],2,FALSE)</f>
        <v>0</v>
      </c>
      <c r="X67" s="3">
        <f>IFERROR(VLOOKUP(FISW[[#This Row],[FIS Code]],results0403[],3,FALSE),999)</f>
        <v>999</v>
      </c>
      <c r="Y67" s="3">
        <f>VLOOKUP(FISW[[#This Row],[pos0403]],pointstable[],2,FALSE)</f>
        <v>0</v>
      </c>
      <c r="Z67" s="3">
        <f>IFERROR(VLOOKUP(FISW[[#This Row],[FIS Code]],results1003[],3,FALSE),999)</f>
        <v>8</v>
      </c>
      <c r="AA67" s="3">
        <f>VLOOKUP(FISW[[#This Row],[pos1003]],pointstable[],2,FALSE)</f>
        <v>160</v>
      </c>
      <c r="AB67" s="3">
        <f>IFERROR(VLOOKUP(FISW[[#This Row],[FIS Code]],results1103[],3,FALSE),999)</f>
        <v>999</v>
      </c>
      <c r="AC67" s="3">
        <f>VLOOKUP(FISW[[#This Row],[pos1103]],pointstable[],2,FALSE)</f>
        <v>0</v>
      </c>
      <c r="AD67" s="3">
        <f>IFERROR(VLOOKUP(FISW[[#This Row],[FIS Code]],results1203[],3,FALSE),999)</f>
        <v>999</v>
      </c>
      <c r="AE67" s="3">
        <f>VLOOKUP(FISW[[#This Row],[pos1203]],pointstable[],2,FALSE)</f>
        <v>0</v>
      </c>
      <c r="AF67" s="3">
        <f>IFERROR(VLOOKUP(FISW[[#This Row],[FIS Code]],results1303[],3,FALSE),999)</f>
        <v>10</v>
      </c>
      <c r="AG67" s="3">
        <f>VLOOKUP(FISW[[#This Row],[pos1303]],pointstable[],2,FALSE)</f>
        <v>130</v>
      </c>
      <c r="AH67" s="3">
        <f>IFERROR(VLOOKUP(FISW[[#This Row],[FIS Code]],results1503[],3,FALSE),999)</f>
        <v>999</v>
      </c>
      <c r="AI67" s="3">
        <f>VLOOKUP(FISW[[#This Row],[pos1503]],pointstable[],2,FALSE)</f>
        <v>0</v>
      </c>
      <c r="AJ67" s="3">
        <f>IFERROR(VLOOKUP(FISW[[#This Row],[FIS Code]],results1603[],3,FALSE),999)</f>
        <v>999</v>
      </c>
      <c r="AK67" s="3">
        <f>VLOOKUP(FISW[[#This Row],[pos1603]],pointstable[],2,FALSE)</f>
        <v>0</v>
      </c>
    </row>
    <row r="68" spans="1:37" x14ac:dyDescent="0.3">
      <c r="A68" s="3">
        <v>107986</v>
      </c>
      <c r="B68" s="3" t="s">
        <v>202</v>
      </c>
      <c r="C68" s="3">
        <v>2000</v>
      </c>
      <c r="D68" s="3" t="s">
        <v>17</v>
      </c>
      <c r="E6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280</v>
      </c>
      <c r="F68">
        <f>IFERROR(VLOOKUP(FISW[[#This Row],[FIS Code]],results0301[],3,FALSE),999)</f>
        <v>999</v>
      </c>
      <c r="G68">
        <f>VLOOKUP(FISW[[#This Row],[pos0301]],pointstable[],2,FALSE)</f>
        <v>0</v>
      </c>
      <c r="H68">
        <f>IFERROR(VLOOKUP(FISW[[#This Row],[FIS Code]],results0401[],3,FALSE),999)</f>
        <v>999</v>
      </c>
      <c r="I68">
        <f>VLOOKUP(FISW[[#This Row],[pos0401]],pointstable[],2,FALSE)</f>
        <v>0</v>
      </c>
      <c r="J68">
        <f>IFERROR(VLOOKUP(FISW[[#This Row],[FIS Code]],results1501[],3,FALSE),999)</f>
        <v>999</v>
      </c>
      <c r="K68">
        <f>VLOOKUP(FISW[[#This Row],[pos15011]],pointstable[],2,FALSE)</f>
        <v>0</v>
      </c>
      <c r="L68">
        <f>IFERROR(VLOOKUP(FISW[[#This Row],[FIS Code]],results15012[],3,FALSE),999)</f>
        <v>999</v>
      </c>
      <c r="M68">
        <f>VLOOKUP(FISW[[#This Row],[pos15012]],pointstable[],2,FALSE)</f>
        <v>0</v>
      </c>
      <c r="N68" s="3">
        <f>IFERROR(VLOOKUP(FISW[[#This Row],[FIS Code]],results0502[],3,FALSE),999)</f>
        <v>23</v>
      </c>
      <c r="O68" s="3">
        <f>VLOOKUP(FISW[[#This Row],[pos0502]],pointstable[],2,FALSE)</f>
        <v>44</v>
      </c>
      <c r="P68" s="3">
        <f>IFERROR(VLOOKUP(FISW[[#This Row],[FIS Code]],results0602[],3,FALSE),999)</f>
        <v>21</v>
      </c>
      <c r="Q68" s="3">
        <f>VLOOKUP(FISW[[#This Row],[pos0602]],pointstable[],2,FALSE)</f>
        <v>51</v>
      </c>
      <c r="R68" s="3">
        <f>IFERROR(VLOOKUP(FISW[[#This Row],[FIS Code]],results0702[],3,FALSE),999)</f>
        <v>16</v>
      </c>
      <c r="S68" s="3">
        <f>VLOOKUP(FISW[[#This Row],[pos0702]],pointstable[],2,FALSE)</f>
        <v>75</v>
      </c>
      <c r="T68" s="3">
        <f>IFERROR(VLOOKUP(FISW[[#This Row],[FIS Code]],results0802[],3,FALSE),999)</f>
        <v>12</v>
      </c>
      <c r="U68" s="3">
        <f>VLOOKUP(FISW[[#This Row],[pos0802]],pointstable[],2,FALSE)</f>
        <v>110</v>
      </c>
      <c r="V68" s="3">
        <f>IFERROR(VLOOKUP(FISW[[#This Row],[FIS Code]],results0303[],3,FALSE),999)</f>
        <v>999</v>
      </c>
      <c r="W68" s="3">
        <f>VLOOKUP(FISW[[#This Row],[pos0303]],pointstable[],2,FALSE)</f>
        <v>0</v>
      </c>
      <c r="X68" s="3">
        <f>IFERROR(VLOOKUP(FISW[[#This Row],[FIS Code]],results0403[],3,FALSE),999)</f>
        <v>999</v>
      </c>
      <c r="Y68" s="3">
        <f>VLOOKUP(FISW[[#This Row],[pos0403]],pointstable[],2,FALSE)</f>
        <v>0</v>
      </c>
      <c r="Z68" s="3">
        <f>IFERROR(VLOOKUP(FISW[[#This Row],[FIS Code]],results1003[],3,FALSE),999)</f>
        <v>999</v>
      </c>
      <c r="AA68" s="3">
        <f>VLOOKUP(FISW[[#This Row],[pos1003]],pointstable[],2,FALSE)</f>
        <v>0</v>
      </c>
      <c r="AB68" s="3">
        <f>IFERROR(VLOOKUP(FISW[[#This Row],[FIS Code]],results1103[],3,FALSE),999)</f>
        <v>999</v>
      </c>
      <c r="AC68" s="3">
        <f>VLOOKUP(FISW[[#This Row],[pos1103]],pointstable[],2,FALSE)</f>
        <v>0</v>
      </c>
      <c r="AD68" s="3">
        <f>IFERROR(VLOOKUP(FISW[[#This Row],[FIS Code]],results1203[],3,FALSE),999)</f>
        <v>999</v>
      </c>
      <c r="AE68" s="3">
        <f>VLOOKUP(FISW[[#This Row],[pos1203]],pointstable[],2,FALSE)</f>
        <v>0</v>
      </c>
      <c r="AF68" s="3">
        <f>IFERROR(VLOOKUP(FISW[[#This Row],[FIS Code]],results1303[],3,FALSE),999)</f>
        <v>999</v>
      </c>
      <c r="AG68" s="3">
        <f>VLOOKUP(FISW[[#This Row],[pos1303]],pointstable[],2,FALSE)</f>
        <v>0</v>
      </c>
      <c r="AH68" s="3">
        <f>IFERROR(VLOOKUP(FISW[[#This Row],[FIS Code]],results1503[],3,FALSE),999)</f>
        <v>999</v>
      </c>
      <c r="AI68" s="3">
        <f>VLOOKUP(FISW[[#This Row],[pos1503]],pointstable[],2,FALSE)</f>
        <v>0</v>
      </c>
      <c r="AJ68" s="3">
        <f>IFERROR(VLOOKUP(FISW[[#This Row],[FIS Code]],results1603[],3,FALSE),999)</f>
        <v>999</v>
      </c>
      <c r="AK68" s="3">
        <f>VLOOKUP(FISW[[#This Row],[pos1603]],pointstable[],2,FALSE)</f>
        <v>0</v>
      </c>
    </row>
    <row r="69" spans="1:37" x14ac:dyDescent="0.3">
      <c r="A69" s="3">
        <v>108196</v>
      </c>
      <c r="B69" s="3" t="s">
        <v>1262</v>
      </c>
      <c r="C69" s="3">
        <v>2001</v>
      </c>
      <c r="D69" s="3" t="s">
        <v>17</v>
      </c>
      <c r="E6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274</v>
      </c>
      <c r="F69" s="3">
        <f>IFERROR(VLOOKUP(FISW[[#This Row],[FIS Code]],results0301[],3,FALSE),999)</f>
        <v>999</v>
      </c>
      <c r="G69" s="3">
        <f>VLOOKUP(FISW[[#This Row],[pos0301]],pointstable[],2,FALSE)</f>
        <v>0</v>
      </c>
      <c r="H69" s="3">
        <f>IFERROR(VLOOKUP(FISW[[#This Row],[FIS Code]],results0401[],3,FALSE),999)</f>
        <v>999</v>
      </c>
      <c r="I69" s="3">
        <f>VLOOKUP(FISW[[#This Row],[pos0401]],pointstable[],2,FALSE)</f>
        <v>0</v>
      </c>
      <c r="J69" s="3">
        <f>IFERROR(VLOOKUP(FISW[[#This Row],[FIS Code]],results1501[],3,FALSE),999)</f>
        <v>999</v>
      </c>
      <c r="K69" s="3">
        <f>VLOOKUP(FISW[[#This Row],[pos15011]],pointstable[],2,FALSE)</f>
        <v>0</v>
      </c>
      <c r="L69" s="3">
        <f>IFERROR(VLOOKUP(FISW[[#This Row],[FIS Code]],results15012[],3,FALSE),999)</f>
        <v>999</v>
      </c>
      <c r="M69" s="3">
        <f>VLOOKUP(FISW[[#This Row],[pos15012]],pointstable[],2,FALSE)</f>
        <v>0</v>
      </c>
      <c r="N69" s="3">
        <f>IFERROR(VLOOKUP(FISW[[#This Row],[FIS Code]],results0502[],3,FALSE),999)</f>
        <v>999</v>
      </c>
      <c r="O69" s="3">
        <f>VLOOKUP(FISW[[#This Row],[pos0502]],pointstable[],2,FALSE)</f>
        <v>0</v>
      </c>
      <c r="P69" s="3">
        <f>IFERROR(VLOOKUP(FISW[[#This Row],[FIS Code]],results0602[],3,FALSE),999)</f>
        <v>999</v>
      </c>
      <c r="Q69" s="3">
        <f>VLOOKUP(FISW[[#This Row],[pos0602]],pointstable[],2,FALSE)</f>
        <v>0</v>
      </c>
      <c r="R69" s="3">
        <f>IFERROR(VLOOKUP(FISW[[#This Row],[FIS Code]],results0702[],3,FALSE),999)</f>
        <v>999</v>
      </c>
      <c r="S69" s="3">
        <f>VLOOKUP(FISW[[#This Row],[pos0702]],pointstable[],2,FALSE)</f>
        <v>0</v>
      </c>
      <c r="T69" s="3">
        <f>IFERROR(VLOOKUP(FISW[[#This Row],[FIS Code]],results0802[],3,FALSE),999)</f>
        <v>999</v>
      </c>
      <c r="U69" s="3">
        <f>VLOOKUP(FISW[[#This Row],[pos0802]],pointstable[],2,FALSE)</f>
        <v>0</v>
      </c>
      <c r="V69" s="3">
        <f>IFERROR(VLOOKUP(FISW[[#This Row],[FIS Code]],results0303[],3,FALSE),999)</f>
        <v>23</v>
      </c>
      <c r="W69" s="3">
        <f>VLOOKUP(FISW[[#This Row],[pos0303]],pointstable[],2,FALSE)</f>
        <v>44</v>
      </c>
      <c r="X69" s="3">
        <f>IFERROR(VLOOKUP(FISW[[#This Row],[FIS Code]],results0403[],3,FALSE),999)</f>
        <v>20</v>
      </c>
      <c r="Y69" s="3">
        <f>VLOOKUP(FISW[[#This Row],[pos0403]],pointstable[],2,FALSE)</f>
        <v>55</v>
      </c>
      <c r="Z69" s="3">
        <f>IFERROR(VLOOKUP(FISW[[#This Row],[FIS Code]],results1003[],3,FALSE),999)</f>
        <v>20</v>
      </c>
      <c r="AA69" s="3">
        <f>VLOOKUP(FISW[[#This Row],[pos1003]],pointstable[],2,FALSE)</f>
        <v>55</v>
      </c>
      <c r="AB69" s="3">
        <f>IFERROR(VLOOKUP(FISW[[#This Row],[FIS Code]],results1103[],3,FALSE),999)</f>
        <v>20</v>
      </c>
      <c r="AC69" s="3">
        <f>VLOOKUP(FISW[[#This Row],[pos1103]],pointstable[],2,FALSE)</f>
        <v>55</v>
      </c>
      <c r="AD69" s="3">
        <f>IFERROR(VLOOKUP(FISW[[#This Row],[FIS Code]],results1203[],3,FALSE),999)</f>
        <v>31</v>
      </c>
      <c r="AE69" s="3">
        <f>VLOOKUP(FISW[[#This Row],[pos1203]],pointstable[],2,FALSE)</f>
        <v>29</v>
      </c>
      <c r="AF69" s="3">
        <f>IFERROR(VLOOKUP(FISW[[#This Row],[FIS Code]],results1303[],3,FALSE),999)</f>
        <v>26</v>
      </c>
      <c r="AG69" s="3">
        <f>VLOOKUP(FISW[[#This Row],[pos1303]],pointstable[],2,FALSE)</f>
        <v>36</v>
      </c>
      <c r="AH69" s="3">
        <f>IFERROR(VLOOKUP(FISW[[#This Row],[FIS Code]],results1503[],3,FALSE),999)</f>
        <v>999</v>
      </c>
      <c r="AI69" s="3">
        <f>VLOOKUP(FISW[[#This Row],[pos1503]],pointstable[],2,FALSE)</f>
        <v>0</v>
      </c>
      <c r="AJ69" s="3">
        <f>IFERROR(VLOOKUP(FISW[[#This Row],[FIS Code]],results1603[],3,FALSE),999)</f>
        <v>999</v>
      </c>
      <c r="AK69" s="3">
        <f>VLOOKUP(FISW[[#This Row],[pos1603]],pointstable[],2,FALSE)</f>
        <v>0</v>
      </c>
    </row>
    <row r="70" spans="1:37" x14ac:dyDescent="0.3">
      <c r="A70" s="3">
        <v>6535954</v>
      </c>
      <c r="B70" s="3" t="s">
        <v>1205</v>
      </c>
      <c r="C70" s="3">
        <v>1998</v>
      </c>
      <c r="D70" s="3" t="s">
        <v>20</v>
      </c>
      <c r="E7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270</v>
      </c>
      <c r="F70" s="3">
        <f>IFERROR(VLOOKUP(FISW[[#This Row],[FIS Code]],results0301[],3,FALSE),999)</f>
        <v>999</v>
      </c>
      <c r="G70" s="3">
        <f>VLOOKUP(FISW[[#This Row],[pos0301]],pointstable[],2,FALSE)</f>
        <v>0</v>
      </c>
      <c r="H70" s="3">
        <f>IFERROR(VLOOKUP(FISW[[#This Row],[FIS Code]],results0401[],3,FALSE),999)</f>
        <v>999</v>
      </c>
      <c r="I70" s="3">
        <f>VLOOKUP(FISW[[#This Row],[pos0401]],pointstable[],2,FALSE)</f>
        <v>0</v>
      </c>
      <c r="J70" s="3">
        <f>IFERROR(VLOOKUP(FISW[[#This Row],[FIS Code]],results1501[],3,FALSE),999)</f>
        <v>999</v>
      </c>
      <c r="K70" s="3">
        <f>VLOOKUP(FISW[[#This Row],[pos15011]],pointstable[],2,FALSE)</f>
        <v>0</v>
      </c>
      <c r="L70" s="3">
        <f>IFERROR(VLOOKUP(FISW[[#This Row],[FIS Code]],results15012[],3,FALSE),999)</f>
        <v>999</v>
      </c>
      <c r="M70" s="3">
        <f>VLOOKUP(FISW[[#This Row],[pos15012]],pointstable[],2,FALSE)</f>
        <v>0</v>
      </c>
      <c r="N70" s="3">
        <f>IFERROR(VLOOKUP(FISW[[#This Row],[FIS Code]],results0502[],3,FALSE),999)</f>
        <v>999</v>
      </c>
      <c r="O70" s="3">
        <f>VLOOKUP(FISW[[#This Row],[pos0502]],pointstable[],2,FALSE)</f>
        <v>0</v>
      </c>
      <c r="P70" s="3">
        <f>IFERROR(VLOOKUP(FISW[[#This Row],[FIS Code]],results0602[],3,FALSE),999)</f>
        <v>999</v>
      </c>
      <c r="Q70" s="3">
        <f>VLOOKUP(FISW[[#This Row],[pos0602]],pointstable[],2,FALSE)</f>
        <v>0</v>
      </c>
      <c r="R70" s="3">
        <f>IFERROR(VLOOKUP(FISW[[#This Row],[FIS Code]],results0702[],3,FALSE),999)</f>
        <v>999</v>
      </c>
      <c r="S70" s="3">
        <f>VLOOKUP(FISW[[#This Row],[pos0702]],pointstable[],2,FALSE)</f>
        <v>0</v>
      </c>
      <c r="T70" s="3">
        <f>IFERROR(VLOOKUP(FISW[[#This Row],[FIS Code]],results0802[],3,FALSE),999)</f>
        <v>999</v>
      </c>
      <c r="U70" s="3">
        <f>VLOOKUP(FISW[[#This Row],[pos0802]],pointstable[],2,FALSE)</f>
        <v>0</v>
      </c>
      <c r="V70" s="3">
        <f>IFERROR(VLOOKUP(FISW[[#This Row],[FIS Code]],results0303[],3,FALSE),999)</f>
        <v>12</v>
      </c>
      <c r="W70" s="3">
        <f>VLOOKUP(FISW[[#This Row],[pos0303]],pointstable[],2,FALSE)</f>
        <v>110</v>
      </c>
      <c r="X70" s="3">
        <f>IFERROR(VLOOKUP(FISW[[#This Row],[FIS Code]],results0403[],3,FALSE),999)</f>
        <v>19</v>
      </c>
      <c r="Y70" s="3">
        <f>VLOOKUP(FISW[[#This Row],[pos0403]],pointstable[],2,FALSE)</f>
        <v>60</v>
      </c>
      <c r="Z70" s="3">
        <f>IFERROR(VLOOKUP(FISW[[#This Row],[FIS Code]],results1003[],3,FALSE),999)</f>
        <v>13</v>
      </c>
      <c r="AA70" s="3">
        <f>VLOOKUP(FISW[[#This Row],[pos1003]],pointstable[],2,FALSE)</f>
        <v>100</v>
      </c>
      <c r="AB70" s="3">
        <f>IFERROR(VLOOKUP(FISW[[#This Row],[FIS Code]],results1103[],3,FALSE),999)</f>
        <v>999</v>
      </c>
      <c r="AC70" s="3">
        <f>VLOOKUP(FISW[[#This Row],[pos1103]],pointstable[],2,FALSE)</f>
        <v>0</v>
      </c>
      <c r="AD70" s="3">
        <f>IFERROR(VLOOKUP(FISW[[#This Row],[FIS Code]],results1203[],3,FALSE),999)</f>
        <v>999</v>
      </c>
      <c r="AE70" s="3">
        <f>VLOOKUP(FISW[[#This Row],[pos1203]],pointstable[],2,FALSE)</f>
        <v>0</v>
      </c>
      <c r="AF70" s="3">
        <f>IFERROR(VLOOKUP(FISW[[#This Row],[FIS Code]],results1303[],3,FALSE),999)</f>
        <v>999</v>
      </c>
      <c r="AG70" s="3">
        <f>VLOOKUP(FISW[[#This Row],[pos1303]],pointstable[],2,FALSE)</f>
        <v>0</v>
      </c>
      <c r="AH70" s="3">
        <f>IFERROR(VLOOKUP(FISW[[#This Row],[FIS Code]],results1503[],3,FALSE),999)</f>
        <v>999</v>
      </c>
      <c r="AI70" s="3">
        <f>VLOOKUP(FISW[[#This Row],[pos1503]],pointstable[],2,FALSE)</f>
        <v>0</v>
      </c>
      <c r="AJ70" s="3">
        <f>IFERROR(VLOOKUP(FISW[[#This Row],[FIS Code]],results1603[],3,FALSE),999)</f>
        <v>999</v>
      </c>
      <c r="AK70" s="3">
        <f>VLOOKUP(FISW[[#This Row],[pos1603]],pointstable[],2,FALSE)</f>
        <v>0</v>
      </c>
    </row>
    <row r="71" spans="1:37" x14ac:dyDescent="0.3">
      <c r="A71" s="3">
        <v>108052</v>
      </c>
      <c r="B71" s="3" t="s">
        <v>231</v>
      </c>
      <c r="C71" s="3">
        <v>2000</v>
      </c>
      <c r="D71" s="3" t="s">
        <v>17</v>
      </c>
      <c r="E7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268</v>
      </c>
      <c r="F71">
        <f>IFERROR(VLOOKUP(FISW[[#This Row],[FIS Code]],results0301[],3,FALSE),999)</f>
        <v>21</v>
      </c>
      <c r="G71">
        <f>VLOOKUP(FISW[[#This Row],[pos0301]],pointstable[],2,FALSE)</f>
        <v>51</v>
      </c>
      <c r="H71">
        <f>IFERROR(VLOOKUP(FISW[[#This Row],[FIS Code]],results0401[],3,FALSE),999)</f>
        <v>999</v>
      </c>
      <c r="I71">
        <f>VLOOKUP(FISW[[#This Row],[pos0401]],pointstable[],2,FALSE)</f>
        <v>0</v>
      </c>
      <c r="J71">
        <f>IFERROR(VLOOKUP(FISW[[#This Row],[FIS Code]],results1501[],3,FALSE),999)</f>
        <v>999</v>
      </c>
      <c r="K71">
        <f>VLOOKUP(FISW[[#This Row],[pos15011]],pointstable[],2,FALSE)</f>
        <v>0</v>
      </c>
      <c r="L71">
        <f>IFERROR(VLOOKUP(FISW[[#This Row],[FIS Code]],results15012[],3,FALSE),999)</f>
        <v>999</v>
      </c>
      <c r="M71">
        <f>VLOOKUP(FISW[[#This Row],[pos15012]],pointstable[],2,FALSE)</f>
        <v>0</v>
      </c>
      <c r="N71" s="3">
        <f>IFERROR(VLOOKUP(FISW[[#This Row],[FIS Code]],results0502[],3,FALSE),999)</f>
        <v>28</v>
      </c>
      <c r="O71" s="3">
        <f>VLOOKUP(FISW[[#This Row],[pos0502]],pointstable[],2,FALSE)</f>
        <v>32</v>
      </c>
      <c r="P71" s="3">
        <f>IFERROR(VLOOKUP(FISW[[#This Row],[FIS Code]],results0602[],3,FALSE),999)</f>
        <v>25</v>
      </c>
      <c r="Q71" s="3">
        <f>VLOOKUP(FISW[[#This Row],[pos0602]],pointstable[],2,FALSE)</f>
        <v>38</v>
      </c>
      <c r="R71" s="3">
        <f>IFERROR(VLOOKUP(FISW[[#This Row],[FIS Code]],results0702[],3,FALSE),999)</f>
        <v>999</v>
      </c>
      <c r="S71" s="3">
        <f>VLOOKUP(FISW[[#This Row],[pos0702]],pointstable[],2,FALSE)</f>
        <v>0</v>
      </c>
      <c r="T71" s="3">
        <f>IFERROR(VLOOKUP(FISW[[#This Row],[FIS Code]],results0802[],3,FALSE),999)</f>
        <v>999</v>
      </c>
      <c r="U71" s="3">
        <f>VLOOKUP(FISW[[#This Row],[pos0802]],pointstable[],2,FALSE)</f>
        <v>0</v>
      </c>
      <c r="V71" s="3">
        <f>IFERROR(VLOOKUP(FISW[[#This Row],[FIS Code]],results0303[],3,FALSE),999)</f>
        <v>49</v>
      </c>
      <c r="W71" s="3">
        <f>VLOOKUP(FISW[[#This Row],[pos0303]],pointstable[],2,FALSE)</f>
        <v>11</v>
      </c>
      <c r="X71" s="3">
        <f>IFERROR(VLOOKUP(FISW[[#This Row],[FIS Code]],results0403[],3,FALSE),999)</f>
        <v>49</v>
      </c>
      <c r="Y71" s="3">
        <f>VLOOKUP(FISW[[#This Row],[pos0403]],pointstable[],2,FALSE)</f>
        <v>11</v>
      </c>
      <c r="Z71" s="3">
        <f>IFERROR(VLOOKUP(FISW[[#This Row],[FIS Code]],results1003[],3,FALSE),999)</f>
        <v>48</v>
      </c>
      <c r="AA71" s="3">
        <f>VLOOKUP(FISW[[#This Row],[pos1003]],pointstable[],2,FALSE)</f>
        <v>12</v>
      </c>
      <c r="AB71" s="3">
        <f>IFERROR(VLOOKUP(FISW[[#This Row],[FIS Code]],results1103[],3,FALSE),999)</f>
        <v>999</v>
      </c>
      <c r="AC71" s="3">
        <f>VLOOKUP(FISW[[#This Row],[pos1103]],pointstable[],2,FALSE)</f>
        <v>0</v>
      </c>
      <c r="AD71" s="3">
        <f>IFERROR(VLOOKUP(FISW[[#This Row],[FIS Code]],results1203[],3,FALSE),999)</f>
        <v>41</v>
      </c>
      <c r="AE71" s="3">
        <f>VLOOKUP(FISW[[#This Row],[pos1203]],pointstable[],2,FALSE)</f>
        <v>19</v>
      </c>
      <c r="AF71" s="3">
        <f>IFERROR(VLOOKUP(FISW[[#This Row],[FIS Code]],results1303[],3,FALSE),999)</f>
        <v>43</v>
      </c>
      <c r="AG71" s="3">
        <f>VLOOKUP(FISW[[#This Row],[pos1303]],pointstable[],2,FALSE)</f>
        <v>17</v>
      </c>
      <c r="AH71" s="3">
        <f>IFERROR(VLOOKUP(FISW[[#This Row],[FIS Code]],results1503[],3,FALSE),999)</f>
        <v>26</v>
      </c>
      <c r="AI71" s="3">
        <f>VLOOKUP(FISW[[#This Row],[pos1503]],pointstable[],2,FALSE)</f>
        <v>36</v>
      </c>
      <c r="AJ71" s="3">
        <f>IFERROR(VLOOKUP(FISW[[#This Row],[FIS Code]],results1603[],3,FALSE),999)</f>
        <v>24</v>
      </c>
      <c r="AK71" s="3">
        <f>VLOOKUP(FISW[[#This Row],[pos1603]],pointstable[],2,FALSE)</f>
        <v>41</v>
      </c>
    </row>
    <row r="72" spans="1:37" x14ac:dyDescent="0.3">
      <c r="A72" s="3">
        <v>108115</v>
      </c>
      <c r="B72" s="3" t="s">
        <v>324</v>
      </c>
      <c r="C72" s="3">
        <v>2001</v>
      </c>
      <c r="D72" s="3" t="s">
        <v>17</v>
      </c>
      <c r="E7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266</v>
      </c>
      <c r="F72">
        <f>IFERROR(VLOOKUP(FISW[[#This Row],[FIS Code]],results0301[],3,FALSE),999)</f>
        <v>999</v>
      </c>
      <c r="G72">
        <f>VLOOKUP(FISW[[#This Row],[pos0301]],pointstable[],2,FALSE)</f>
        <v>0</v>
      </c>
      <c r="H72">
        <f>IFERROR(VLOOKUP(FISW[[#This Row],[FIS Code]],results0401[],3,FALSE),999)</f>
        <v>999</v>
      </c>
      <c r="I72">
        <f>VLOOKUP(FISW[[#This Row],[pos0401]],pointstable[],2,FALSE)</f>
        <v>0</v>
      </c>
      <c r="J72">
        <f>IFERROR(VLOOKUP(FISW[[#This Row],[FIS Code]],results1501[],3,FALSE),999)</f>
        <v>999</v>
      </c>
      <c r="K72">
        <f>VLOOKUP(FISW[[#This Row],[pos15011]],pointstable[],2,FALSE)</f>
        <v>0</v>
      </c>
      <c r="L72">
        <f>IFERROR(VLOOKUP(FISW[[#This Row],[FIS Code]],results15012[],3,FALSE),999)</f>
        <v>999</v>
      </c>
      <c r="M72">
        <f>VLOOKUP(FISW[[#This Row],[pos15012]],pointstable[],2,FALSE)</f>
        <v>0</v>
      </c>
      <c r="N72" s="3">
        <f>IFERROR(VLOOKUP(FISW[[#This Row],[FIS Code]],results0502[],3,FALSE),999)</f>
        <v>999</v>
      </c>
      <c r="O72" s="3">
        <f>VLOOKUP(FISW[[#This Row],[pos0502]],pointstable[],2,FALSE)</f>
        <v>0</v>
      </c>
      <c r="P72" s="3">
        <f>IFERROR(VLOOKUP(FISW[[#This Row],[FIS Code]],results0602[],3,FALSE),999)</f>
        <v>19</v>
      </c>
      <c r="Q72" s="3">
        <f>VLOOKUP(FISW[[#This Row],[pos0602]],pointstable[],2,FALSE)</f>
        <v>60</v>
      </c>
      <c r="R72" s="3">
        <f>IFERROR(VLOOKUP(FISW[[#This Row],[FIS Code]],results0702[],3,FALSE),999)</f>
        <v>20</v>
      </c>
      <c r="S72" s="3">
        <f>VLOOKUP(FISW[[#This Row],[pos0702]],pointstable[],2,FALSE)</f>
        <v>55</v>
      </c>
      <c r="T72" s="3">
        <f>IFERROR(VLOOKUP(FISW[[#This Row],[FIS Code]],results0802[],3,FALSE),999)</f>
        <v>20</v>
      </c>
      <c r="U72" s="3">
        <f>VLOOKUP(FISW[[#This Row],[pos0802]],pointstable[],2,FALSE)</f>
        <v>55</v>
      </c>
      <c r="V72" s="3">
        <f>IFERROR(VLOOKUP(FISW[[#This Row],[FIS Code]],results0303[],3,FALSE),999)</f>
        <v>36</v>
      </c>
      <c r="W72" s="3">
        <f>VLOOKUP(FISW[[#This Row],[pos0303]],pointstable[],2,FALSE)</f>
        <v>24</v>
      </c>
      <c r="X72" s="3">
        <f>IFERROR(VLOOKUP(FISW[[#This Row],[FIS Code]],results0403[],3,FALSE),999)</f>
        <v>39</v>
      </c>
      <c r="Y72" s="3">
        <f>VLOOKUP(FISW[[#This Row],[pos0403]],pointstable[],2,FALSE)</f>
        <v>21</v>
      </c>
      <c r="Z72" s="3">
        <f>IFERROR(VLOOKUP(FISW[[#This Row],[FIS Code]],results1003[],3,FALSE),999)</f>
        <v>999</v>
      </c>
      <c r="AA72" s="3">
        <f>VLOOKUP(FISW[[#This Row],[pos1003]],pointstable[],2,FALSE)</f>
        <v>0</v>
      </c>
      <c r="AB72" s="3">
        <f>IFERROR(VLOOKUP(FISW[[#This Row],[FIS Code]],results1103[],3,FALSE),999)</f>
        <v>35</v>
      </c>
      <c r="AC72" s="3">
        <f>VLOOKUP(FISW[[#This Row],[pos1103]],pointstable[],2,FALSE)</f>
        <v>25</v>
      </c>
      <c r="AD72" s="3">
        <f>IFERROR(VLOOKUP(FISW[[#This Row],[FIS Code]],results1203[],3,FALSE),999)</f>
        <v>34</v>
      </c>
      <c r="AE72" s="3">
        <f>VLOOKUP(FISW[[#This Row],[pos1203]],pointstable[],2,FALSE)</f>
        <v>26</v>
      </c>
      <c r="AF72" s="3">
        <f>IFERROR(VLOOKUP(FISW[[#This Row],[FIS Code]],results1303[],3,FALSE),999)</f>
        <v>999</v>
      </c>
      <c r="AG72" s="3">
        <f>VLOOKUP(FISW[[#This Row],[pos1303]],pointstable[],2,FALSE)</f>
        <v>0</v>
      </c>
      <c r="AH72" s="3">
        <f>IFERROR(VLOOKUP(FISW[[#This Row],[FIS Code]],results1503[],3,FALSE),999)</f>
        <v>999</v>
      </c>
      <c r="AI72" s="3">
        <f>VLOOKUP(FISW[[#This Row],[pos1503]],pointstable[],2,FALSE)</f>
        <v>0</v>
      </c>
      <c r="AJ72" s="3">
        <f>IFERROR(VLOOKUP(FISW[[#This Row],[FIS Code]],results1603[],3,FALSE),999)</f>
        <v>999</v>
      </c>
      <c r="AK72" s="3">
        <f>VLOOKUP(FISW[[#This Row],[pos1603]],pointstable[],2,FALSE)</f>
        <v>0</v>
      </c>
    </row>
    <row r="73" spans="1:37" x14ac:dyDescent="0.3">
      <c r="A73" s="3">
        <v>108181</v>
      </c>
      <c r="B73" s="3" t="s">
        <v>276</v>
      </c>
      <c r="C73" s="3">
        <v>2001</v>
      </c>
      <c r="D73" s="3" t="s">
        <v>17</v>
      </c>
      <c r="E7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259</v>
      </c>
      <c r="F73" s="3">
        <f>IFERROR(VLOOKUP(FISW[[#This Row],[FIS Code]],results0301[],3,FALSE),999)</f>
        <v>24</v>
      </c>
      <c r="G73" s="3">
        <f>VLOOKUP(FISW[[#This Row],[pos0301]],pointstable[],2,FALSE)</f>
        <v>41</v>
      </c>
      <c r="H73" s="3">
        <f>IFERROR(VLOOKUP(FISW[[#This Row],[FIS Code]],results0401[],3,FALSE),999)</f>
        <v>24</v>
      </c>
      <c r="I73" s="3">
        <f>VLOOKUP(FISW[[#This Row],[pos0401]],pointstable[],2,FALSE)</f>
        <v>41</v>
      </c>
      <c r="J73" s="3">
        <f>IFERROR(VLOOKUP(FISW[[#This Row],[FIS Code]],results1501[],3,FALSE),999)</f>
        <v>999</v>
      </c>
      <c r="K73" s="3">
        <f>VLOOKUP(FISW[[#This Row],[pos15011]],pointstable[],2,FALSE)</f>
        <v>0</v>
      </c>
      <c r="L73" s="3">
        <f>IFERROR(VLOOKUP(FISW[[#This Row],[FIS Code]],results15012[],3,FALSE),999)</f>
        <v>999</v>
      </c>
      <c r="M73" s="3">
        <f>VLOOKUP(FISW[[#This Row],[pos15012]],pointstable[],2,FALSE)</f>
        <v>0</v>
      </c>
      <c r="N73" s="3">
        <f>IFERROR(VLOOKUP(FISW[[#This Row],[FIS Code]],results0502[],3,FALSE),999)</f>
        <v>36</v>
      </c>
      <c r="O73" s="3">
        <f>VLOOKUP(FISW[[#This Row],[pos0502]],pointstable[],2,FALSE)</f>
        <v>24</v>
      </c>
      <c r="P73" s="3">
        <f>IFERROR(VLOOKUP(FISW[[#This Row],[FIS Code]],results0602[],3,FALSE),999)</f>
        <v>28</v>
      </c>
      <c r="Q73" s="3">
        <f>VLOOKUP(FISW[[#This Row],[pos0602]],pointstable[],2,FALSE)</f>
        <v>32</v>
      </c>
      <c r="R73" s="3">
        <f>IFERROR(VLOOKUP(FISW[[#This Row],[FIS Code]],results0702[],3,FALSE),999)</f>
        <v>26</v>
      </c>
      <c r="S73" s="3">
        <f>VLOOKUP(FISW[[#This Row],[pos0702]],pointstable[],2,FALSE)</f>
        <v>36</v>
      </c>
      <c r="T73" s="3">
        <f>IFERROR(VLOOKUP(FISW[[#This Row],[FIS Code]],results0802[],3,FALSE),999)</f>
        <v>999</v>
      </c>
      <c r="U73" s="3">
        <f>VLOOKUP(FISW[[#This Row],[pos0802]],pointstable[],2,FALSE)</f>
        <v>0</v>
      </c>
      <c r="V73" s="3">
        <f>IFERROR(VLOOKUP(FISW[[#This Row],[FIS Code]],results0303[],3,FALSE),999)</f>
        <v>999</v>
      </c>
      <c r="W73" s="3">
        <f>VLOOKUP(FISW[[#This Row],[pos0303]],pointstable[],2,FALSE)</f>
        <v>0</v>
      </c>
      <c r="X73" s="3">
        <f>IFERROR(VLOOKUP(FISW[[#This Row],[FIS Code]],results0403[],3,FALSE),999)</f>
        <v>56</v>
      </c>
      <c r="Y73" s="3">
        <f>VLOOKUP(FISW[[#This Row],[pos0403]],pointstable[],2,FALSE)</f>
        <v>4</v>
      </c>
      <c r="Z73" s="3">
        <f>IFERROR(VLOOKUP(FISW[[#This Row],[FIS Code]],results1003[],3,FALSE),999)</f>
        <v>51</v>
      </c>
      <c r="AA73" s="3">
        <f>VLOOKUP(FISW[[#This Row],[pos1003]],pointstable[],2,FALSE)</f>
        <v>9</v>
      </c>
      <c r="AB73" s="3">
        <f>IFERROR(VLOOKUP(FISW[[#This Row],[FIS Code]],results1103[],3,FALSE),999)</f>
        <v>999</v>
      </c>
      <c r="AC73" s="3">
        <f>VLOOKUP(FISW[[#This Row],[pos1103]],pointstable[],2,FALSE)</f>
        <v>0</v>
      </c>
      <c r="AD73" s="3">
        <f>IFERROR(VLOOKUP(FISW[[#This Row],[FIS Code]],results1203[],3,FALSE),999)</f>
        <v>40</v>
      </c>
      <c r="AE73" s="3">
        <f>VLOOKUP(FISW[[#This Row],[pos1203]],pointstable[],2,FALSE)</f>
        <v>20</v>
      </c>
      <c r="AF73" s="3">
        <f>IFERROR(VLOOKUP(FISW[[#This Row],[FIS Code]],results1303[],3,FALSE),999)</f>
        <v>38</v>
      </c>
      <c r="AG73" s="3">
        <f>VLOOKUP(FISW[[#This Row],[pos1303]],pointstable[],2,FALSE)</f>
        <v>22</v>
      </c>
      <c r="AH73" s="3">
        <f>IFERROR(VLOOKUP(FISW[[#This Row],[FIS Code]],results1503[],3,FALSE),999)</f>
        <v>30</v>
      </c>
      <c r="AI73" s="3">
        <f>VLOOKUP(FISW[[#This Row],[pos1503]],pointstable[],2,FALSE)</f>
        <v>30</v>
      </c>
      <c r="AJ73" s="3">
        <f>IFERROR(VLOOKUP(FISW[[#This Row],[FIS Code]],results1603[],3,FALSE),999)</f>
        <v>999</v>
      </c>
      <c r="AK73" s="3">
        <f>VLOOKUP(FISW[[#This Row],[pos1603]],pointstable[],2,FALSE)</f>
        <v>0</v>
      </c>
    </row>
    <row r="74" spans="1:37" x14ac:dyDescent="0.3">
      <c r="A74" s="3">
        <v>6536407</v>
      </c>
      <c r="B74" s="3" t="s">
        <v>114</v>
      </c>
      <c r="C74" s="3">
        <v>2000</v>
      </c>
      <c r="D74" s="3" t="s">
        <v>20</v>
      </c>
      <c r="E7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250</v>
      </c>
      <c r="F74">
        <f>IFERROR(VLOOKUP(FISW[[#This Row],[FIS Code]],results0301[],3,FALSE),999)</f>
        <v>999</v>
      </c>
      <c r="G74">
        <f>VLOOKUP(FISW[[#This Row],[pos0301]],pointstable[],2,FALSE)</f>
        <v>0</v>
      </c>
      <c r="H74">
        <f>IFERROR(VLOOKUP(FISW[[#This Row],[FIS Code]],results0401[],3,FALSE),999)</f>
        <v>999</v>
      </c>
      <c r="I74">
        <f>VLOOKUP(FISW[[#This Row],[pos0401]],pointstable[],2,FALSE)</f>
        <v>0</v>
      </c>
      <c r="J74">
        <f>IFERROR(VLOOKUP(FISW[[#This Row],[FIS Code]],results1501[],3,FALSE),999)</f>
        <v>999</v>
      </c>
      <c r="K74">
        <f>VLOOKUP(FISW[[#This Row],[pos15011]],pointstable[],2,FALSE)</f>
        <v>0</v>
      </c>
      <c r="L74">
        <f>IFERROR(VLOOKUP(FISW[[#This Row],[FIS Code]],results15012[],3,FALSE),999)</f>
        <v>999</v>
      </c>
      <c r="M74">
        <f>VLOOKUP(FISW[[#This Row],[pos15012]],pointstable[],2,FALSE)</f>
        <v>0</v>
      </c>
      <c r="N74" s="3">
        <f>IFERROR(VLOOKUP(FISW[[#This Row],[FIS Code]],results0502[],3,FALSE),999)</f>
        <v>4</v>
      </c>
      <c r="O74" s="3">
        <f>VLOOKUP(FISW[[#This Row],[pos0502]],pointstable[],2,FALSE)</f>
        <v>250</v>
      </c>
      <c r="P74" s="3">
        <f>IFERROR(VLOOKUP(FISW[[#This Row],[FIS Code]],results0602[],3,FALSE),999)</f>
        <v>999</v>
      </c>
      <c r="Q74" s="3">
        <f>VLOOKUP(FISW[[#This Row],[pos0602]],pointstable[],2,FALSE)</f>
        <v>0</v>
      </c>
      <c r="R74" s="3">
        <f>IFERROR(VLOOKUP(FISW[[#This Row],[FIS Code]],results0702[],3,FALSE),999)</f>
        <v>999</v>
      </c>
      <c r="S74" s="3">
        <f>VLOOKUP(FISW[[#This Row],[pos0702]],pointstable[],2,FALSE)</f>
        <v>0</v>
      </c>
      <c r="T74" s="3">
        <f>IFERROR(VLOOKUP(FISW[[#This Row],[FIS Code]],results0802[],3,FALSE),999)</f>
        <v>999</v>
      </c>
      <c r="U74" s="3">
        <f>VLOOKUP(FISW[[#This Row],[pos0802]],pointstable[],2,FALSE)</f>
        <v>0</v>
      </c>
      <c r="V74" s="3">
        <f>IFERROR(VLOOKUP(FISW[[#This Row],[FIS Code]],results0303[],3,FALSE),999)</f>
        <v>999</v>
      </c>
      <c r="W74" s="3">
        <f>VLOOKUP(FISW[[#This Row],[pos0303]],pointstable[],2,FALSE)</f>
        <v>0</v>
      </c>
      <c r="X74" s="3">
        <f>IFERROR(VLOOKUP(FISW[[#This Row],[FIS Code]],results0403[],3,FALSE),999)</f>
        <v>999</v>
      </c>
      <c r="Y74" s="3">
        <f>VLOOKUP(FISW[[#This Row],[pos0403]],pointstable[],2,FALSE)</f>
        <v>0</v>
      </c>
      <c r="Z74" s="3">
        <f>IFERROR(VLOOKUP(FISW[[#This Row],[FIS Code]],results1003[],3,FALSE),999)</f>
        <v>999</v>
      </c>
      <c r="AA74" s="3">
        <f>VLOOKUP(FISW[[#This Row],[pos1003]],pointstable[],2,FALSE)</f>
        <v>0</v>
      </c>
      <c r="AB74" s="3">
        <f>IFERROR(VLOOKUP(FISW[[#This Row],[FIS Code]],results1103[],3,FALSE),999)</f>
        <v>999</v>
      </c>
      <c r="AC74" s="3">
        <f>VLOOKUP(FISW[[#This Row],[pos1103]],pointstable[],2,FALSE)</f>
        <v>0</v>
      </c>
      <c r="AD74" s="3">
        <f>IFERROR(VLOOKUP(FISW[[#This Row],[FIS Code]],results1203[],3,FALSE),999)</f>
        <v>999</v>
      </c>
      <c r="AE74" s="3">
        <f>VLOOKUP(FISW[[#This Row],[pos1203]],pointstable[],2,FALSE)</f>
        <v>0</v>
      </c>
      <c r="AF74" s="3">
        <f>IFERROR(VLOOKUP(FISW[[#This Row],[FIS Code]],results1303[],3,FALSE),999)</f>
        <v>999</v>
      </c>
      <c r="AG74" s="3">
        <f>VLOOKUP(FISW[[#This Row],[pos1303]],pointstable[],2,FALSE)</f>
        <v>0</v>
      </c>
      <c r="AH74" s="3">
        <f>IFERROR(VLOOKUP(FISW[[#This Row],[FIS Code]],results1503[],3,FALSE),999)</f>
        <v>999</v>
      </c>
      <c r="AI74" s="3">
        <f>VLOOKUP(FISW[[#This Row],[pos1503]],pointstable[],2,FALSE)</f>
        <v>0</v>
      </c>
      <c r="AJ74" s="3">
        <f>IFERROR(VLOOKUP(FISW[[#This Row],[FIS Code]],results1603[],3,FALSE),999)</f>
        <v>999</v>
      </c>
      <c r="AK74" s="3">
        <f>VLOOKUP(FISW[[#This Row],[pos1603]],pointstable[],2,FALSE)</f>
        <v>0</v>
      </c>
    </row>
    <row r="75" spans="1:37" x14ac:dyDescent="0.3">
      <c r="A75" s="3">
        <v>6536700</v>
      </c>
      <c r="B75" s="3" t="s">
        <v>980</v>
      </c>
      <c r="C75" s="3">
        <v>2001</v>
      </c>
      <c r="D75" s="3" t="s">
        <v>20</v>
      </c>
      <c r="E7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250</v>
      </c>
      <c r="F75">
        <f>IFERROR(VLOOKUP(FISW[[#This Row],[FIS Code]],results0301[],3,FALSE),999)</f>
        <v>999</v>
      </c>
      <c r="G75">
        <f>VLOOKUP(FISW[[#This Row],[pos0301]],pointstable[],2,FALSE)</f>
        <v>0</v>
      </c>
      <c r="H75">
        <f>IFERROR(VLOOKUP(FISW[[#This Row],[FIS Code]],results0401[],3,FALSE),999)</f>
        <v>999</v>
      </c>
      <c r="I75">
        <f>VLOOKUP(FISW[[#This Row],[pos0401]],pointstable[],2,FALSE)</f>
        <v>0</v>
      </c>
      <c r="J75">
        <f>IFERROR(VLOOKUP(FISW[[#This Row],[FIS Code]],results1501[],3,FALSE),999)</f>
        <v>999</v>
      </c>
      <c r="K75">
        <f>VLOOKUP(FISW[[#This Row],[pos15011]],pointstable[],2,FALSE)</f>
        <v>0</v>
      </c>
      <c r="L75">
        <f>IFERROR(VLOOKUP(FISW[[#This Row],[FIS Code]],results15012[],3,FALSE),999)</f>
        <v>4</v>
      </c>
      <c r="M75">
        <f>VLOOKUP(FISW[[#This Row],[pos15012]],pointstable[],2,FALSE)</f>
        <v>250</v>
      </c>
      <c r="N75" s="3">
        <f>IFERROR(VLOOKUP(FISW[[#This Row],[FIS Code]],results0502[],3,FALSE),999)</f>
        <v>999</v>
      </c>
      <c r="O75" s="3">
        <f>VLOOKUP(FISW[[#This Row],[pos0502]],pointstable[],2,FALSE)</f>
        <v>0</v>
      </c>
      <c r="P75" s="3">
        <f>IFERROR(VLOOKUP(FISW[[#This Row],[FIS Code]],results0602[],3,FALSE),999)</f>
        <v>999</v>
      </c>
      <c r="Q75" s="3">
        <f>VLOOKUP(FISW[[#This Row],[pos0602]],pointstable[],2,FALSE)</f>
        <v>0</v>
      </c>
      <c r="R75" s="3">
        <f>IFERROR(VLOOKUP(FISW[[#This Row],[FIS Code]],results0702[],3,FALSE),999)</f>
        <v>999</v>
      </c>
      <c r="S75" s="3">
        <f>VLOOKUP(FISW[[#This Row],[pos0702]],pointstable[],2,FALSE)</f>
        <v>0</v>
      </c>
      <c r="T75" s="3">
        <f>IFERROR(VLOOKUP(FISW[[#This Row],[FIS Code]],results0802[],3,FALSE),999)</f>
        <v>999</v>
      </c>
      <c r="U75" s="3">
        <f>VLOOKUP(FISW[[#This Row],[pos0802]],pointstable[],2,FALSE)</f>
        <v>0</v>
      </c>
      <c r="V75" s="3">
        <f>IFERROR(VLOOKUP(FISW[[#This Row],[FIS Code]],results0303[],3,FALSE),999)</f>
        <v>999</v>
      </c>
      <c r="W75" s="3">
        <f>VLOOKUP(FISW[[#This Row],[pos0303]],pointstable[],2,FALSE)</f>
        <v>0</v>
      </c>
      <c r="X75" s="3">
        <f>IFERROR(VLOOKUP(FISW[[#This Row],[FIS Code]],results0403[],3,FALSE),999)</f>
        <v>999</v>
      </c>
      <c r="Y75" s="3">
        <f>VLOOKUP(FISW[[#This Row],[pos0403]],pointstable[],2,FALSE)</f>
        <v>0</v>
      </c>
      <c r="Z75" s="3">
        <f>IFERROR(VLOOKUP(FISW[[#This Row],[FIS Code]],results1003[],3,FALSE),999)</f>
        <v>999</v>
      </c>
      <c r="AA75" s="3">
        <f>VLOOKUP(FISW[[#This Row],[pos1003]],pointstable[],2,FALSE)</f>
        <v>0</v>
      </c>
      <c r="AB75" s="3">
        <f>IFERROR(VLOOKUP(FISW[[#This Row],[FIS Code]],results1103[],3,FALSE),999)</f>
        <v>999</v>
      </c>
      <c r="AC75" s="3">
        <f>VLOOKUP(FISW[[#This Row],[pos1103]],pointstable[],2,FALSE)</f>
        <v>0</v>
      </c>
      <c r="AD75" s="3">
        <f>IFERROR(VLOOKUP(FISW[[#This Row],[FIS Code]],results1203[],3,FALSE),999)</f>
        <v>999</v>
      </c>
      <c r="AE75" s="3">
        <f>VLOOKUP(FISW[[#This Row],[pos1203]],pointstable[],2,FALSE)</f>
        <v>0</v>
      </c>
      <c r="AF75" s="3">
        <f>IFERROR(VLOOKUP(FISW[[#This Row],[FIS Code]],results1303[],3,FALSE),999)</f>
        <v>999</v>
      </c>
      <c r="AG75" s="3">
        <f>VLOOKUP(FISW[[#This Row],[pos1303]],pointstable[],2,FALSE)</f>
        <v>0</v>
      </c>
      <c r="AH75" s="3">
        <f>IFERROR(VLOOKUP(FISW[[#This Row],[FIS Code]],results1503[],3,FALSE),999)</f>
        <v>999</v>
      </c>
      <c r="AI75" s="3">
        <f>VLOOKUP(FISW[[#This Row],[pos1503]],pointstable[],2,FALSE)</f>
        <v>0</v>
      </c>
      <c r="AJ75" s="3">
        <f>IFERROR(VLOOKUP(FISW[[#This Row],[FIS Code]],results1603[],3,FALSE),999)</f>
        <v>999</v>
      </c>
      <c r="AK75" s="3">
        <f>VLOOKUP(FISW[[#This Row],[pos1603]],pointstable[],2,FALSE)</f>
        <v>0</v>
      </c>
    </row>
    <row r="76" spans="1:37" x14ac:dyDescent="0.3">
      <c r="A76" s="3">
        <v>6536435</v>
      </c>
      <c r="B76" s="3" t="s">
        <v>190</v>
      </c>
      <c r="C76" s="3">
        <v>2000</v>
      </c>
      <c r="D76" s="3" t="s">
        <v>20</v>
      </c>
      <c r="E7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250</v>
      </c>
      <c r="F76">
        <f>IFERROR(VLOOKUP(FISW[[#This Row],[FIS Code]],results0301[],3,FALSE),999)</f>
        <v>999</v>
      </c>
      <c r="G76">
        <f>VLOOKUP(FISW[[#This Row],[pos0301]],pointstable[],2,FALSE)</f>
        <v>0</v>
      </c>
      <c r="H76">
        <f>IFERROR(VLOOKUP(FISW[[#This Row],[FIS Code]],results0401[],3,FALSE),999)</f>
        <v>999</v>
      </c>
      <c r="I76">
        <f>VLOOKUP(FISW[[#This Row],[pos0401]],pointstable[],2,FALSE)</f>
        <v>0</v>
      </c>
      <c r="J76">
        <f>IFERROR(VLOOKUP(FISW[[#This Row],[FIS Code]],results1501[],3,FALSE),999)</f>
        <v>999</v>
      </c>
      <c r="K76">
        <f>VLOOKUP(FISW[[#This Row],[pos15011]],pointstable[],2,FALSE)</f>
        <v>0</v>
      </c>
      <c r="L76">
        <f>IFERROR(VLOOKUP(FISW[[#This Row],[FIS Code]],results15012[],3,FALSE),999)</f>
        <v>999</v>
      </c>
      <c r="M76">
        <f>VLOOKUP(FISW[[#This Row],[pos15012]],pointstable[],2,FALSE)</f>
        <v>0</v>
      </c>
      <c r="N76" s="3">
        <f>IFERROR(VLOOKUP(FISW[[#This Row],[FIS Code]],results0502[],3,FALSE),999)</f>
        <v>20</v>
      </c>
      <c r="O76" s="3">
        <f>VLOOKUP(FISW[[#This Row],[pos0502]],pointstable[],2,FALSE)</f>
        <v>55</v>
      </c>
      <c r="P76" s="3">
        <f>IFERROR(VLOOKUP(FISW[[#This Row],[FIS Code]],results0602[],3,FALSE),999)</f>
        <v>18</v>
      </c>
      <c r="Q76" s="3">
        <f>VLOOKUP(FISW[[#This Row],[pos0602]],pointstable[],2,FALSE)</f>
        <v>65</v>
      </c>
      <c r="R76" s="3">
        <f>IFERROR(VLOOKUP(FISW[[#This Row],[FIS Code]],results0702[],3,FALSE),999)</f>
        <v>999</v>
      </c>
      <c r="S76" s="3">
        <f>VLOOKUP(FISW[[#This Row],[pos0702]],pointstable[],2,FALSE)</f>
        <v>0</v>
      </c>
      <c r="T76" s="3">
        <f>IFERROR(VLOOKUP(FISW[[#This Row],[FIS Code]],results0802[],3,FALSE),999)</f>
        <v>999</v>
      </c>
      <c r="U76" s="3">
        <f>VLOOKUP(FISW[[#This Row],[pos0802]],pointstable[],2,FALSE)</f>
        <v>0</v>
      </c>
      <c r="V76" s="3">
        <f>IFERROR(VLOOKUP(FISW[[#This Row],[FIS Code]],results0303[],3,FALSE),999)</f>
        <v>999</v>
      </c>
      <c r="W76" s="3">
        <f>VLOOKUP(FISW[[#This Row],[pos0303]],pointstable[],2,FALSE)</f>
        <v>0</v>
      </c>
      <c r="X76" s="3">
        <f>IFERROR(VLOOKUP(FISW[[#This Row],[FIS Code]],results0403[],3,FALSE),999)</f>
        <v>999</v>
      </c>
      <c r="Y76" s="3">
        <f>VLOOKUP(FISW[[#This Row],[pos0403]],pointstable[],2,FALSE)</f>
        <v>0</v>
      </c>
      <c r="Z76" s="3">
        <f>IFERROR(VLOOKUP(FISW[[#This Row],[FIS Code]],results1003[],3,FALSE),999)</f>
        <v>999</v>
      </c>
      <c r="AA76" s="3">
        <f>VLOOKUP(FISW[[#This Row],[pos1003]],pointstable[],2,FALSE)</f>
        <v>0</v>
      </c>
      <c r="AB76" s="3">
        <f>IFERROR(VLOOKUP(FISW[[#This Row],[FIS Code]],results1103[],3,FALSE),999)</f>
        <v>999</v>
      </c>
      <c r="AC76" s="3">
        <f>VLOOKUP(FISW[[#This Row],[pos1103]],pointstable[],2,FALSE)</f>
        <v>0</v>
      </c>
      <c r="AD76" s="3">
        <f>IFERROR(VLOOKUP(FISW[[#This Row],[FIS Code]],results1203[],3,FALSE),999)</f>
        <v>999</v>
      </c>
      <c r="AE76" s="3">
        <f>VLOOKUP(FISW[[#This Row],[pos1203]],pointstable[],2,FALSE)</f>
        <v>0</v>
      </c>
      <c r="AF76" s="3">
        <f>IFERROR(VLOOKUP(FISW[[#This Row],[FIS Code]],results1303[],3,FALSE),999)</f>
        <v>999</v>
      </c>
      <c r="AG76" s="3">
        <f>VLOOKUP(FISW[[#This Row],[pos1303]],pointstable[],2,FALSE)</f>
        <v>0</v>
      </c>
      <c r="AH76" s="3">
        <f>IFERROR(VLOOKUP(FISW[[#This Row],[FIS Code]],results1503[],3,FALSE),999)</f>
        <v>999</v>
      </c>
      <c r="AI76" s="3">
        <f>VLOOKUP(FISW[[#This Row],[pos1503]],pointstable[],2,FALSE)</f>
        <v>0</v>
      </c>
      <c r="AJ76" s="3">
        <f>IFERROR(VLOOKUP(FISW[[#This Row],[FIS Code]],results1603[],3,FALSE),999)</f>
        <v>10</v>
      </c>
      <c r="AK76" s="3">
        <f>VLOOKUP(FISW[[#This Row],[pos1603]],pointstable[],2,FALSE)</f>
        <v>130</v>
      </c>
    </row>
    <row r="77" spans="1:37" x14ac:dyDescent="0.3">
      <c r="A77" s="3">
        <v>108138</v>
      </c>
      <c r="B77" s="3" t="s">
        <v>410</v>
      </c>
      <c r="C77" s="3">
        <v>2001</v>
      </c>
      <c r="D77" s="3" t="s">
        <v>17</v>
      </c>
      <c r="E7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248</v>
      </c>
      <c r="F77">
        <f>IFERROR(VLOOKUP(FISW[[#This Row],[FIS Code]],results0301[],3,FALSE),999)</f>
        <v>20</v>
      </c>
      <c r="G77">
        <f>VLOOKUP(FISW[[#This Row],[pos0301]],pointstable[],2,FALSE)</f>
        <v>55</v>
      </c>
      <c r="H77">
        <f>IFERROR(VLOOKUP(FISW[[#This Row],[FIS Code]],results0401[],3,FALSE),999)</f>
        <v>12</v>
      </c>
      <c r="I77">
        <f>VLOOKUP(FISW[[#This Row],[pos0401]],pointstable[],2,FALSE)</f>
        <v>110</v>
      </c>
      <c r="J77">
        <f>IFERROR(VLOOKUP(FISW[[#This Row],[FIS Code]],results1501[],3,FALSE),999)</f>
        <v>999</v>
      </c>
      <c r="K77">
        <f>VLOOKUP(FISW[[#This Row],[pos15011]],pointstable[],2,FALSE)</f>
        <v>0</v>
      </c>
      <c r="L77">
        <f>IFERROR(VLOOKUP(FISW[[#This Row],[FIS Code]],results15012[],3,FALSE),999)</f>
        <v>999</v>
      </c>
      <c r="M77">
        <f>VLOOKUP(FISW[[#This Row],[pos15012]],pointstable[],2,FALSE)</f>
        <v>0</v>
      </c>
      <c r="N77" s="3">
        <f>IFERROR(VLOOKUP(FISW[[#This Row],[FIS Code]],results0502[],3,FALSE),999)</f>
        <v>999</v>
      </c>
      <c r="O77" s="3">
        <f>VLOOKUP(FISW[[#This Row],[pos0502]],pointstable[],2,FALSE)</f>
        <v>0</v>
      </c>
      <c r="P77" s="3">
        <f>IFERROR(VLOOKUP(FISW[[#This Row],[FIS Code]],results0602[],3,FALSE),999)</f>
        <v>999</v>
      </c>
      <c r="Q77" s="3">
        <f>VLOOKUP(FISW[[#This Row],[pos0602]],pointstable[],2,FALSE)</f>
        <v>0</v>
      </c>
      <c r="R77" s="3">
        <f>IFERROR(VLOOKUP(FISW[[#This Row],[FIS Code]],results0702[],3,FALSE),999)</f>
        <v>999</v>
      </c>
      <c r="S77" s="3">
        <f>VLOOKUP(FISW[[#This Row],[pos0702]],pointstable[],2,FALSE)</f>
        <v>0</v>
      </c>
      <c r="T77" s="3">
        <f>IFERROR(VLOOKUP(FISW[[#This Row],[FIS Code]],results0802[],3,FALSE),999)</f>
        <v>999</v>
      </c>
      <c r="U77" s="3">
        <f>VLOOKUP(FISW[[#This Row],[pos0802]],pointstable[],2,FALSE)</f>
        <v>0</v>
      </c>
      <c r="V77" s="3">
        <f>IFERROR(VLOOKUP(FISW[[#This Row],[FIS Code]],results0303[],3,FALSE),999)</f>
        <v>29</v>
      </c>
      <c r="W77" s="3">
        <f>VLOOKUP(FISW[[#This Row],[pos0303]],pointstable[],2,FALSE)</f>
        <v>31</v>
      </c>
      <c r="X77" s="3">
        <f>IFERROR(VLOOKUP(FISW[[#This Row],[FIS Code]],results0403[],3,FALSE),999)</f>
        <v>52</v>
      </c>
      <c r="Y77" s="3">
        <f>VLOOKUP(FISW[[#This Row],[pos0403]],pointstable[],2,FALSE)</f>
        <v>8</v>
      </c>
      <c r="Z77" s="3">
        <f>IFERROR(VLOOKUP(FISW[[#This Row],[FIS Code]],results1003[],3,FALSE),999)</f>
        <v>999</v>
      </c>
      <c r="AA77" s="3">
        <f>VLOOKUP(FISW[[#This Row],[pos1003]],pointstable[],2,FALSE)</f>
        <v>0</v>
      </c>
      <c r="AB77" s="3">
        <f>IFERROR(VLOOKUP(FISW[[#This Row],[FIS Code]],results1103[],3,FALSE),999)</f>
        <v>999</v>
      </c>
      <c r="AC77" s="3">
        <f>VLOOKUP(FISW[[#This Row],[pos1103]],pointstable[],2,FALSE)</f>
        <v>0</v>
      </c>
      <c r="AD77" s="3">
        <f>IFERROR(VLOOKUP(FISW[[#This Row],[FIS Code]],results1203[],3,FALSE),999)</f>
        <v>999</v>
      </c>
      <c r="AE77" s="3">
        <f>VLOOKUP(FISW[[#This Row],[pos1203]],pointstable[],2,FALSE)</f>
        <v>0</v>
      </c>
      <c r="AF77" s="3">
        <f>IFERROR(VLOOKUP(FISW[[#This Row],[FIS Code]],results1303[],3,FALSE),999)</f>
        <v>999</v>
      </c>
      <c r="AG77" s="3">
        <f>VLOOKUP(FISW[[#This Row],[pos1303]],pointstable[],2,FALSE)</f>
        <v>0</v>
      </c>
      <c r="AH77" s="3">
        <f>IFERROR(VLOOKUP(FISW[[#This Row],[FIS Code]],results1503[],3,FALSE),999)</f>
        <v>23</v>
      </c>
      <c r="AI77" s="3">
        <f>VLOOKUP(FISW[[#This Row],[pos1503]],pointstable[],2,FALSE)</f>
        <v>44</v>
      </c>
      <c r="AJ77" s="3">
        <f>IFERROR(VLOOKUP(FISW[[#This Row],[FIS Code]],results1603[],3,FALSE),999)</f>
        <v>999</v>
      </c>
      <c r="AK77" s="3">
        <f>VLOOKUP(FISW[[#This Row],[pos1603]],pointstable[],2,FALSE)</f>
        <v>0</v>
      </c>
    </row>
    <row r="78" spans="1:37" x14ac:dyDescent="0.3">
      <c r="A78" s="3">
        <v>107795</v>
      </c>
      <c r="B78" s="3" t="s">
        <v>1842</v>
      </c>
      <c r="C78" s="3">
        <v>1998</v>
      </c>
      <c r="D78" s="3" t="s">
        <v>17</v>
      </c>
      <c r="E7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246</v>
      </c>
      <c r="F78">
        <f>IFERROR(VLOOKUP(FISW[[#This Row],[FIS Code]],results0301[],3,FALSE),999)</f>
        <v>999</v>
      </c>
      <c r="G78">
        <f>VLOOKUP(FISW[[#This Row],[pos0301]],pointstable[],2,FALSE)</f>
        <v>0</v>
      </c>
      <c r="H78">
        <f>IFERROR(VLOOKUP(FISW[[#This Row],[FIS Code]],results0401[],3,FALSE),999)</f>
        <v>999</v>
      </c>
      <c r="I78">
        <f>VLOOKUP(FISW[[#This Row],[pos0401]],pointstable[],2,FALSE)</f>
        <v>0</v>
      </c>
      <c r="J78">
        <f>IFERROR(VLOOKUP(FISW[[#This Row],[FIS Code]],results1501[],3,FALSE),999)</f>
        <v>999</v>
      </c>
      <c r="K78">
        <f>VLOOKUP(FISW[[#This Row],[pos15011]],pointstable[],2,FALSE)</f>
        <v>0</v>
      </c>
      <c r="L78">
        <f>IFERROR(VLOOKUP(FISW[[#This Row],[FIS Code]],results15012[],3,FALSE),999)</f>
        <v>999</v>
      </c>
      <c r="M78">
        <f>VLOOKUP(FISW[[#This Row],[pos15012]],pointstable[],2,FALSE)</f>
        <v>0</v>
      </c>
      <c r="N78" s="3">
        <f>IFERROR(VLOOKUP(FISW[[#This Row],[FIS Code]],results0502[],3,FALSE),999)</f>
        <v>999</v>
      </c>
      <c r="O78" s="3">
        <f>VLOOKUP(FISW[[#This Row],[pos0502]],pointstable[],2,FALSE)</f>
        <v>0</v>
      </c>
      <c r="P78" s="3">
        <f>IFERROR(VLOOKUP(FISW[[#This Row],[FIS Code]],results0602[],3,FALSE),999)</f>
        <v>999</v>
      </c>
      <c r="Q78" s="3">
        <f>VLOOKUP(FISW[[#This Row],[pos0602]],pointstable[],2,FALSE)</f>
        <v>0</v>
      </c>
      <c r="R78" s="3">
        <f>IFERROR(VLOOKUP(FISW[[#This Row],[FIS Code]],results0702[],3,FALSE),999)</f>
        <v>999</v>
      </c>
      <c r="S78" s="3">
        <f>VLOOKUP(FISW[[#This Row],[pos0702]],pointstable[],2,FALSE)</f>
        <v>0</v>
      </c>
      <c r="T78" s="3">
        <f>IFERROR(VLOOKUP(FISW[[#This Row],[FIS Code]],results0802[],3,FALSE),999)</f>
        <v>999</v>
      </c>
      <c r="U78" s="3">
        <f>VLOOKUP(FISW[[#This Row],[pos0802]],pointstable[],2,FALSE)</f>
        <v>0</v>
      </c>
      <c r="V78" s="3">
        <f>IFERROR(VLOOKUP(FISW[[#This Row],[FIS Code]],results0303[],3,FALSE),999)</f>
        <v>999</v>
      </c>
      <c r="W78" s="3">
        <f>VLOOKUP(FISW[[#This Row],[pos0303]],pointstable[],2,FALSE)</f>
        <v>0</v>
      </c>
      <c r="X78" s="3">
        <f>IFERROR(VLOOKUP(FISW[[#This Row],[FIS Code]],results0403[],3,FALSE),999)</f>
        <v>999</v>
      </c>
      <c r="Y78" s="3">
        <f>VLOOKUP(FISW[[#This Row],[pos0403]],pointstable[],2,FALSE)</f>
        <v>0</v>
      </c>
      <c r="Z78" s="3">
        <f>IFERROR(VLOOKUP(FISW[[#This Row],[FIS Code]],results1003[],3,FALSE),999)</f>
        <v>14</v>
      </c>
      <c r="AA78" s="3">
        <f>VLOOKUP(FISW[[#This Row],[pos1003]],pointstable[],2,FALSE)</f>
        <v>90</v>
      </c>
      <c r="AB78" s="3">
        <f>IFERROR(VLOOKUP(FISW[[#This Row],[FIS Code]],results1103[],3,FALSE),999)</f>
        <v>26</v>
      </c>
      <c r="AC78" s="3">
        <f>VLOOKUP(FISW[[#This Row],[pos1103]],pointstable[],2,FALSE)</f>
        <v>36</v>
      </c>
      <c r="AD78" s="3">
        <f>IFERROR(VLOOKUP(FISW[[#This Row],[FIS Code]],results1203[],3,FALSE),999)</f>
        <v>999</v>
      </c>
      <c r="AE78" s="3">
        <f>VLOOKUP(FISW[[#This Row],[pos1203]],pointstable[],2,FALSE)</f>
        <v>0</v>
      </c>
      <c r="AF78" s="3">
        <f>IFERROR(VLOOKUP(FISW[[#This Row],[FIS Code]],results1303[],3,FALSE),999)</f>
        <v>999</v>
      </c>
      <c r="AG78" s="3">
        <f>VLOOKUP(FISW[[#This Row],[pos1303]],pointstable[],2,FALSE)</f>
        <v>0</v>
      </c>
      <c r="AH78" s="3">
        <f>IFERROR(VLOOKUP(FISW[[#This Row],[FIS Code]],results1503[],3,FALSE),999)</f>
        <v>999</v>
      </c>
      <c r="AI78" s="3">
        <f>VLOOKUP(FISW[[#This Row],[pos1503]],pointstable[],2,FALSE)</f>
        <v>0</v>
      </c>
      <c r="AJ78" s="3">
        <f>IFERROR(VLOOKUP(FISW[[#This Row],[FIS Code]],results1603[],3,FALSE),999)</f>
        <v>11</v>
      </c>
      <c r="AK78" s="3">
        <f>VLOOKUP(FISW[[#This Row],[pos1603]],pointstable[],2,FALSE)</f>
        <v>120</v>
      </c>
    </row>
    <row r="79" spans="1:37" x14ac:dyDescent="0.3">
      <c r="A79" s="3">
        <v>6536019</v>
      </c>
      <c r="B79" s="3" t="s">
        <v>1924</v>
      </c>
      <c r="C79" s="3">
        <v>1998</v>
      </c>
      <c r="D79" s="3" t="s">
        <v>20</v>
      </c>
      <c r="E79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244</v>
      </c>
      <c r="F79" s="3">
        <f>IFERROR(VLOOKUP(FISW[[#This Row],[FIS Code]],results0301[],3,FALSE),999)</f>
        <v>999</v>
      </c>
      <c r="G79" s="3">
        <f>VLOOKUP(FISW[[#This Row],[pos0301]],pointstable[],2,FALSE)</f>
        <v>0</v>
      </c>
      <c r="H79" s="3">
        <f>IFERROR(VLOOKUP(FISW[[#This Row],[FIS Code]],results0401[],3,FALSE),999)</f>
        <v>999</v>
      </c>
      <c r="I79" s="3">
        <f>VLOOKUP(FISW[[#This Row],[pos0401]],pointstable[],2,FALSE)</f>
        <v>0</v>
      </c>
      <c r="J79" s="3">
        <f>IFERROR(VLOOKUP(FISW[[#This Row],[FIS Code]],results1501[],3,FALSE),999)</f>
        <v>999</v>
      </c>
      <c r="K79" s="3">
        <f>VLOOKUP(FISW[[#This Row],[pos15011]],pointstable[],2,FALSE)</f>
        <v>0</v>
      </c>
      <c r="L79" s="3">
        <f>IFERROR(VLOOKUP(FISW[[#This Row],[FIS Code]],results15012[],3,FALSE),999)</f>
        <v>999</v>
      </c>
      <c r="M79" s="3">
        <f>VLOOKUP(FISW[[#This Row],[pos15012]],pointstable[],2,FALSE)</f>
        <v>0</v>
      </c>
      <c r="N79" s="3">
        <f>IFERROR(VLOOKUP(FISW[[#This Row],[FIS Code]],results0502[],3,FALSE),999)</f>
        <v>999</v>
      </c>
      <c r="O79" s="3">
        <f>VLOOKUP(FISW[[#This Row],[pos0502]],pointstable[],2,FALSE)</f>
        <v>0</v>
      </c>
      <c r="P79" s="3">
        <f>IFERROR(VLOOKUP(FISW[[#This Row],[FIS Code]],results0602[],3,FALSE),999)</f>
        <v>999</v>
      </c>
      <c r="Q79" s="3">
        <f>VLOOKUP(FISW[[#This Row],[pos0602]],pointstable[],2,FALSE)</f>
        <v>0</v>
      </c>
      <c r="R79" s="3">
        <f>IFERROR(VLOOKUP(FISW[[#This Row],[FIS Code]],results0702[],3,FALSE),999)</f>
        <v>999</v>
      </c>
      <c r="S79" s="3">
        <f>VLOOKUP(FISW[[#This Row],[pos0702]],pointstable[],2,FALSE)</f>
        <v>0</v>
      </c>
      <c r="T79" s="3">
        <f>IFERROR(VLOOKUP(FISW[[#This Row],[FIS Code]],results0802[],3,FALSE),999)</f>
        <v>999</v>
      </c>
      <c r="U79" s="3">
        <f>VLOOKUP(FISW[[#This Row],[pos0802]],pointstable[],2,FALSE)</f>
        <v>0</v>
      </c>
      <c r="V79" s="3">
        <f>IFERROR(VLOOKUP(FISW[[#This Row],[FIS Code]],results0303[],3,FALSE),999)</f>
        <v>999</v>
      </c>
      <c r="W79" s="3">
        <f>VLOOKUP(FISW[[#This Row],[pos0303]],pointstable[],2,FALSE)</f>
        <v>0</v>
      </c>
      <c r="X79" s="3">
        <f>IFERROR(VLOOKUP(FISW[[#This Row],[FIS Code]],results0403[],3,FALSE),999)</f>
        <v>999</v>
      </c>
      <c r="Y79" s="3">
        <f>VLOOKUP(FISW[[#This Row],[pos0403]],pointstable[],2,FALSE)</f>
        <v>0</v>
      </c>
      <c r="Z79" s="3">
        <f>IFERROR(VLOOKUP(FISW[[#This Row],[FIS Code]],results1003[],3,FALSE),999)</f>
        <v>32</v>
      </c>
      <c r="AA79" s="3">
        <f>VLOOKUP(FISW[[#This Row],[pos1003]],pointstable[],2,FALSE)</f>
        <v>28</v>
      </c>
      <c r="AB79" s="3">
        <f>IFERROR(VLOOKUP(FISW[[#This Row],[FIS Code]],results1103[],3,FALSE),999)</f>
        <v>34</v>
      </c>
      <c r="AC79" s="3">
        <f>VLOOKUP(FISW[[#This Row],[pos1103]],pointstable[],2,FALSE)</f>
        <v>26</v>
      </c>
      <c r="AD79" s="3">
        <f>IFERROR(VLOOKUP(FISW[[#This Row],[FIS Code]],results1203[],3,FALSE),999)</f>
        <v>999</v>
      </c>
      <c r="AE79" s="3">
        <f>VLOOKUP(FISW[[#This Row],[pos1203]],pointstable[],2,FALSE)</f>
        <v>0</v>
      </c>
      <c r="AF79" s="3">
        <f>IFERROR(VLOOKUP(FISW[[#This Row],[FIS Code]],results1303[],3,FALSE),999)</f>
        <v>999</v>
      </c>
      <c r="AG79" s="3">
        <f>VLOOKUP(FISW[[#This Row],[pos1303]],pointstable[],2,FALSE)</f>
        <v>0</v>
      </c>
      <c r="AH79" s="3">
        <f>IFERROR(VLOOKUP(FISW[[#This Row],[FIS Code]],results1503[],3,FALSE),999)</f>
        <v>14</v>
      </c>
      <c r="AI79" s="3">
        <f>VLOOKUP(FISW[[#This Row],[pos1503]],pointstable[],2,FALSE)</f>
        <v>90</v>
      </c>
      <c r="AJ79" s="3">
        <f>IFERROR(VLOOKUP(FISW[[#This Row],[FIS Code]],results1603[],3,FALSE),999)</f>
        <v>13</v>
      </c>
      <c r="AK79" s="3">
        <f>VLOOKUP(FISW[[#This Row],[pos1603]],pointstable[],2,FALSE)</f>
        <v>100</v>
      </c>
    </row>
    <row r="80" spans="1:37" x14ac:dyDescent="0.3">
      <c r="A80" s="3">
        <v>108155</v>
      </c>
      <c r="B80" s="3" t="s">
        <v>253</v>
      </c>
      <c r="C80" s="3">
        <v>2001</v>
      </c>
      <c r="D80" s="3" t="s">
        <v>17</v>
      </c>
      <c r="E8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241</v>
      </c>
      <c r="F80">
        <f>IFERROR(VLOOKUP(FISW[[#This Row],[FIS Code]],results0301[],3,FALSE),999)</f>
        <v>999</v>
      </c>
      <c r="G80">
        <f>VLOOKUP(FISW[[#This Row],[pos0301]],pointstable[],2,FALSE)</f>
        <v>0</v>
      </c>
      <c r="H80">
        <f>IFERROR(VLOOKUP(FISW[[#This Row],[FIS Code]],results0401[],3,FALSE),999)</f>
        <v>27</v>
      </c>
      <c r="I80">
        <f>VLOOKUP(FISW[[#This Row],[pos0401]],pointstable[],2,FALSE)</f>
        <v>34</v>
      </c>
      <c r="J80">
        <f>IFERROR(VLOOKUP(FISW[[#This Row],[FIS Code]],results1501[],3,FALSE),999)</f>
        <v>999</v>
      </c>
      <c r="K80">
        <f>VLOOKUP(FISW[[#This Row],[pos15011]],pointstable[],2,FALSE)</f>
        <v>0</v>
      </c>
      <c r="L80">
        <f>IFERROR(VLOOKUP(FISW[[#This Row],[FIS Code]],results15012[],3,FALSE),999)</f>
        <v>999</v>
      </c>
      <c r="M80">
        <f>VLOOKUP(FISW[[#This Row],[pos15012]],pointstable[],2,FALSE)</f>
        <v>0</v>
      </c>
      <c r="N80" s="3">
        <f>IFERROR(VLOOKUP(FISW[[#This Row],[FIS Code]],results0502[],3,FALSE),999)</f>
        <v>32</v>
      </c>
      <c r="O80" s="3">
        <f>VLOOKUP(FISW[[#This Row],[pos0502]],pointstable[],2,FALSE)</f>
        <v>28</v>
      </c>
      <c r="P80" s="3">
        <f>IFERROR(VLOOKUP(FISW[[#This Row],[FIS Code]],results0602[],3,FALSE),999)</f>
        <v>32</v>
      </c>
      <c r="Q80" s="3">
        <f>VLOOKUP(FISW[[#This Row],[pos0602]],pointstable[],2,FALSE)</f>
        <v>28</v>
      </c>
      <c r="R80" s="3">
        <f>IFERROR(VLOOKUP(FISW[[#This Row],[FIS Code]],results0702[],3,FALSE),999)</f>
        <v>28</v>
      </c>
      <c r="S80" s="3">
        <f>VLOOKUP(FISW[[#This Row],[pos0702]],pointstable[],2,FALSE)</f>
        <v>32</v>
      </c>
      <c r="T80" s="3">
        <f>IFERROR(VLOOKUP(FISW[[#This Row],[FIS Code]],results0802[],3,FALSE),999)</f>
        <v>26</v>
      </c>
      <c r="U80" s="3">
        <f>VLOOKUP(FISW[[#This Row],[pos0802]],pointstable[],2,FALSE)</f>
        <v>36</v>
      </c>
      <c r="V80" s="3">
        <f>IFERROR(VLOOKUP(FISW[[#This Row],[FIS Code]],results0303[],3,FALSE),999)</f>
        <v>56</v>
      </c>
      <c r="W80" s="3">
        <f>VLOOKUP(FISW[[#This Row],[pos0303]],pointstable[],2,FALSE)</f>
        <v>4</v>
      </c>
      <c r="X80" s="3">
        <f>IFERROR(VLOOKUP(FISW[[#This Row],[FIS Code]],results0403[],3,FALSE),999)</f>
        <v>61</v>
      </c>
      <c r="Y80" s="3">
        <f>VLOOKUP(FISW[[#This Row],[pos0403]],pointstable[],2,FALSE)</f>
        <v>0</v>
      </c>
      <c r="Z80" s="3">
        <f>IFERROR(VLOOKUP(FISW[[#This Row],[FIS Code]],results1003[],3,FALSE),999)</f>
        <v>55</v>
      </c>
      <c r="AA80" s="3">
        <f>VLOOKUP(FISW[[#This Row],[pos1003]],pointstable[],2,FALSE)</f>
        <v>5</v>
      </c>
      <c r="AB80" s="3">
        <f>IFERROR(VLOOKUP(FISW[[#This Row],[FIS Code]],results1103[],3,FALSE),999)</f>
        <v>47</v>
      </c>
      <c r="AC80" s="3">
        <f>VLOOKUP(FISW[[#This Row],[pos1103]],pointstable[],2,FALSE)</f>
        <v>13</v>
      </c>
      <c r="AD80" s="3">
        <f>IFERROR(VLOOKUP(FISW[[#This Row],[FIS Code]],results1203[],3,FALSE),999)</f>
        <v>52</v>
      </c>
      <c r="AE80" s="3">
        <f>VLOOKUP(FISW[[#This Row],[pos1203]],pointstable[],2,FALSE)</f>
        <v>8</v>
      </c>
      <c r="AF80" s="3">
        <f>IFERROR(VLOOKUP(FISW[[#This Row],[FIS Code]],results1303[],3,FALSE),999)</f>
        <v>53</v>
      </c>
      <c r="AG80" s="3">
        <f>VLOOKUP(FISW[[#This Row],[pos1303]],pointstable[],2,FALSE)</f>
        <v>7</v>
      </c>
      <c r="AH80" s="3">
        <f>IFERROR(VLOOKUP(FISW[[#This Row],[FIS Code]],results1503[],3,FALSE),999)</f>
        <v>32</v>
      </c>
      <c r="AI80" s="3">
        <f>VLOOKUP(FISW[[#This Row],[pos1503]],pointstable[],2,FALSE)</f>
        <v>28</v>
      </c>
      <c r="AJ80" s="3">
        <f>IFERROR(VLOOKUP(FISW[[#This Row],[FIS Code]],results1603[],3,FALSE),999)</f>
        <v>42</v>
      </c>
      <c r="AK80" s="3">
        <f>VLOOKUP(FISW[[#This Row],[pos1603]],pointstable[],2,FALSE)</f>
        <v>18</v>
      </c>
    </row>
    <row r="81" spans="1:37" x14ac:dyDescent="0.3">
      <c r="A81" s="3">
        <v>107988</v>
      </c>
      <c r="B81" s="3" t="s">
        <v>311</v>
      </c>
      <c r="C81" s="3">
        <v>2000</v>
      </c>
      <c r="D81" s="3" t="s">
        <v>17</v>
      </c>
      <c r="E8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236</v>
      </c>
      <c r="F81" s="3">
        <f>IFERROR(VLOOKUP(FISW[[#This Row],[FIS Code]],results0301[],3,FALSE),999)</f>
        <v>999</v>
      </c>
      <c r="G81" s="3">
        <f>VLOOKUP(FISW[[#This Row],[pos0301]],pointstable[],2,FALSE)</f>
        <v>0</v>
      </c>
      <c r="H81" s="3">
        <f>IFERROR(VLOOKUP(FISW[[#This Row],[FIS Code]],results0401[],3,FALSE),999)</f>
        <v>999</v>
      </c>
      <c r="I81" s="3">
        <f>VLOOKUP(FISW[[#This Row],[pos0401]],pointstable[],2,FALSE)</f>
        <v>0</v>
      </c>
      <c r="J81" s="3">
        <f>IFERROR(VLOOKUP(FISW[[#This Row],[FIS Code]],results1501[],3,FALSE),999)</f>
        <v>999</v>
      </c>
      <c r="K81" s="3">
        <f>VLOOKUP(FISW[[#This Row],[pos15011]],pointstable[],2,FALSE)</f>
        <v>0</v>
      </c>
      <c r="L81" s="3">
        <f>IFERROR(VLOOKUP(FISW[[#This Row],[FIS Code]],results15012[],3,FALSE),999)</f>
        <v>999</v>
      </c>
      <c r="M81" s="3">
        <f>VLOOKUP(FISW[[#This Row],[pos15012]],pointstable[],2,FALSE)</f>
        <v>0</v>
      </c>
      <c r="N81" s="3">
        <f>IFERROR(VLOOKUP(FISW[[#This Row],[FIS Code]],results0502[],3,FALSE),999)</f>
        <v>999</v>
      </c>
      <c r="O81" s="3">
        <f>VLOOKUP(FISW[[#This Row],[pos0502]],pointstable[],2,FALSE)</f>
        <v>0</v>
      </c>
      <c r="P81" s="3">
        <f>IFERROR(VLOOKUP(FISW[[#This Row],[FIS Code]],results0602[],3,FALSE),999)</f>
        <v>23</v>
      </c>
      <c r="Q81" s="3">
        <f>VLOOKUP(FISW[[#This Row],[pos0602]],pointstable[],2,FALSE)</f>
        <v>44</v>
      </c>
      <c r="R81" s="3">
        <f>IFERROR(VLOOKUP(FISW[[#This Row],[FIS Code]],results0702[],3,FALSE),999)</f>
        <v>999</v>
      </c>
      <c r="S81" s="3">
        <f>VLOOKUP(FISW[[#This Row],[pos0702]],pointstable[],2,FALSE)</f>
        <v>0</v>
      </c>
      <c r="T81" s="3">
        <f>IFERROR(VLOOKUP(FISW[[#This Row],[FIS Code]],results0802[],3,FALSE),999)</f>
        <v>15</v>
      </c>
      <c r="U81" s="3">
        <f>VLOOKUP(FISW[[#This Row],[pos0802]],pointstable[],2,FALSE)</f>
        <v>80</v>
      </c>
      <c r="V81" s="3">
        <f>IFERROR(VLOOKUP(FISW[[#This Row],[FIS Code]],results0303[],3,FALSE),999)</f>
        <v>20</v>
      </c>
      <c r="W81" s="3">
        <f>VLOOKUP(FISW[[#This Row],[pos0303]],pointstable[],2,FALSE)</f>
        <v>55</v>
      </c>
      <c r="X81" s="3">
        <f>IFERROR(VLOOKUP(FISW[[#This Row],[FIS Code]],results0403[],3,FALSE),999)</f>
        <v>999</v>
      </c>
      <c r="Y81" s="3">
        <f>VLOOKUP(FISW[[#This Row],[pos0403]],pointstable[],2,FALSE)</f>
        <v>0</v>
      </c>
      <c r="Z81" s="3">
        <f>IFERROR(VLOOKUP(FISW[[#This Row],[FIS Code]],results1003[],3,FALSE),999)</f>
        <v>999</v>
      </c>
      <c r="AA81" s="3">
        <f>VLOOKUP(FISW[[#This Row],[pos1003]],pointstable[],2,FALSE)</f>
        <v>0</v>
      </c>
      <c r="AB81" s="3">
        <f>IFERROR(VLOOKUP(FISW[[#This Row],[FIS Code]],results1103[],3,FALSE),999)</f>
        <v>27</v>
      </c>
      <c r="AC81" s="3">
        <f>VLOOKUP(FISW[[#This Row],[pos1103]],pointstable[],2,FALSE)</f>
        <v>34</v>
      </c>
      <c r="AD81" s="3">
        <f>IFERROR(VLOOKUP(FISW[[#This Row],[FIS Code]],results1203[],3,FALSE),999)</f>
        <v>37</v>
      </c>
      <c r="AE81" s="3">
        <f>VLOOKUP(FISW[[#This Row],[pos1203]],pointstable[],2,FALSE)</f>
        <v>23</v>
      </c>
      <c r="AF81" s="3">
        <f>IFERROR(VLOOKUP(FISW[[#This Row],[FIS Code]],results1303[],3,FALSE),999)</f>
        <v>999</v>
      </c>
      <c r="AG81" s="3">
        <f>VLOOKUP(FISW[[#This Row],[pos1303]],pointstable[],2,FALSE)</f>
        <v>0</v>
      </c>
      <c r="AH81" s="3">
        <f>IFERROR(VLOOKUP(FISW[[#This Row],[FIS Code]],results1503[],3,FALSE),999)</f>
        <v>999</v>
      </c>
      <c r="AI81" s="3">
        <f>VLOOKUP(FISW[[#This Row],[pos1503]],pointstable[],2,FALSE)</f>
        <v>0</v>
      </c>
      <c r="AJ81" s="3">
        <f>IFERROR(VLOOKUP(FISW[[#This Row],[FIS Code]],results1603[],3,FALSE),999)</f>
        <v>999</v>
      </c>
      <c r="AK81" s="3">
        <f>VLOOKUP(FISW[[#This Row],[pos1603]],pointstable[],2,FALSE)</f>
        <v>0</v>
      </c>
    </row>
    <row r="82" spans="1:37" x14ac:dyDescent="0.3">
      <c r="A82" s="3">
        <v>6536377</v>
      </c>
      <c r="B82" s="3" t="s">
        <v>2067</v>
      </c>
      <c r="C82" s="3">
        <v>2000</v>
      </c>
      <c r="D82" s="3" t="s">
        <v>20</v>
      </c>
      <c r="E82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235</v>
      </c>
      <c r="F82" s="3">
        <f>IFERROR(VLOOKUP(FISW[[#This Row],[FIS Code]],results0301[],3,FALSE),999)</f>
        <v>999</v>
      </c>
      <c r="G82" s="3">
        <f>VLOOKUP(FISW[[#This Row],[pos0301]],pointstable[],2,FALSE)</f>
        <v>0</v>
      </c>
      <c r="H82" s="3">
        <f>IFERROR(VLOOKUP(FISW[[#This Row],[FIS Code]],results0401[],3,FALSE),999)</f>
        <v>999</v>
      </c>
      <c r="I82" s="3">
        <f>VLOOKUP(FISW[[#This Row],[pos0401]],pointstable[],2,FALSE)</f>
        <v>0</v>
      </c>
      <c r="J82" s="3">
        <f>IFERROR(VLOOKUP(FISW[[#This Row],[FIS Code]],results1501[],3,FALSE),999)</f>
        <v>999</v>
      </c>
      <c r="K82" s="3">
        <f>VLOOKUP(FISW[[#This Row],[pos15011]],pointstable[],2,FALSE)</f>
        <v>0</v>
      </c>
      <c r="L82" s="3">
        <f>IFERROR(VLOOKUP(FISW[[#This Row],[FIS Code]],results15012[],3,FALSE),999)</f>
        <v>999</v>
      </c>
      <c r="M82" s="3">
        <f>VLOOKUP(FISW[[#This Row],[pos15012]],pointstable[],2,FALSE)</f>
        <v>0</v>
      </c>
      <c r="N82" s="3">
        <f>IFERROR(VLOOKUP(FISW[[#This Row],[FIS Code]],results0502[],3,FALSE),999)</f>
        <v>999</v>
      </c>
      <c r="O82" s="3">
        <f>VLOOKUP(FISW[[#This Row],[pos0502]],pointstable[],2,FALSE)</f>
        <v>0</v>
      </c>
      <c r="P82" s="3">
        <f>IFERROR(VLOOKUP(FISW[[#This Row],[FIS Code]],results0602[],3,FALSE),999)</f>
        <v>999</v>
      </c>
      <c r="Q82" s="3">
        <f>VLOOKUP(FISW[[#This Row],[pos0602]],pointstable[],2,FALSE)</f>
        <v>0</v>
      </c>
      <c r="R82" s="3">
        <f>IFERROR(VLOOKUP(FISW[[#This Row],[FIS Code]],results0702[],3,FALSE),999)</f>
        <v>999</v>
      </c>
      <c r="S82" s="3">
        <f>VLOOKUP(FISW[[#This Row],[pos0702]],pointstable[],2,FALSE)</f>
        <v>0</v>
      </c>
      <c r="T82" s="3">
        <f>IFERROR(VLOOKUP(FISW[[#This Row],[FIS Code]],results0802[],3,FALSE),999)</f>
        <v>999</v>
      </c>
      <c r="U82" s="3">
        <f>VLOOKUP(FISW[[#This Row],[pos0802]],pointstable[],2,FALSE)</f>
        <v>0</v>
      </c>
      <c r="V82" s="3">
        <f>IFERROR(VLOOKUP(FISW[[#This Row],[FIS Code]],results0303[],3,FALSE),999)</f>
        <v>999</v>
      </c>
      <c r="W82" s="3">
        <f>VLOOKUP(FISW[[#This Row],[pos0303]],pointstable[],2,FALSE)</f>
        <v>0</v>
      </c>
      <c r="X82" s="3">
        <f>IFERROR(VLOOKUP(FISW[[#This Row],[FIS Code]],results0403[],3,FALSE),999)</f>
        <v>999</v>
      </c>
      <c r="Y82" s="3">
        <f>VLOOKUP(FISW[[#This Row],[pos0403]],pointstable[],2,FALSE)</f>
        <v>0</v>
      </c>
      <c r="Z82" s="3">
        <f>IFERROR(VLOOKUP(FISW[[#This Row],[FIS Code]],results1003[],3,FALSE),999)</f>
        <v>999</v>
      </c>
      <c r="AA82" s="3">
        <f>VLOOKUP(FISW[[#This Row],[pos1003]],pointstable[],2,FALSE)</f>
        <v>0</v>
      </c>
      <c r="AB82" s="3">
        <f>IFERROR(VLOOKUP(FISW[[#This Row],[FIS Code]],results1103[],3,FALSE),999)</f>
        <v>19</v>
      </c>
      <c r="AC82" s="3">
        <f>VLOOKUP(FISW[[#This Row],[pos1103]],pointstable[],2,FALSE)</f>
        <v>60</v>
      </c>
      <c r="AD82" s="3">
        <f>IFERROR(VLOOKUP(FISW[[#This Row],[FIS Code]],results1203[],3,FALSE),999)</f>
        <v>16</v>
      </c>
      <c r="AE82" s="3">
        <f>VLOOKUP(FISW[[#This Row],[pos1203]],pointstable[],2,FALSE)</f>
        <v>75</v>
      </c>
      <c r="AF82" s="3">
        <f>IFERROR(VLOOKUP(FISW[[#This Row],[FIS Code]],results1303[],3,FALSE),999)</f>
        <v>13</v>
      </c>
      <c r="AG82" s="3">
        <f>VLOOKUP(FISW[[#This Row],[pos1303]],pointstable[],2,FALSE)</f>
        <v>100</v>
      </c>
      <c r="AH82" s="3">
        <f>IFERROR(VLOOKUP(FISW[[#This Row],[FIS Code]],results1503[],3,FALSE),999)</f>
        <v>999</v>
      </c>
      <c r="AI82" s="3">
        <f>VLOOKUP(FISW[[#This Row],[pos1503]],pointstable[],2,FALSE)</f>
        <v>0</v>
      </c>
      <c r="AJ82" s="3">
        <f>IFERROR(VLOOKUP(FISW[[#This Row],[FIS Code]],results1603[],3,FALSE),999)</f>
        <v>999</v>
      </c>
      <c r="AK82" s="3">
        <f>VLOOKUP(FISW[[#This Row],[pos1603]],pointstable[],2,FALSE)</f>
        <v>0</v>
      </c>
    </row>
    <row r="83" spans="1:37" x14ac:dyDescent="0.3">
      <c r="A83" s="3">
        <v>108075</v>
      </c>
      <c r="B83" s="3" t="s">
        <v>1496</v>
      </c>
      <c r="C83" s="3">
        <v>2001</v>
      </c>
      <c r="D83" s="3" t="s">
        <v>17</v>
      </c>
      <c r="E8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225</v>
      </c>
      <c r="F83">
        <f>IFERROR(VLOOKUP(FISW[[#This Row],[FIS Code]],results0301[],3,FALSE),999)</f>
        <v>999</v>
      </c>
      <c r="G83">
        <f>VLOOKUP(FISW[[#This Row],[pos0301]],pointstable[],2,FALSE)</f>
        <v>0</v>
      </c>
      <c r="H83">
        <f>IFERROR(VLOOKUP(FISW[[#This Row],[FIS Code]],results0401[],3,FALSE),999)</f>
        <v>999</v>
      </c>
      <c r="I83">
        <f>VLOOKUP(FISW[[#This Row],[pos0401]],pointstable[],2,FALSE)</f>
        <v>0</v>
      </c>
      <c r="J83">
        <f>IFERROR(VLOOKUP(FISW[[#This Row],[FIS Code]],results1501[],3,FALSE),999)</f>
        <v>999</v>
      </c>
      <c r="K83">
        <f>VLOOKUP(FISW[[#This Row],[pos15011]],pointstable[],2,FALSE)</f>
        <v>0</v>
      </c>
      <c r="L83">
        <f>IFERROR(VLOOKUP(FISW[[#This Row],[FIS Code]],results15012[],3,FALSE),999)</f>
        <v>999</v>
      </c>
      <c r="M83">
        <f>VLOOKUP(FISW[[#This Row],[pos15012]],pointstable[],2,FALSE)</f>
        <v>0</v>
      </c>
      <c r="N83" s="3">
        <f>IFERROR(VLOOKUP(FISW[[#This Row],[FIS Code]],results0502[],3,FALSE),999)</f>
        <v>999</v>
      </c>
      <c r="O83" s="3">
        <f>VLOOKUP(FISW[[#This Row],[pos0502]],pointstable[],2,FALSE)</f>
        <v>0</v>
      </c>
      <c r="P83" s="3">
        <f>IFERROR(VLOOKUP(FISW[[#This Row],[FIS Code]],results0602[],3,FALSE),999)</f>
        <v>999</v>
      </c>
      <c r="Q83" s="3">
        <f>VLOOKUP(FISW[[#This Row],[pos0602]],pointstable[],2,FALSE)</f>
        <v>0</v>
      </c>
      <c r="R83" s="3">
        <f>IFERROR(VLOOKUP(FISW[[#This Row],[FIS Code]],results0702[],3,FALSE),999)</f>
        <v>999</v>
      </c>
      <c r="S83" s="3">
        <f>VLOOKUP(FISW[[#This Row],[pos0702]],pointstable[],2,FALSE)</f>
        <v>0</v>
      </c>
      <c r="T83" s="3">
        <f>IFERROR(VLOOKUP(FISW[[#This Row],[FIS Code]],results0802[],3,FALSE),999)</f>
        <v>999</v>
      </c>
      <c r="U83" s="3">
        <f>VLOOKUP(FISW[[#This Row],[pos0802]],pointstable[],2,FALSE)</f>
        <v>0</v>
      </c>
      <c r="V83" s="3">
        <f>IFERROR(VLOOKUP(FISW[[#This Row],[FIS Code]],results0303[],3,FALSE),999)</f>
        <v>999</v>
      </c>
      <c r="W83" s="3">
        <f>VLOOKUP(FISW[[#This Row],[pos0303]],pointstable[],2,FALSE)</f>
        <v>0</v>
      </c>
      <c r="X83" s="3">
        <f>IFERROR(VLOOKUP(FISW[[#This Row],[FIS Code]],results0403[],3,FALSE),999)</f>
        <v>5</v>
      </c>
      <c r="Y83" s="3">
        <f>VLOOKUP(FISW[[#This Row],[pos0403]],pointstable[],2,FALSE)</f>
        <v>225</v>
      </c>
      <c r="Z83" s="3">
        <f>IFERROR(VLOOKUP(FISW[[#This Row],[FIS Code]],results1003[],3,FALSE),999)</f>
        <v>999</v>
      </c>
      <c r="AA83" s="3">
        <f>VLOOKUP(FISW[[#This Row],[pos1003]],pointstable[],2,FALSE)</f>
        <v>0</v>
      </c>
      <c r="AB83" s="3">
        <f>IFERROR(VLOOKUP(FISW[[#This Row],[FIS Code]],results1103[],3,FALSE),999)</f>
        <v>999</v>
      </c>
      <c r="AC83" s="3">
        <f>VLOOKUP(FISW[[#This Row],[pos1103]],pointstable[],2,FALSE)</f>
        <v>0</v>
      </c>
      <c r="AD83" s="3">
        <f>IFERROR(VLOOKUP(FISW[[#This Row],[FIS Code]],results1203[],3,FALSE),999)</f>
        <v>999</v>
      </c>
      <c r="AE83" s="3">
        <f>VLOOKUP(FISW[[#This Row],[pos1203]],pointstable[],2,FALSE)</f>
        <v>0</v>
      </c>
      <c r="AF83" s="3">
        <f>IFERROR(VLOOKUP(FISW[[#This Row],[FIS Code]],results1303[],3,FALSE),999)</f>
        <v>999</v>
      </c>
      <c r="AG83" s="3">
        <f>VLOOKUP(FISW[[#This Row],[pos1303]],pointstable[],2,FALSE)</f>
        <v>0</v>
      </c>
      <c r="AH83" s="3">
        <f>IFERROR(VLOOKUP(FISW[[#This Row],[FIS Code]],results1503[],3,FALSE),999)</f>
        <v>999</v>
      </c>
      <c r="AI83" s="3">
        <f>VLOOKUP(FISW[[#This Row],[pos1503]],pointstable[],2,FALSE)</f>
        <v>0</v>
      </c>
      <c r="AJ83" s="3">
        <f>IFERROR(VLOOKUP(FISW[[#This Row],[FIS Code]],results1603[],3,FALSE),999)</f>
        <v>999</v>
      </c>
      <c r="AK83" s="3">
        <f>VLOOKUP(FISW[[#This Row],[pos1603]],pointstable[],2,FALSE)</f>
        <v>0</v>
      </c>
    </row>
    <row r="84" spans="1:37" x14ac:dyDescent="0.3">
      <c r="A84" s="3">
        <v>108154</v>
      </c>
      <c r="B84" s="3" t="s">
        <v>292</v>
      </c>
      <c r="C84" s="3">
        <v>2001</v>
      </c>
      <c r="D84" s="3" t="s">
        <v>17</v>
      </c>
      <c r="E8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225</v>
      </c>
      <c r="F84">
        <f>IFERROR(VLOOKUP(FISW[[#This Row],[FIS Code]],results0301[],3,FALSE),999)</f>
        <v>25</v>
      </c>
      <c r="G84">
        <f>VLOOKUP(FISW[[#This Row],[pos0301]],pointstable[],2,FALSE)</f>
        <v>38</v>
      </c>
      <c r="H84">
        <f>IFERROR(VLOOKUP(FISW[[#This Row],[FIS Code]],results0401[],3,FALSE),999)</f>
        <v>26</v>
      </c>
      <c r="I84">
        <f>VLOOKUP(FISW[[#This Row],[pos0401]],pointstable[],2,FALSE)</f>
        <v>36</v>
      </c>
      <c r="J84">
        <f>IFERROR(VLOOKUP(FISW[[#This Row],[FIS Code]],results1501[],3,FALSE),999)</f>
        <v>999</v>
      </c>
      <c r="K84">
        <f>VLOOKUP(FISW[[#This Row],[pos15011]],pointstable[],2,FALSE)</f>
        <v>0</v>
      </c>
      <c r="L84">
        <f>IFERROR(VLOOKUP(FISW[[#This Row],[FIS Code]],results15012[],3,FALSE),999)</f>
        <v>999</v>
      </c>
      <c r="M84">
        <f>VLOOKUP(FISW[[#This Row],[pos15012]],pointstable[],2,FALSE)</f>
        <v>0</v>
      </c>
      <c r="N84" s="3">
        <f>IFERROR(VLOOKUP(FISW[[#This Row],[FIS Code]],results0502[],3,FALSE),999)</f>
        <v>39</v>
      </c>
      <c r="O84" s="3">
        <f>VLOOKUP(FISW[[#This Row],[pos0502]],pointstable[],2,FALSE)</f>
        <v>21</v>
      </c>
      <c r="P84" s="3">
        <f>IFERROR(VLOOKUP(FISW[[#This Row],[FIS Code]],results0602[],3,FALSE),999)</f>
        <v>36</v>
      </c>
      <c r="Q84" s="3">
        <f>VLOOKUP(FISW[[#This Row],[pos0602]],pointstable[],2,FALSE)</f>
        <v>24</v>
      </c>
      <c r="R84" s="3">
        <f>IFERROR(VLOOKUP(FISW[[#This Row],[FIS Code]],results0702[],3,FALSE),999)</f>
        <v>27</v>
      </c>
      <c r="S84" s="3">
        <f>VLOOKUP(FISW[[#This Row],[pos0702]],pointstable[],2,FALSE)</f>
        <v>34</v>
      </c>
      <c r="T84" s="3">
        <f>IFERROR(VLOOKUP(FISW[[#This Row],[FIS Code]],results0802[],3,FALSE),999)</f>
        <v>27</v>
      </c>
      <c r="U84" s="3">
        <f>VLOOKUP(FISW[[#This Row],[pos0802]],pointstable[],2,FALSE)</f>
        <v>34</v>
      </c>
      <c r="V84" s="3">
        <f>IFERROR(VLOOKUP(FISW[[#This Row],[FIS Code]],results0303[],3,FALSE),999)</f>
        <v>57</v>
      </c>
      <c r="W84" s="3">
        <f>VLOOKUP(FISW[[#This Row],[pos0303]],pointstable[],2,FALSE)</f>
        <v>3</v>
      </c>
      <c r="X84" s="3">
        <f>IFERROR(VLOOKUP(FISW[[#This Row],[FIS Code]],results0403[],3,FALSE),999)</f>
        <v>999</v>
      </c>
      <c r="Y84" s="3">
        <f>VLOOKUP(FISW[[#This Row],[pos0403]],pointstable[],2,FALSE)</f>
        <v>0</v>
      </c>
      <c r="Z84" s="3">
        <f>IFERROR(VLOOKUP(FISW[[#This Row],[FIS Code]],results1003[],3,FALSE),999)</f>
        <v>58</v>
      </c>
      <c r="AA84" s="3">
        <f>VLOOKUP(FISW[[#This Row],[pos1003]],pointstable[],2,FALSE)</f>
        <v>2</v>
      </c>
      <c r="AB84" s="3">
        <f>IFERROR(VLOOKUP(FISW[[#This Row],[FIS Code]],results1103[],3,FALSE),999)</f>
        <v>999</v>
      </c>
      <c r="AC84" s="3">
        <f>VLOOKUP(FISW[[#This Row],[pos1103]],pointstable[],2,FALSE)</f>
        <v>0</v>
      </c>
      <c r="AD84" s="3">
        <f>IFERROR(VLOOKUP(FISW[[#This Row],[FIS Code]],results1203[],3,FALSE),999)</f>
        <v>54</v>
      </c>
      <c r="AE84" s="3">
        <f>VLOOKUP(FISW[[#This Row],[pos1203]],pointstable[],2,FALSE)</f>
        <v>6</v>
      </c>
      <c r="AF84" s="3">
        <f>IFERROR(VLOOKUP(FISW[[#This Row],[FIS Code]],results1303[],3,FALSE),999)</f>
        <v>999</v>
      </c>
      <c r="AG84" s="3">
        <f>VLOOKUP(FISW[[#This Row],[pos1303]],pointstable[],2,FALSE)</f>
        <v>0</v>
      </c>
      <c r="AH84" s="3">
        <f>IFERROR(VLOOKUP(FISW[[#This Row],[FIS Code]],results1503[],3,FALSE),999)</f>
        <v>33</v>
      </c>
      <c r="AI84" s="3">
        <f>VLOOKUP(FISW[[#This Row],[pos1503]],pointstable[],2,FALSE)</f>
        <v>27</v>
      </c>
      <c r="AJ84" s="3">
        <f>IFERROR(VLOOKUP(FISW[[#This Row],[FIS Code]],results1603[],3,FALSE),999)</f>
        <v>999</v>
      </c>
      <c r="AK84" s="3">
        <f>VLOOKUP(FISW[[#This Row],[pos1603]],pointstable[],2,FALSE)</f>
        <v>0</v>
      </c>
    </row>
    <row r="85" spans="1:37" x14ac:dyDescent="0.3">
      <c r="A85" s="3">
        <v>496447</v>
      </c>
      <c r="B85" s="3" t="s">
        <v>1912</v>
      </c>
      <c r="C85" s="3">
        <v>2001</v>
      </c>
      <c r="D85" s="3" t="s">
        <v>1913</v>
      </c>
      <c r="E8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225</v>
      </c>
      <c r="F85" s="3">
        <f>IFERROR(VLOOKUP(FISW[[#This Row],[FIS Code]],results0301[],3,FALSE),999)</f>
        <v>999</v>
      </c>
      <c r="G85" s="3">
        <f>VLOOKUP(FISW[[#This Row],[pos0301]],pointstable[],2,FALSE)</f>
        <v>0</v>
      </c>
      <c r="H85" s="3">
        <f>IFERROR(VLOOKUP(FISW[[#This Row],[FIS Code]],results0401[],3,FALSE),999)</f>
        <v>999</v>
      </c>
      <c r="I85" s="3">
        <f>VLOOKUP(FISW[[#This Row],[pos0401]],pointstable[],2,FALSE)</f>
        <v>0</v>
      </c>
      <c r="J85" s="3">
        <f>IFERROR(VLOOKUP(FISW[[#This Row],[FIS Code]],results1501[],3,FALSE),999)</f>
        <v>999</v>
      </c>
      <c r="K85" s="3">
        <f>VLOOKUP(FISW[[#This Row],[pos15011]],pointstable[],2,FALSE)</f>
        <v>0</v>
      </c>
      <c r="L85" s="3">
        <f>IFERROR(VLOOKUP(FISW[[#This Row],[FIS Code]],results15012[],3,FALSE),999)</f>
        <v>999</v>
      </c>
      <c r="M85" s="3">
        <f>VLOOKUP(FISW[[#This Row],[pos15012]],pointstable[],2,FALSE)</f>
        <v>0</v>
      </c>
      <c r="N85" s="3">
        <f>IFERROR(VLOOKUP(FISW[[#This Row],[FIS Code]],results0502[],3,FALSE),999)</f>
        <v>999</v>
      </c>
      <c r="O85" s="3">
        <f>VLOOKUP(FISW[[#This Row],[pos0502]],pointstable[],2,FALSE)</f>
        <v>0</v>
      </c>
      <c r="P85" s="3">
        <f>IFERROR(VLOOKUP(FISW[[#This Row],[FIS Code]],results0602[],3,FALSE),999)</f>
        <v>999</v>
      </c>
      <c r="Q85" s="3">
        <f>VLOOKUP(FISW[[#This Row],[pos0602]],pointstable[],2,FALSE)</f>
        <v>0</v>
      </c>
      <c r="R85" s="3">
        <f>IFERROR(VLOOKUP(FISW[[#This Row],[FIS Code]],results0702[],3,FALSE),999)</f>
        <v>999</v>
      </c>
      <c r="S85" s="3">
        <f>VLOOKUP(FISW[[#This Row],[pos0702]],pointstable[],2,FALSE)</f>
        <v>0</v>
      </c>
      <c r="T85" s="3">
        <f>IFERROR(VLOOKUP(FISW[[#This Row],[FIS Code]],results0802[],3,FALSE),999)</f>
        <v>999</v>
      </c>
      <c r="U85" s="3">
        <f>VLOOKUP(FISW[[#This Row],[pos0802]],pointstable[],2,FALSE)</f>
        <v>0</v>
      </c>
      <c r="V85" s="3">
        <f>IFERROR(VLOOKUP(FISW[[#This Row],[FIS Code]],results0303[],3,FALSE),999)</f>
        <v>999</v>
      </c>
      <c r="W85" s="3">
        <f>VLOOKUP(FISW[[#This Row],[pos0303]],pointstable[],2,FALSE)</f>
        <v>0</v>
      </c>
      <c r="X85" s="3">
        <f>IFERROR(VLOOKUP(FISW[[#This Row],[FIS Code]],results0403[],3,FALSE),999)</f>
        <v>999</v>
      </c>
      <c r="Y85" s="3">
        <f>VLOOKUP(FISW[[#This Row],[pos0403]],pointstable[],2,FALSE)</f>
        <v>0</v>
      </c>
      <c r="Z85" s="3">
        <f>IFERROR(VLOOKUP(FISW[[#This Row],[FIS Code]],results1003[],3,FALSE),999)</f>
        <v>30</v>
      </c>
      <c r="AA85" s="3">
        <f>VLOOKUP(FISW[[#This Row],[pos1003]],pointstable[],2,FALSE)</f>
        <v>30</v>
      </c>
      <c r="AB85" s="3">
        <f>IFERROR(VLOOKUP(FISW[[#This Row],[FIS Code]],results1103[],3,FALSE),999)</f>
        <v>999</v>
      </c>
      <c r="AC85" s="3">
        <f>VLOOKUP(FISW[[#This Row],[pos1103]],pointstable[],2,FALSE)</f>
        <v>0</v>
      </c>
      <c r="AD85" s="3">
        <f>IFERROR(VLOOKUP(FISW[[#This Row],[FIS Code]],results1203[],3,FALSE),999)</f>
        <v>28</v>
      </c>
      <c r="AE85" s="3">
        <f>VLOOKUP(FISW[[#This Row],[pos1203]],pointstable[],2,FALSE)</f>
        <v>32</v>
      </c>
      <c r="AF85" s="3">
        <f>IFERROR(VLOOKUP(FISW[[#This Row],[FIS Code]],results1303[],3,FALSE),999)</f>
        <v>22</v>
      </c>
      <c r="AG85" s="3">
        <f>VLOOKUP(FISW[[#This Row],[pos1303]],pointstable[],2,FALSE)</f>
        <v>47</v>
      </c>
      <c r="AH85" s="3">
        <f>IFERROR(VLOOKUP(FISW[[#This Row],[FIS Code]],results1503[],3,FALSE),999)</f>
        <v>21</v>
      </c>
      <c r="AI85" s="3">
        <f>VLOOKUP(FISW[[#This Row],[pos1503]],pointstable[],2,FALSE)</f>
        <v>51</v>
      </c>
      <c r="AJ85" s="3">
        <f>IFERROR(VLOOKUP(FISW[[#This Row],[FIS Code]],results1603[],3,FALSE),999)</f>
        <v>18</v>
      </c>
      <c r="AK85" s="3">
        <f>VLOOKUP(FISW[[#This Row],[pos1603]],pointstable[],2,FALSE)</f>
        <v>65</v>
      </c>
    </row>
    <row r="86" spans="1:37" x14ac:dyDescent="0.3">
      <c r="A86" s="3">
        <v>108117</v>
      </c>
      <c r="B86" s="3" t="s">
        <v>185</v>
      </c>
      <c r="C86" s="3">
        <v>2001</v>
      </c>
      <c r="D86" s="3" t="s">
        <v>17</v>
      </c>
      <c r="E8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220</v>
      </c>
      <c r="F86">
        <f>IFERROR(VLOOKUP(FISW[[#This Row],[FIS Code]],results0301[],3,FALSE),999)</f>
        <v>999</v>
      </c>
      <c r="G86">
        <f>VLOOKUP(FISW[[#This Row],[pos0301]],pointstable[],2,FALSE)</f>
        <v>0</v>
      </c>
      <c r="H86">
        <f>IFERROR(VLOOKUP(FISW[[#This Row],[FIS Code]],results0401[],3,FALSE),999)</f>
        <v>999</v>
      </c>
      <c r="I86">
        <f>VLOOKUP(FISW[[#This Row],[pos0401]],pointstable[],2,FALSE)</f>
        <v>0</v>
      </c>
      <c r="J86">
        <f>IFERROR(VLOOKUP(FISW[[#This Row],[FIS Code]],results1501[],3,FALSE),999)</f>
        <v>999</v>
      </c>
      <c r="K86">
        <f>VLOOKUP(FISW[[#This Row],[pos15011]],pointstable[],2,FALSE)</f>
        <v>0</v>
      </c>
      <c r="L86">
        <f>IFERROR(VLOOKUP(FISW[[#This Row],[FIS Code]],results15012[],3,FALSE),999)</f>
        <v>999</v>
      </c>
      <c r="M86">
        <f>VLOOKUP(FISW[[#This Row],[pos15012]],pointstable[],2,FALSE)</f>
        <v>0</v>
      </c>
      <c r="N86" s="3">
        <f>IFERROR(VLOOKUP(FISW[[#This Row],[FIS Code]],results0502[],3,FALSE),999)</f>
        <v>19</v>
      </c>
      <c r="O86" s="3">
        <f>VLOOKUP(FISW[[#This Row],[pos0502]],pointstable[],2,FALSE)</f>
        <v>60</v>
      </c>
      <c r="P86" s="3">
        <f>IFERROR(VLOOKUP(FISW[[#This Row],[FIS Code]],results0602[],3,FALSE),999)</f>
        <v>999</v>
      </c>
      <c r="Q86" s="3">
        <f>VLOOKUP(FISW[[#This Row],[pos0602]],pointstable[],2,FALSE)</f>
        <v>0</v>
      </c>
      <c r="R86" s="3">
        <f>IFERROR(VLOOKUP(FISW[[#This Row],[FIS Code]],results0702[],3,FALSE),999)</f>
        <v>8</v>
      </c>
      <c r="S86" s="3">
        <f>VLOOKUP(FISW[[#This Row],[pos0702]],pointstable[],2,FALSE)</f>
        <v>160</v>
      </c>
      <c r="T86" s="3">
        <f>IFERROR(VLOOKUP(FISW[[#This Row],[FIS Code]],results0802[],3,FALSE),999)</f>
        <v>999</v>
      </c>
      <c r="U86" s="3">
        <f>VLOOKUP(FISW[[#This Row],[pos0802]],pointstable[],2,FALSE)</f>
        <v>0</v>
      </c>
      <c r="V86" s="3">
        <f>IFERROR(VLOOKUP(FISW[[#This Row],[FIS Code]],results0303[],3,FALSE),999)</f>
        <v>999</v>
      </c>
      <c r="W86" s="3">
        <f>VLOOKUP(FISW[[#This Row],[pos0303]],pointstable[],2,FALSE)</f>
        <v>0</v>
      </c>
      <c r="X86" s="3">
        <f>IFERROR(VLOOKUP(FISW[[#This Row],[FIS Code]],results0403[],3,FALSE),999)</f>
        <v>999</v>
      </c>
      <c r="Y86" s="3">
        <f>VLOOKUP(FISW[[#This Row],[pos0403]],pointstable[],2,FALSE)</f>
        <v>0</v>
      </c>
      <c r="Z86" s="3">
        <f>IFERROR(VLOOKUP(FISW[[#This Row],[FIS Code]],results1003[],3,FALSE),999)</f>
        <v>999</v>
      </c>
      <c r="AA86" s="3">
        <f>VLOOKUP(FISW[[#This Row],[pos1003]],pointstable[],2,FALSE)</f>
        <v>0</v>
      </c>
      <c r="AB86" s="3">
        <f>IFERROR(VLOOKUP(FISW[[#This Row],[FIS Code]],results1103[],3,FALSE),999)</f>
        <v>999</v>
      </c>
      <c r="AC86" s="3">
        <f>VLOOKUP(FISW[[#This Row],[pos1103]],pointstable[],2,FALSE)</f>
        <v>0</v>
      </c>
      <c r="AD86" s="3">
        <f>IFERROR(VLOOKUP(FISW[[#This Row],[FIS Code]],results1203[],3,FALSE),999)</f>
        <v>999</v>
      </c>
      <c r="AE86" s="3">
        <f>VLOOKUP(FISW[[#This Row],[pos1203]],pointstable[],2,FALSE)</f>
        <v>0</v>
      </c>
      <c r="AF86" s="3">
        <f>IFERROR(VLOOKUP(FISW[[#This Row],[FIS Code]],results1303[],3,FALSE),999)</f>
        <v>999</v>
      </c>
      <c r="AG86" s="3">
        <f>VLOOKUP(FISW[[#This Row],[pos1303]],pointstable[],2,FALSE)</f>
        <v>0</v>
      </c>
      <c r="AH86" s="3">
        <f>IFERROR(VLOOKUP(FISW[[#This Row],[FIS Code]],results1503[],3,FALSE),999)</f>
        <v>999</v>
      </c>
      <c r="AI86" s="3">
        <f>VLOOKUP(FISW[[#This Row],[pos1503]],pointstable[],2,FALSE)</f>
        <v>0</v>
      </c>
      <c r="AJ86" s="3">
        <f>IFERROR(VLOOKUP(FISW[[#This Row],[FIS Code]],results1603[],3,FALSE),999)</f>
        <v>999</v>
      </c>
      <c r="AK86" s="3">
        <f>VLOOKUP(FISW[[#This Row],[pos1603]],pointstable[],2,FALSE)</f>
        <v>0</v>
      </c>
    </row>
    <row r="87" spans="1:37" x14ac:dyDescent="0.3">
      <c r="A87" s="3">
        <v>107850</v>
      </c>
      <c r="B87" s="3" t="s">
        <v>1374</v>
      </c>
      <c r="C87" s="3">
        <v>1999</v>
      </c>
      <c r="D87" s="3" t="s">
        <v>17</v>
      </c>
      <c r="E8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216</v>
      </c>
      <c r="F87">
        <f>IFERROR(VLOOKUP(FISW[[#This Row],[FIS Code]],results0301[],3,FALSE),999)</f>
        <v>999</v>
      </c>
      <c r="G87">
        <f>VLOOKUP(FISW[[#This Row],[pos0301]],pointstable[],2,FALSE)</f>
        <v>0</v>
      </c>
      <c r="H87">
        <f>IFERROR(VLOOKUP(FISW[[#This Row],[FIS Code]],results0401[],3,FALSE),999)</f>
        <v>999</v>
      </c>
      <c r="I87">
        <f>VLOOKUP(FISW[[#This Row],[pos0401]],pointstable[],2,FALSE)</f>
        <v>0</v>
      </c>
      <c r="J87">
        <f>IFERROR(VLOOKUP(FISW[[#This Row],[FIS Code]],results1501[],3,FALSE),999)</f>
        <v>999</v>
      </c>
      <c r="K87">
        <f>VLOOKUP(FISW[[#This Row],[pos15011]],pointstable[],2,FALSE)</f>
        <v>0</v>
      </c>
      <c r="L87">
        <f>IFERROR(VLOOKUP(FISW[[#This Row],[FIS Code]],results15012[],3,FALSE),999)</f>
        <v>999</v>
      </c>
      <c r="M87">
        <f>VLOOKUP(FISW[[#This Row],[pos15012]],pointstable[],2,FALSE)</f>
        <v>0</v>
      </c>
      <c r="N87" s="3">
        <f>IFERROR(VLOOKUP(FISW[[#This Row],[FIS Code]],results0502[],3,FALSE),999)</f>
        <v>999</v>
      </c>
      <c r="O87" s="3">
        <f>VLOOKUP(FISW[[#This Row],[pos0502]],pointstable[],2,FALSE)</f>
        <v>0</v>
      </c>
      <c r="P87" s="3">
        <f>IFERROR(VLOOKUP(FISW[[#This Row],[FIS Code]],results0602[],3,FALSE),999)</f>
        <v>999</v>
      </c>
      <c r="Q87" s="3">
        <f>VLOOKUP(FISW[[#This Row],[pos0602]],pointstable[],2,FALSE)</f>
        <v>0</v>
      </c>
      <c r="R87" s="3">
        <f>IFERROR(VLOOKUP(FISW[[#This Row],[FIS Code]],results0702[],3,FALSE),999)</f>
        <v>999</v>
      </c>
      <c r="S87" s="3">
        <f>VLOOKUP(FISW[[#This Row],[pos0702]],pointstable[],2,FALSE)</f>
        <v>0</v>
      </c>
      <c r="T87" s="3">
        <f>IFERROR(VLOOKUP(FISW[[#This Row],[FIS Code]],results0802[],3,FALSE),999)</f>
        <v>999</v>
      </c>
      <c r="U87" s="3">
        <f>VLOOKUP(FISW[[#This Row],[pos0802]],pointstable[],2,FALSE)</f>
        <v>0</v>
      </c>
      <c r="V87" s="3">
        <f>IFERROR(VLOOKUP(FISW[[#This Row],[FIS Code]],results0303[],3,FALSE),999)</f>
        <v>44</v>
      </c>
      <c r="W87" s="3">
        <f>VLOOKUP(FISW[[#This Row],[pos0303]],pointstable[],2,FALSE)</f>
        <v>16</v>
      </c>
      <c r="X87" s="3">
        <f>IFERROR(VLOOKUP(FISW[[#This Row],[FIS Code]],results0403[],3,FALSE),999)</f>
        <v>51</v>
      </c>
      <c r="Y87" s="3">
        <f>VLOOKUP(FISW[[#This Row],[pos0403]],pointstable[],2,FALSE)</f>
        <v>9</v>
      </c>
      <c r="Z87" s="3">
        <f>IFERROR(VLOOKUP(FISW[[#This Row],[FIS Code]],results1003[],3,FALSE),999)</f>
        <v>36</v>
      </c>
      <c r="AA87" s="3">
        <f>VLOOKUP(FISW[[#This Row],[pos1003]],pointstable[],2,FALSE)</f>
        <v>24</v>
      </c>
      <c r="AB87" s="3">
        <f>IFERROR(VLOOKUP(FISW[[#This Row],[FIS Code]],results1103[],3,FALSE),999)</f>
        <v>33</v>
      </c>
      <c r="AC87" s="3">
        <f>VLOOKUP(FISW[[#This Row],[pos1103]],pointstable[],2,FALSE)</f>
        <v>27</v>
      </c>
      <c r="AD87" s="3">
        <f>IFERROR(VLOOKUP(FISW[[#This Row],[FIS Code]],results1203[],3,FALSE),999)</f>
        <v>38</v>
      </c>
      <c r="AE87" s="3">
        <f>VLOOKUP(FISW[[#This Row],[pos1203]],pointstable[],2,FALSE)</f>
        <v>22</v>
      </c>
      <c r="AF87" s="3">
        <f>IFERROR(VLOOKUP(FISW[[#This Row],[FIS Code]],results1303[],3,FALSE),999)</f>
        <v>33</v>
      </c>
      <c r="AG87" s="3">
        <f>VLOOKUP(FISW[[#This Row],[pos1303]],pointstable[],2,FALSE)</f>
        <v>27</v>
      </c>
      <c r="AH87" s="3">
        <f>IFERROR(VLOOKUP(FISW[[#This Row],[FIS Code]],results1503[],3,FALSE),999)</f>
        <v>22</v>
      </c>
      <c r="AI87" s="3">
        <f>VLOOKUP(FISW[[#This Row],[pos1503]],pointstable[],2,FALSE)</f>
        <v>47</v>
      </c>
      <c r="AJ87" s="3">
        <f>IFERROR(VLOOKUP(FISW[[#This Row],[FIS Code]],results1603[],3,FALSE),999)</f>
        <v>23</v>
      </c>
      <c r="AK87" s="3">
        <f>VLOOKUP(FISW[[#This Row],[pos1603]],pointstable[],2,FALSE)</f>
        <v>44</v>
      </c>
    </row>
    <row r="88" spans="1:37" x14ac:dyDescent="0.3">
      <c r="A88" s="3">
        <v>108024</v>
      </c>
      <c r="B88" s="3" t="s">
        <v>303</v>
      </c>
      <c r="C88" s="3">
        <v>2000</v>
      </c>
      <c r="D88" s="3" t="s">
        <v>17</v>
      </c>
      <c r="E8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204</v>
      </c>
      <c r="F88">
        <f>IFERROR(VLOOKUP(FISW[[#This Row],[FIS Code]],results0301[],3,FALSE),999)</f>
        <v>30</v>
      </c>
      <c r="G88">
        <f>VLOOKUP(FISW[[#This Row],[pos0301]],pointstable[],2,FALSE)</f>
        <v>30</v>
      </c>
      <c r="H88">
        <f>IFERROR(VLOOKUP(FISW[[#This Row],[FIS Code]],results0401[],3,FALSE),999)</f>
        <v>30</v>
      </c>
      <c r="I88">
        <f>VLOOKUP(FISW[[#This Row],[pos0401]],pointstable[],2,FALSE)</f>
        <v>30</v>
      </c>
      <c r="J88">
        <f>IFERROR(VLOOKUP(FISW[[#This Row],[FIS Code]],results1501[],3,FALSE),999)</f>
        <v>999</v>
      </c>
      <c r="K88">
        <f>VLOOKUP(FISW[[#This Row],[pos15011]],pointstable[],2,FALSE)</f>
        <v>0</v>
      </c>
      <c r="L88">
        <f>IFERROR(VLOOKUP(FISW[[#This Row],[FIS Code]],results15012[],3,FALSE),999)</f>
        <v>999</v>
      </c>
      <c r="M88">
        <f>VLOOKUP(FISW[[#This Row],[pos15012]],pointstable[],2,FALSE)</f>
        <v>0</v>
      </c>
      <c r="N88" s="3">
        <f>IFERROR(VLOOKUP(FISW[[#This Row],[FIS Code]],results0502[],3,FALSE),999)</f>
        <v>41</v>
      </c>
      <c r="O88" s="3">
        <f>VLOOKUP(FISW[[#This Row],[pos0502]],pointstable[],2,FALSE)</f>
        <v>19</v>
      </c>
      <c r="P88" s="3">
        <f>IFERROR(VLOOKUP(FISW[[#This Row],[FIS Code]],results0602[],3,FALSE),999)</f>
        <v>39</v>
      </c>
      <c r="Q88" s="3">
        <f>VLOOKUP(FISW[[#This Row],[pos0602]],pointstable[],2,FALSE)</f>
        <v>21</v>
      </c>
      <c r="R88" s="3">
        <f>IFERROR(VLOOKUP(FISW[[#This Row],[FIS Code]],results0702[],3,FALSE),999)</f>
        <v>31</v>
      </c>
      <c r="S88" s="3">
        <f>VLOOKUP(FISW[[#This Row],[pos0702]],pointstable[],2,FALSE)</f>
        <v>29</v>
      </c>
      <c r="T88" s="3">
        <f>IFERROR(VLOOKUP(FISW[[#This Row],[FIS Code]],results0802[],3,FALSE),999)</f>
        <v>28</v>
      </c>
      <c r="U88" s="3">
        <f>VLOOKUP(FISW[[#This Row],[pos0802]],pointstable[],2,FALSE)</f>
        <v>32</v>
      </c>
      <c r="V88" s="3">
        <f>IFERROR(VLOOKUP(FISW[[#This Row],[FIS Code]],results0303[],3,FALSE),999)</f>
        <v>999</v>
      </c>
      <c r="W88" s="3">
        <f>VLOOKUP(FISW[[#This Row],[pos0303]],pointstable[],2,FALSE)</f>
        <v>0</v>
      </c>
      <c r="X88" s="3">
        <f>IFERROR(VLOOKUP(FISW[[#This Row],[FIS Code]],results0403[],3,FALSE),999)</f>
        <v>999</v>
      </c>
      <c r="Y88" s="3">
        <f>VLOOKUP(FISW[[#This Row],[pos0403]],pointstable[],2,FALSE)</f>
        <v>0</v>
      </c>
      <c r="Z88" s="3">
        <f>IFERROR(VLOOKUP(FISW[[#This Row],[FIS Code]],results1003[],3,FALSE),999)</f>
        <v>59</v>
      </c>
      <c r="AA88" s="3">
        <f>VLOOKUP(FISW[[#This Row],[pos1003]],pointstable[],2,FALSE)</f>
        <v>1</v>
      </c>
      <c r="AB88" s="3">
        <f>IFERROR(VLOOKUP(FISW[[#This Row],[FIS Code]],results1103[],3,FALSE),999)</f>
        <v>999</v>
      </c>
      <c r="AC88" s="3">
        <f>VLOOKUP(FISW[[#This Row],[pos1103]],pointstable[],2,FALSE)</f>
        <v>0</v>
      </c>
      <c r="AD88" s="3">
        <f>IFERROR(VLOOKUP(FISW[[#This Row],[FIS Code]],results1203[],3,FALSE),999)</f>
        <v>59</v>
      </c>
      <c r="AE88" s="3">
        <f>VLOOKUP(FISW[[#This Row],[pos1203]],pointstable[],2,FALSE)</f>
        <v>1</v>
      </c>
      <c r="AF88" s="3">
        <f>IFERROR(VLOOKUP(FISW[[#This Row],[FIS Code]],results1303[],3,FALSE),999)</f>
        <v>58</v>
      </c>
      <c r="AG88" s="3">
        <f>VLOOKUP(FISW[[#This Row],[pos1303]],pointstable[],2,FALSE)</f>
        <v>2</v>
      </c>
      <c r="AH88" s="3">
        <f>IFERROR(VLOOKUP(FISW[[#This Row],[FIS Code]],results1503[],3,FALSE),999)</f>
        <v>37</v>
      </c>
      <c r="AI88" s="3">
        <f>VLOOKUP(FISW[[#This Row],[pos1503]],pointstable[],2,FALSE)</f>
        <v>23</v>
      </c>
      <c r="AJ88" s="3">
        <f>IFERROR(VLOOKUP(FISW[[#This Row],[FIS Code]],results1603[],3,FALSE),999)</f>
        <v>44</v>
      </c>
      <c r="AK88" s="3">
        <f>VLOOKUP(FISW[[#This Row],[pos1603]],pointstable[],2,FALSE)</f>
        <v>16</v>
      </c>
    </row>
    <row r="89" spans="1:37" x14ac:dyDescent="0.3">
      <c r="A89" s="3">
        <v>6535769</v>
      </c>
      <c r="B89" s="3" t="s">
        <v>1239</v>
      </c>
      <c r="C89" s="3">
        <v>1997</v>
      </c>
      <c r="D89" s="3" t="s">
        <v>20</v>
      </c>
      <c r="E8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202</v>
      </c>
      <c r="F89" s="3">
        <f>IFERROR(VLOOKUP(FISW[[#This Row],[FIS Code]],results0301[],3,FALSE),999)</f>
        <v>999</v>
      </c>
      <c r="G89" s="3">
        <f>VLOOKUP(FISW[[#This Row],[pos0301]],pointstable[],2,FALSE)</f>
        <v>0</v>
      </c>
      <c r="H89" s="3">
        <f>IFERROR(VLOOKUP(FISW[[#This Row],[FIS Code]],results0401[],3,FALSE),999)</f>
        <v>999</v>
      </c>
      <c r="I89" s="3">
        <f>VLOOKUP(FISW[[#This Row],[pos0401]],pointstable[],2,FALSE)</f>
        <v>0</v>
      </c>
      <c r="J89" s="3">
        <f>IFERROR(VLOOKUP(FISW[[#This Row],[FIS Code]],results1501[],3,FALSE),999)</f>
        <v>999</v>
      </c>
      <c r="K89" s="3">
        <f>VLOOKUP(FISW[[#This Row],[pos15011]],pointstable[],2,FALSE)</f>
        <v>0</v>
      </c>
      <c r="L89" s="3">
        <f>IFERROR(VLOOKUP(FISW[[#This Row],[FIS Code]],results15012[],3,FALSE),999)</f>
        <v>999</v>
      </c>
      <c r="M89" s="3">
        <f>VLOOKUP(FISW[[#This Row],[pos15012]],pointstable[],2,FALSE)</f>
        <v>0</v>
      </c>
      <c r="N89" s="3">
        <f>IFERROR(VLOOKUP(FISW[[#This Row],[FIS Code]],results0502[],3,FALSE),999)</f>
        <v>999</v>
      </c>
      <c r="O89" s="3">
        <f>VLOOKUP(FISW[[#This Row],[pos0502]],pointstable[],2,FALSE)</f>
        <v>0</v>
      </c>
      <c r="P89" s="3">
        <f>IFERROR(VLOOKUP(FISW[[#This Row],[FIS Code]],results0602[],3,FALSE),999)</f>
        <v>999</v>
      </c>
      <c r="Q89" s="3">
        <f>VLOOKUP(FISW[[#This Row],[pos0602]],pointstable[],2,FALSE)</f>
        <v>0</v>
      </c>
      <c r="R89" s="3">
        <f>IFERROR(VLOOKUP(FISW[[#This Row],[FIS Code]],results0702[],3,FALSE),999)</f>
        <v>999</v>
      </c>
      <c r="S89" s="3">
        <f>VLOOKUP(FISW[[#This Row],[pos0702]],pointstable[],2,FALSE)</f>
        <v>0</v>
      </c>
      <c r="T89" s="3">
        <f>IFERROR(VLOOKUP(FISW[[#This Row],[FIS Code]],results0802[],3,FALSE),999)</f>
        <v>999</v>
      </c>
      <c r="U89" s="3">
        <f>VLOOKUP(FISW[[#This Row],[pos0802]],pointstable[],2,FALSE)</f>
        <v>0</v>
      </c>
      <c r="V89" s="3">
        <f>IFERROR(VLOOKUP(FISW[[#This Row],[FIS Code]],results0303[],3,FALSE),999)</f>
        <v>19</v>
      </c>
      <c r="W89" s="3">
        <f>VLOOKUP(FISW[[#This Row],[pos0303]],pointstable[],2,FALSE)</f>
        <v>60</v>
      </c>
      <c r="X89" s="3">
        <f>IFERROR(VLOOKUP(FISW[[#This Row],[FIS Code]],results0403[],3,FALSE),999)</f>
        <v>21</v>
      </c>
      <c r="Y89" s="3">
        <f>VLOOKUP(FISW[[#This Row],[pos0403]],pointstable[],2,FALSE)</f>
        <v>51</v>
      </c>
      <c r="Z89" s="3">
        <f>IFERROR(VLOOKUP(FISW[[#This Row],[FIS Code]],results1003[],3,FALSE),999)</f>
        <v>23</v>
      </c>
      <c r="AA89" s="3">
        <f>VLOOKUP(FISW[[#This Row],[pos1003]],pointstable[],2,FALSE)</f>
        <v>44</v>
      </c>
      <c r="AB89" s="3">
        <f>IFERROR(VLOOKUP(FISW[[#This Row],[FIS Code]],results1103[],3,FALSE),999)</f>
        <v>22</v>
      </c>
      <c r="AC89" s="3">
        <f>VLOOKUP(FISW[[#This Row],[pos1103]],pointstable[],2,FALSE)</f>
        <v>47</v>
      </c>
      <c r="AD89" s="3">
        <f>IFERROR(VLOOKUP(FISW[[#This Row],[FIS Code]],results1203[],3,FALSE),999)</f>
        <v>999</v>
      </c>
      <c r="AE89" s="3">
        <f>VLOOKUP(FISW[[#This Row],[pos1203]],pointstable[],2,FALSE)</f>
        <v>0</v>
      </c>
      <c r="AF89" s="3">
        <f>IFERROR(VLOOKUP(FISW[[#This Row],[FIS Code]],results1303[],3,FALSE),999)</f>
        <v>999</v>
      </c>
      <c r="AG89" s="3">
        <f>VLOOKUP(FISW[[#This Row],[pos1303]],pointstable[],2,FALSE)</f>
        <v>0</v>
      </c>
      <c r="AH89" s="3">
        <f>IFERROR(VLOOKUP(FISW[[#This Row],[FIS Code]],results1503[],3,FALSE),999)</f>
        <v>999</v>
      </c>
      <c r="AI89" s="3">
        <f>VLOOKUP(FISW[[#This Row],[pos1503]],pointstable[],2,FALSE)</f>
        <v>0</v>
      </c>
      <c r="AJ89" s="3">
        <f>IFERROR(VLOOKUP(FISW[[#This Row],[FIS Code]],results1603[],3,FALSE),999)</f>
        <v>999</v>
      </c>
      <c r="AK89" s="3">
        <f>VLOOKUP(FISW[[#This Row],[pos1603]],pointstable[],2,FALSE)</f>
        <v>0</v>
      </c>
    </row>
    <row r="90" spans="1:37" x14ac:dyDescent="0.3">
      <c r="A90" s="3">
        <v>107634</v>
      </c>
      <c r="B90" s="3" t="s">
        <v>1176</v>
      </c>
      <c r="C90" s="3">
        <v>1996</v>
      </c>
      <c r="D90" s="3" t="s">
        <v>17</v>
      </c>
      <c r="E9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200</v>
      </c>
      <c r="F90">
        <f>IFERROR(VLOOKUP(FISW[[#This Row],[FIS Code]],results0301[],3,FALSE),999)</f>
        <v>999</v>
      </c>
      <c r="G90">
        <f>VLOOKUP(FISW[[#This Row],[pos0301]],pointstable[],2,FALSE)</f>
        <v>0</v>
      </c>
      <c r="H90">
        <f>IFERROR(VLOOKUP(FISW[[#This Row],[FIS Code]],results0401[],3,FALSE),999)</f>
        <v>999</v>
      </c>
      <c r="I90">
        <f>VLOOKUP(FISW[[#This Row],[pos0401]],pointstable[],2,FALSE)</f>
        <v>0</v>
      </c>
      <c r="J90">
        <f>IFERROR(VLOOKUP(FISW[[#This Row],[FIS Code]],results1501[],3,FALSE),999)</f>
        <v>999</v>
      </c>
      <c r="K90">
        <f>VLOOKUP(FISW[[#This Row],[pos15011]],pointstable[],2,FALSE)</f>
        <v>0</v>
      </c>
      <c r="L90">
        <f>IFERROR(VLOOKUP(FISW[[#This Row],[FIS Code]],results15012[],3,FALSE),999)</f>
        <v>999</v>
      </c>
      <c r="M90">
        <f>VLOOKUP(FISW[[#This Row],[pos15012]],pointstable[],2,FALSE)</f>
        <v>0</v>
      </c>
      <c r="N90" s="3">
        <f>IFERROR(VLOOKUP(FISW[[#This Row],[FIS Code]],results0502[],3,FALSE),999)</f>
        <v>999</v>
      </c>
      <c r="O90" s="3">
        <f>VLOOKUP(FISW[[#This Row],[pos0502]],pointstable[],2,FALSE)</f>
        <v>0</v>
      </c>
      <c r="P90" s="3">
        <f>IFERROR(VLOOKUP(FISW[[#This Row],[FIS Code]],results0602[],3,FALSE),999)</f>
        <v>999</v>
      </c>
      <c r="Q90" s="3">
        <f>VLOOKUP(FISW[[#This Row],[pos0602]],pointstable[],2,FALSE)</f>
        <v>0</v>
      </c>
      <c r="R90" s="3">
        <f>IFERROR(VLOOKUP(FISW[[#This Row],[FIS Code]],results0702[],3,FALSE),999)</f>
        <v>999</v>
      </c>
      <c r="S90" s="3">
        <f>VLOOKUP(FISW[[#This Row],[pos0702]],pointstable[],2,FALSE)</f>
        <v>0</v>
      </c>
      <c r="T90" s="3">
        <f>IFERROR(VLOOKUP(FISW[[#This Row],[FIS Code]],results0802[],3,FALSE),999)</f>
        <v>999</v>
      </c>
      <c r="U90" s="3">
        <f>VLOOKUP(FISW[[#This Row],[pos0802]],pointstable[],2,FALSE)</f>
        <v>0</v>
      </c>
      <c r="V90" s="3">
        <f>IFERROR(VLOOKUP(FISW[[#This Row],[FIS Code]],results0303[],3,FALSE),999)</f>
        <v>6</v>
      </c>
      <c r="W90" s="3">
        <f>VLOOKUP(FISW[[#This Row],[pos0303]],pointstable[],2,FALSE)</f>
        <v>200</v>
      </c>
      <c r="X90" s="3">
        <f>IFERROR(VLOOKUP(FISW[[#This Row],[FIS Code]],results0403[],3,FALSE),999)</f>
        <v>999</v>
      </c>
      <c r="Y90" s="3">
        <f>VLOOKUP(FISW[[#This Row],[pos0403]],pointstable[],2,FALSE)</f>
        <v>0</v>
      </c>
      <c r="Z90" s="3">
        <f>IFERROR(VLOOKUP(FISW[[#This Row],[FIS Code]],results1003[],3,FALSE),999)</f>
        <v>999</v>
      </c>
      <c r="AA90" s="3">
        <f>VLOOKUP(FISW[[#This Row],[pos1003]],pointstable[],2,FALSE)</f>
        <v>0</v>
      </c>
      <c r="AB90" s="3">
        <f>IFERROR(VLOOKUP(FISW[[#This Row],[FIS Code]],results1103[],3,FALSE),999)</f>
        <v>999</v>
      </c>
      <c r="AC90" s="3">
        <f>VLOOKUP(FISW[[#This Row],[pos1103]],pointstable[],2,FALSE)</f>
        <v>0</v>
      </c>
      <c r="AD90" s="3">
        <f>IFERROR(VLOOKUP(FISW[[#This Row],[FIS Code]],results1203[],3,FALSE),999)</f>
        <v>999</v>
      </c>
      <c r="AE90" s="3">
        <f>VLOOKUP(FISW[[#This Row],[pos1203]],pointstable[],2,FALSE)</f>
        <v>0</v>
      </c>
      <c r="AF90" s="3">
        <f>IFERROR(VLOOKUP(FISW[[#This Row],[FIS Code]],results1303[],3,FALSE),999)</f>
        <v>999</v>
      </c>
      <c r="AG90" s="3">
        <f>VLOOKUP(FISW[[#This Row],[pos1303]],pointstable[],2,FALSE)</f>
        <v>0</v>
      </c>
      <c r="AH90" s="3">
        <f>IFERROR(VLOOKUP(FISW[[#This Row],[FIS Code]],results1503[],3,FALSE),999)</f>
        <v>999</v>
      </c>
      <c r="AI90" s="3">
        <f>VLOOKUP(FISW[[#This Row],[pos1503]],pointstable[],2,FALSE)</f>
        <v>0</v>
      </c>
      <c r="AJ90" s="3">
        <f>IFERROR(VLOOKUP(FISW[[#This Row],[FIS Code]],results1603[],3,FALSE),999)</f>
        <v>999</v>
      </c>
      <c r="AK90" s="3">
        <f>VLOOKUP(FISW[[#This Row],[pos1603]],pointstable[],2,FALSE)</f>
        <v>0</v>
      </c>
    </row>
    <row r="91" spans="1:37" x14ac:dyDescent="0.3">
      <c r="A91" s="3">
        <v>107952</v>
      </c>
      <c r="B91" s="3" t="s">
        <v>2064</v>
      </c>
      <c r="C91" s="3">
        <v>1999</v>
      </c>
      <c r="D91" s="3" t="s">
        <v>17</v>
      </c>
      <c r="E91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199</v>
      </c>
      <c r="F91" s="3">
        <f>IFERROR(VLOOKUP(FISW[[#This Row],[FIS Code]],results0301[],3,FALSE),999)</f>
        <v>999</v>
      </c>
      <c r="G91" s="3">
        <f>VLOOKUP(FISW[[#This Row],[pos0301]],pointstable[],2,FALSE)</f>
        <v>0</v>
      </c>
      <c r="H91" s="3">
        <f>IFERROR(VLOOKUP(FISW[[#This Row],[FIS Code]],results0401[],3,FALSE),999)</f>
        <v>999</v>
      </c>
      <c r="I91" s="3">
        <f>VLOOKUP(FISW[[#This Row],[pos0401]],pointstable[],2,FALSE)</f>
        <v>0</v>
      </c>
      <c r="J91" s="3">
        <f>IFERROR(VLOOKUP(FISW[[#This Row],[FIS Code]],results1501[],3,FALSE),999)</f>
        <v>999</v>
      </c>
      <c r="K91" s="3">
        <f>VLOOKUP(FISW[[#This Row],[pos15011]],pointstable[],2,FALSE)</f>
        <v>0</v>
      </c>
      <c r="L91" s="3">
        <f>IFERROR(VLOOKUP(FISW[[#This Row],[FIS Code]],results15012[],3,FALSE),999)</f>
        <v>999</v>
      </c>
      <c r="M91" s="3">
        <f>VLOOKUP(FISW[[#This Row],[pos15012]],pointstable[],2,FALSE)</f>
        <v>0</v>
      </c>
      <c r="N91" s="3">
        <f>IFERROR(VLOOKUP(FISW[[#This Row],[FIS Code]],results0502[],3,FALSE),999)</f>
        <v>999</v>
      </c>
      <c r="O91" s="3">
        <f>VLOOKUP(FISW[[#This Row],[pos0502]],pointstable[],2,FALSE)</f>
        <v>0</v>
      </c>
      <c r="P91" s="3">
        <f>IFERROR(VLOOKUP(FISW[[#This Row],[FIS Code]],results0602[],3,FALSE),999)</f>
        <v>999</v>
      </c>
      <c r="Q91" s="3">
        <f>VLOOKUP(FISW[[#This Row],[pos0602]],pointstable[],2,FALSE)</f>
        <v>0</v>
      </c>
      <c r="R91" s="3">
        <f>IFERROR(VLOOKUP(FISW[[#This Row],[FIS Code]],results0702[],3,FALSE),999)</f>
        <v>999</v>
      </c>
      <c r="S91" s="3">
        <f>VLOOKUP(FISW[[#This Row],[pos0702]],pointstable[],2,FALSE)</f>
        <v>0</v>
      </c>
      <c r="T91" s="3">
        <f>IFERROR(VLOOKUP(FISW[[#This Row],[FIS Code]],results0802[],3,FALSE),999)</f>
        <v>999</v>
      </c>
      <c r="U91" s="3">
        <f>VLOOKUP(FISW[[#This Row],[pos0802]],pointstable[],2,FALSE)</f>
        <v>0</v>
      </c>
      <c r="V91" s="3">
        <f>IFERROR(VLOOKUP(FISW[[#This Row],[FIS Code]],results0303[],3,FALSE),999)</f>
        <v>999</v>
      </c>
      <c r="W91" s="3">
        <f>VLOOKUP(FISW[[#This Row],[pos0303]],pointstable[],2,FALSE)</f>
        <v>0</v>
      </c>
      <c r="X91" s="3">
        <f>IFERROR(VLOOKUP(FISW[[#This Row],[FIS Code]],results0403[],3,FALSE),999)</f>
        <v>999</v>
      </c>
      <c r="Y91" s="3">
        <f>VLOOKUP(FISW[[#This Row],[pos0403]],pointstable[],2,FALSE)</f>
        <v>0</v>
      </c>
      <c r="Z91" s="3">
        <f>IFERROR(VLOOKUP(FISW[[#This Row],[FIS Code]],results1003[],3,FALSE),999)</f>
        <v>999</v>
      </c>
      <c r="AA91" s="3">
        <f>VLOOKUP(FISW[[#This Row],[pos1003]],pointstable[],2,FALSE)</f>
        <v>0</v>
      </c>
      <c r="AB91" s="3">
        <f>IFERROR(VLOOKUP(FISW[[#This Row],[FIS Code]],results1103[],3,FALSE),999)</f>
        <v>23</v>
      </c>
      <c r="AC91" s="3">
        <f>VLOOKUP(FISW[[#This Row],[pos1103]],pointstable[],2,FALSE)</f>
        <v>44</v>
      </c>
      <c r="AD91" s="3">
        <f>IFERROR(VLOOKUP(FISW[[#This Row],[FIS Code]],results1203[],3,FALSE),999)</f>
        <v>999</v>
      </c>
      <c r="AE91" s="3">
        <f>VLOOKUP(FISW[[#This Row],[pos1203]],pointstable[],2,FALSE)</f>
        <v>0</v>
      </c>
      <c r="AF91" s="3">
        <f>IFERROR(VLOOKUP(FISW[[#This Row],[FIS Code]],results1303[],3,FALSE),999)</f>
        <v>999</v>
      </c>
      <c r="AG91" s="3">
        <f>VLOOKUP(FISW[[#This Row],[pos1303]],pointstable[],2,FALSE)</f>
        <v>0</v>
      </c>
      <c r="AH91" s="3">
        <f>IFERROR(VLOOKUP(FISW[[#This Row],[FIS Code]],results1503[],3,FALSE),999)</f>
        <v>16</v>
      </c>
      <c r="AI91" s="3">
        <f>VLOOKUP(FISW[[#This Row],[pos1503]],pointstable[],2,FALSE)</f>
        <v>75</v>
      </c>
      <c r="AJ91" s="3">
        <f>IFERROR(VLOOKUP(FISW[[#This Row],[FIS Code]],results1603[],3,FALSE),999)</f>
        <v>15</v>
      </c>
      <c r="AK91" s="3">
        <f>VLOOKUP(FISW[[#This Row],[pos1603]],pointstable[],2,FALSE)</f>
        <v>80</v>
      </c>
    </row>
    <row r="92" spans="1:37" x14ac:dyDescent="0.3">
      <c r="A92" s="3">
        <v>6536393</v>
      </c>
      <c r="B92" s="3" t="s">
        <v>1955</v>
      </c>
      <c r="C92" s="3">
        <v>2000</v>
      </c>
      <c r="D92" s="3" t="s">
        <v>20</v>
      </c>
      <c r="E92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194</v>
      </c>
      <c r="F92" s="3">
        <f>IFERROR(VLOOKUP(FISW[[#This Row],[FIS Code]],results0301[],3,FALSE),999)</f>
        <v>999</v>
      </c>
      <c r="G92" s="3">
        <f>VLOOKUP(FISW[[#This Row],[pos0301]],pointstable[],2,FALSE)</f>
        <v>0</v>
      </c>
      <c r="H92" s="3">
        <f>IFERROR(VLOOKUP(FISW[[#This Row],[FIS Code]],results0401[],3,FALSE),999)</f>
        <v>999</v>
      </c>
      <c r="I92" s="3">
        <f>VLOOKUP(FISW[[#This Row],[pos0401]],pointstable[],2,FALSE)</f>
        <v>0</v>
      </c>
      <c r="J92" s="3">
        <f>IFERROR(VLOOKUP(FISW[[#This Row],[FIS Code]],results1501[],3,FALSE),999)</f>
        <v>999</v>
      </c>
      <c r="K92" s="3">
        <f>VLOOKUP(FISW[[#This Row],[pos15011]],pointstable[],2,FALSE)</f>
        <v>0</v>
      </c>
      <c r="L92" s="3">
        <f>IFERROR(VLOOKUP(FISW[[#This Row],[FIS Code]],results15012[],3,FALSE),999)</f>
        <v>999</v>
      </c>
      <c r="M92" s="3">
        <f>VLOOKUP(FISW[[#This Row],[pos15012]],pointstable[],2,FALSE)</f>
        <v>0</v>
      </c>
      <c r="N92" s="3">
        <f>IFERROR(VLOOKUP(FISW[[#This Row],[FIS Code]],results0502[],3,FALSE),999)</f>
        <v>999</v>
      </c>
      <c r="O92" s="3">
        <f>VLOOKUP(FISW[[#This Row],[pos0502]],pointstable[],2,FALSE)</f>
        <v>0</v>
      </c>
      <c r="P92" s="3">
        <f>IFERROR(VLOOKUP(FISW[[#This Row],[FIS Code]],results0602[],3,FALSE),999)</f>
        <v>999</v>
      </c>
      <c r="Q92" s="3">
        <f>VLOOKUP(FISW[[#This Row],[pos0602]],pointstable[],2,FALSE)</f>
        <v>0</v>
      </c>
      <c r="R92" s="3">
        <f>IFERROR(VLOOKUP(FISW[[#This Row],[FIS Code]],results0702[],3,FALSE),999)</f>
        <v>999</v>
      </c>
      <c r="S92" s="3">
        <f>VLOOKUP(FISW[[#This Row],[pos0702]],pointstable[],2,FALSE)</f>
        <v>0</v>
      </c>
      <c r="T92" s="3">
        <f>IFERROR(VLOOKUP(FISW[[#This Row],[FIS Code]],results0802[],3,FALSE),999)</f>
        <v>999</v>
      </c>
      <c r="U92" s="3">
        <f>VLOOKUP(FISW[[#This Row],[pos0802]],pointstable[],2,FALSE)</f>
        <v>0</v>
      </c>
      <c r="V92" s="3">
        <f>IFERROR(VLOOKUP(FISW[[#This Row],[FIS Code]],results0303[],3,FALSE),999)</f>
        <v>999</v>
      </c>
      <c r="W92" s="3">
        <f>VLOOKUP(FISW[[#This Row],[pos0303]],pointstable[],2,FALSE)</f>
        <v>0</v>
      </c>
      <c r="X92" s="3">
        <f>IFERROR(VLOOKUP(FISW[[#This Row],[FIS Code]],results0403[],3,FALSE),999)</f>
        <v>999</v>
      </c>
      <c r="Y92" s="3">
        <f>VLOOKUP(FISW[[#This Row],[pos0403]],pointstable[],2,FALSE)</f>
        <v>0</v>
      </c>
      <c r="Z92" s="3">
        <f>IFERROR(VLOOKUP(FISW[[#This Row],[FIS Code]],results1003[],3,FALSE),999)</f>
        <v>38</v>
      </c>
      <c r="AA92" s="3">
        <f>VLOOKUP(FISW[[#This Row],[pos1003]],pointstable[],2,FALSE)</f>
        <v>22</v>
      </c>
      <c r="AB92" s="3">
        <f>IFERROR(VLOOKUP(FISW[[#This Row],[FIS Code]],results1103[],3,FALSE),999)</f>
        <v>999</v>
      </c>
      <c r="AC92" s="3">
        <f>VLOOKUP(FISW[[#This Row],[pos1103]],pointstable[],2,FALSE)</f>
        <v>0</v>
      </c>
      <c r="AD92" s="3">
        <f>IFERROR(VLOOKUP(FISW[[#This Row],[FIS Code]],results1203[],3,FALSE),999)</f>
        <v>29</v>
      </c>
      <c r="AE92" s="3">
        <f>VLOOKUP(FISW[[#This Row],[pos1203]],pointstable[],2,FALSE)</f>
        <v>31</v>
      </c>
      <c r="AF92" s="3">
        <f>IFERROR(VLOOKUP(FISW[[#This Row],[FIS Code]],results1303[],3,FALSE),999)</f>
        <v>30</v>
      </c>
      <c r="AG92" s="3">
        <f>VLOOKUP(FISW[[#This Row],[pos1303]],pointstable[],2,FALSE)</f>
        <v>30</v>
      </c>
      <c r="AH92" s="3">
        <f>IFERROR(VLOOKUP(FISW[[#This Row],[FIS Code]],results1503[],3,FALSE),999)</f>
        <v>19</v>
      </c>
      <c r="AI92" s="3">
        <f>VLOOKUP(FISW[[#This Row],[pos1503]],pointstable[],2,FALSE)</f>
        <v>60</v>
      </c>
      <c r="AJ92" s="3">
        <f>IFERROR(VLOOKUP(FISW[[#This Row],[FIS Code]],results1603[],3,FALSE),999)</f>
        <v>21</v>
      </c>
      <c r="AK92" s="3">
        <f>VLOOKUP(FISW[[#This Row],[pos1603]],pointstable[],2,FALSE)</f>
        <v>51</v>
      </c>
    </row>
    <row r="93" spans="1:37" x14ac:dyDescent="0.3">
      <c r="A93" s="3">
        <v>108177</v>
      </c>
      <c r="B93" s="3" t="s">
        <v>421</v>
      </c>
      <c r="C93" s="3">
        <v>2001</v>
      </c>
      <c r="D93" s="3" t="s">
        <v>17</v>
      </c>
      <c r="E9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188</v>
      </c>
      <c r="F93">
        <f>IFERROR(VLOOKUP(FISW[[#This Row],[FIS Code]],results0301[],3,FALSE),999)</f>
        <v>22</v>
      </c>
      <c r="G93">
        <f>VLOOKUP(FISW[[#This Row],[pos0301]],pointstable[],2,FALSE)</f>
        <v>47</v>
      </c>
      <c r="H93">
        <f>IFERROR(VLOOKUP(FISW[[#This Row],[FIS Code]],results0401[],3,FALSE),999)</f>
        <v>23</v>
      </c>
      <c r="I93">
        <f>VLOOKUP(FISW[[#This Row],[pos0401]],pointstable[],2,FALSE)</f>
        <v>44</v>
      </c>
      <c r="J93">
        <f>IFERROR(VLOOKUP(FISW[[#This Row],[FIS Code]],results1501[],3,FALSE),999)</f>
        <v>999</v>
      </c>
      <c r="K93">
        <f>VLOOKUP(FISW[[#This Row],[pos15011]],pointstable[],2,FALSE)</f>
        <v>0</v>
      </c>
      <c r="L93">
        <f>IFERROR(VLOOKUP(FISW[[#This Row],[FIS Code]],results15012[],3,FALSE),999)</f>
        <v>999</v>
      </c>
      <c r="M93">
        <f>VLOOKUP(FISW[[#This Row],[pos15012]],pointstable[],2,FALSE)</f>
        <v>0</v>
      </c>
      <c r="N93" s="3">
        <f>IFERROR(VLOOKUP(FISW[[#This Row],[FIS Code]],results0502[],3,FALSE),999)</f>
        <v>999</v>
      </c>
      <c r="O93" s="3">
        <f>VLOOKUP(FISW[[#This Row],[pos0502]],pointstable[],2,FALSE)</f>
        <v>0</v>
      </c>
      <c r="P93" s="3">
        <f>IFERROR(VLOOKUP(FISW[[#This Row],[FIS Code]],results0602[],3,FALSE),999)</f>
        <v>999</v>
      </c>
      <c r="Q93" s="3">
        <f>VLOOKUP(FISW[[#This Row],[pos0602]],pointstable[],2,FALSE)</f>
        <v>0</v>
      </c>
      <c r="R93" s="3">
        <f>IFERROR(VLOOKUP(FISW[[#This Row],[FIS Code]],results0702[],3,FALSE),999)</f>
        <v>999</v>
      </c>
      <c r="S93" s="3">
        <f>VLOOKUP(FISW[[#This Row],[pos0702]],pointstable[],2,FALSE)</f>
        <v>0</v>
      </c>
      <c r="T93" s="3">
        <f>IFERROR(VLOOKUP(FISW[[#This Row],[FIS Code]],results0802[],3,FALSE),999)</f>
        <v>999</v>
      </c>
      <c r="U93" s="3">
        <f>VLOOKUP(FISW[[#This Row],[pos0802]],pointstable[],2,FALSE)</f>
        <v>0</v>
      </c>
      <c r="V93" s="3">
        <f>IFERROR(VLOOKUP(FISW[[#This Row],[FIS Code]],results0303[],3,FALSE),999)</f>
        <v>46</v>
      </c>
      <c r="W93" s="3">
        <f>VLOOKUP(FISW[[#This Row],[pos0303]],pointstable[],2,FALSE)</f>
        <v>14</v>
      </c>
      <c r="X93" s="3">
        <f>IFERROR(VLOOKUP(FISW[[#This Row],[FIS Code]],results0403[],3,FALSE),999)</f>
        <v>50</v>
      </c>
      <c r="Y93" s="3">
        <f>VLOOKUP(FISW[[#This Row],[pos0403]],pointstable[],2,FALSE)</f>
        <v>10</v>
      </c>
      <c r="Z93" s="3">
        <f>IFERROR(VLOOKUP(FISW[[#This Row],[FIS Code]],results1003[],3,FALSE),999)</f>
        <v>49</v>
      </c>
      <c r="AA93" s="3">
        <f>VLOOKUP(FISW[[#This Row],[pos1003]],pointstable[],2,FALSE)</f>
        <v>11</v>
      </c>
      <c r="AB93" s="3">
        <f>IFERROR(VLOOKUP(FISW[[#This Row],[FIS Code]],results1103[],3,FALSE),999)</f>
        <v>43</v>
      </c>
      <c r="AC93" s="3">
        <f>VLOOKUP(FISW[[#This Row],[pos1103]],pointstable[],2,FALSE)</f>
        <v>17</v>
      </c>
      <c r="AD93" s="3">
        <f>IFERROR(VLOOKUP(FISW[[#This Row],[FIS Code]],results1203[],3,FALSE),999)</f>
        <v>39</v>
      </c>
      <c r="AE93" s="3">
        <f>VLOOKUP(FISW[[#This Row],[pos1203]],pointstable[],2,FALSE)</f>
        <v>21</v>
      </c>
      <c r="AF93" s="3">
        <f>IFERROR(VLOOKUP(FISW[[#This Row],[FIS Code]],results1303[],3,FALSE),999)</f>
        <v>36</v>
      </c>
      <c r="AG93" s="3">
        <f>VLOOKUP(FISW[[#This Row],[pos1303]],pointstable[],2,FALSE)</f>
        <v>24</v>
      </c>
      <c r="AH93" s="3">
        <f>IFERROR(VLOOKUP(FISW[[#This Row],[FIS Code]],results1503[],3,FALSE),999)</f>
        <v>999</v>
      </c>
      <c r="AI93" s="3">
        <f>VLOOKUP(FISW[[#This Row],[pos1503]],pointstable[],2,FALSE)</f>
        <v>0</v>
      </c>
      <c r="AJ93" s="3">
        <f>IFERROR(VLOOKUP(FISW[[#This Row],[FIS Code]],results1603[],3,FALSE),999)</f>
        <v>999</v>
      </c>
      <c r="AK93" s="3">
        <f>VLOOKUP(FISW[[#This Row],[pos1603]],pointstable[],2,FALSE)</f>
        <v>0</v>
      </c>
    </row>
    <row r="94" spans="1:37" x14ac:dyDescent="0.3">
      <c r="A94" s="3">
        <v>108133</v>
      </c>
      <c r="B94" s="3" t="s">
        <v>225</v>
      </c>
      <c r="C94" s="3">
        <v>2001</v>
      </c>
      <c r="D94" s="3" t="s">
        <v>17</v>
      </c>
      <c r="E9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186</v>
      </c>
      <c r="F94">
        <f>IFERROR(VLOOKUP(FISW[[#This Row],[FIS Code]],results0301[],3,FALSE),999)</f>
        <v>999</v>
      </c>
      <c r="G94">
        <f>VLOOKUP(FISW[[#This Row],[pos0301]],pointstable[],2,FALSE)</f>
        <v>0</v>
      </c>
      <c r="H94">
        <f>IFERROR(VLOOKUP(FISW[[#This Row],[FIS Code]],results0401[],3,FALSE),999)</f>
        <v>21</v>
      </c>
      <c r="I94">
        <f>VLOOKUP(FISW[[#This Row],[pos0401]],pointstable[],2,FALSE)</f>
        <v>51</v>
      </c>
      <c r="J94">
        <f>IFERROR(VLOOKUP(FISW[[#This Row],[FIS Code]],results1501[],3,FALSE),999)</f>
        <v>999</v>
      </c>
      <c r="K94">
        <f>VLOOKUP(FISW[[#This Row],[pos15011]],pointstable[],2,FALSE)</f>
        <v>0</v>
      </c>
      <c r="L94">
        <f>IFERROR(VLOOKUP(FISW[[#This Row],[FIS Code]],results15012[],3,FALSE),999)</f>
        <v>999</v>
      </c>
      <c r="M94">
        <f>VLOOKUP(FISW[[#This Row],[pos15012]],pointstable[],2,FALSE)</f>
        <v>0</v>
      </c>
      <c r="N94" s="3">
        <f>IFERROR(VLOOKUP(FISW[[#This Row],[FIS Code]],results0502[],3,FALSE),999)</f>
        <v>27</v>
      </c>
      <c r="O94" s="3">
        <f>VLOOKUP(FISW[[#This Row],[pos0502]],pointstable[],2,FALSE)</f>
        <v>34</v>
      </c>
      <c r="P94" s="3">
        <f>IFERROR(VLOOKUP(FISW[[#This Row],[FIS Code]],results0602[],3,FALSE),999)</f>
        <v>999</v>
      </c>
      <c r="Q94" s="3">
        <f>VLOOKUP(FISW[[#This Row],[pos0602]],pointstable[],2,FALSE)</f>
        <v>0</v>
      </c>
      <c r="R94" s="3">
        <f>IFERROR(VLOOKUP(FISW[[#This Row],[FIS Code]],results0702[],3,FALSE),999)</f>
        <v>999</v>
      </c>
      <c r="S94" s="3">
        <f>VLOOKUP(FISW[[#This Row],[pos0702]],pointstable[],2,FALSE)</f>
        <v>0</v>
      </c>
      <c r="T94" s="3">
        <f>IFERROR(VLOOKUP(FISW[[#This Row],[FIS Code]],results0802[],3,FALSE),999)</f>
        <v>999</v>
      </c>
      <c r="U94" s="3">
        <f>VLOOKUP(FISW[[#This Row],[pos0802]],pointstable[],2,FALSE)</f>
        <v>0</v>
      </c>
      <c r="V94" s="3">
        <f>IFERROR(VLOOKUP(FISW[[#This Row],[FIS Code]],results0303[],3,FALSE),999)</f>
        <v>30</v>
      </c>
      <c r="W94" s="3">
        <f>VLOOKUP(FISW[[#This Row],[pos0303]],pointstable[],2,FALSE)</f>
        <v>30</v>
      </c>
      <c r="X94" s="3">
        <f>IFERROR(VLOOKUP(FISW[[#This Row],[FIS Code]],results0403[],3,FALSE),999)</f>
        <v>31</v>
      </c>
      <c r="Y94" s="3">
        <f>VLOOKUP(FISW[[#This Row],[pos0403]],pointstable[],2,FALSE)</f>
        <v>29</v>
      </c>
      <c r="Z94" s="3">
        <f>IFERROR(VLOOKUP(FISW[[#This Row],[FIS Code]],results1003[],3,FALSE),999)</f>
        <v>39</v>
      </c>
      <c r="AA94" s="3">
        <f>VLOOKUP(FISW[[#This Row],[pos1003]],pointstable[],2,FALSE)</f>
        <v>21</v>
      </c>
      <c r="AB94" s="3">
        <f>IFERROR(VLOOKUP(FISW[[#This Row],[FIS Code]],results1103[],3,FALSE),999)</f>
        <v>39</v>
      </c>
      <c r="AC94" s="3">
        <f>VLOOKUP(FISW[[#This Row],[pos1103]],pointstable[],2,FALSE)</f>
        <v>21</v>
      </c>
      <c r="AD94" s="3">
        <f>IFERROR(VLOOKUP(FISW[[#This Row],[FIS Code]],results1203[],3,FALSE),999)</f>
        <v>999</v>
      </c>
      <c r="AE94" s="3">
        <f>VLOOKUP(FISW[[#This Row],[pos1203]],pointstable[],2,FALSE)</f>
        <v>0</v>
      </c>
      <c r="AF94" s="3">
        <f>IFERROR(VLOOKUP(FISW[[#This Row],[FIS Code]],results1303[],3,FALSE),999)</f>
        <v>999</v>
      </c>
      <c r="AG94" s="3">
        <f>VLOOKUP(FISW[[#This Row],[pos1303]],pointstable[],2,FALSE)</f>
        <v>0</v>
      </c>
      <c r="AH94" s="3">
        <f>IFERROR(VLOOKUP(FISW[[#This Row],[FIS Code]],results1503[],3,FALSE),999)</f>
        <v>999</v>
      </c>
      <c r="AI94" s="3">
        <f>VLOOKUP(FISW[[#This Row],[pos1503]],pointstable[],2,FALSE)</f>
        <v>0</v>
      </c>
      <c r="AJ94" s="3">
        <f>IFERROR(VLOOKUP(FISW[[#This Row],[FIS Code]],results1603[],3,FALSE),999)</f>
        <v>999</v>
      </c>
      <c r="AK94" s="3">
        <f>VLOOKUP(FISW[[#This Row],[pos1603]],pointstable[],2,FALSE)</f>
        <v>0</v>
      </c>
    </row>
    <row r="95" spans="1:37" x14ac:dyDescent="0.3">
      <c r="A95" s="3">
        <v>108131</v>
      </c>
      <c r="B95" s="3" t="s">
        <v>281</v>
      </c>
      <c r="C95" s="3">
        <v>2001</v>
      </c>
      <c r="D95" s="3" t="s">
        <v>17</v>
      </c>
      <c r="E9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175</v>
      </c>
      <c r="F95">
        <f>IFERROR(VLOOKUP(FISW[[#This Row],[FIS Code]],results0301[],3,FALSE),999)</f>
        <v>999</v>
      </c>
      <c r="G95">
        <f>VLOOKUP(FISW[[#This Row],[pos0301]],pointstable[],2,FALSE)</f>
        <v>0</v>
      </c>
      <c r="H95">
        <f>IFERROR(VLOOKUP(FISW[[#This Row],[FIS Code]],results0401[],3,FALSE),999)</f>
        <v>25</v>
      </c>
      <c r="I95">
        <f>VLOOKUP(FISW[[#This Row],[pos0401]],pointstable[],2,FALSE)</f>
        <v>38</v>
      </c>
      <c r="J95">
        <f>IFERROR(VLOOKUP(FISW[[#This Row],[FIS Code]],results1501[],3,FALSE),999)</f>
        <v>999</v>
      </c>
      <c r="K95">
        <f>VLOOKUP(FISW[[#This Row],[pos15011]],pointstable[],2,FALSE)</f>
        <v>0</v>
      </c>
      <c r="L95">
        <f>IFERROR(VLOOKUP(FISW[[#This Row],[FIS Code]],results15012[],3,FALSE),999)</f>
        <v>999</v>
      </c>
      <c r="M95">
        <f>VLOOKUP(FISW[[#This Row],[pos15012]],pointstable[],2,FALSE)</f>
        <v>0</v>
      </c>
      <c r="N95" s="3">
        <f>IFERROR(VLOOKUP(FISW[[#This Row],[FIS Code]],results0502[],3,FALSE),999)</f>
        <v>37</v>
      </c>
      <c r="O95" s="3">
        <f>VLOOKUP(FISW[[#This Row],[pos0502]],pointstable[],2,FALSE)</f>
        <v>23</v>
      </c>
      <c r="P95" s="3">
        <f>IFERROR(VLOOKUP(FISW[[#This Row],[FIS Code]],results0602[],3,FALSE),999)</f>
        <v>33</v>
      </c>
      <c r="Q95" s="3">
        <f>VLOOKUP(FISW[[#This Row],[pos0602]],pointstable[],2,FALSE)</f>
        <v>27</v>
      </c>
      <c r="R95" s="3">
        <f>IFERROR(VLOOKUP(FISW[[#This Row],[FIS Code]],results0702[],3,FALSE),999)</f>
        <v>25</v>
      </c>
      <c r="S95" s="3">
        <f>VLOOKUP(FISW[[#This Row],[pos0702]],pointstable[],2,FALSE)</f>
        <v>38</v>
      </c>
      <c r="T95" s="3">
        <f>IFERROR(VLOOKUP(FISW[[#This Row],[FIS Code]],results0802[],3,FALSE),999)</f>
        <v>25</v>
      </c>
      <c r="U95" s="3">
        <f>VLOOKUP(FISW[[#This Row],[pos0802]],pointstable[],2,FALSE)</f>
        <v>38</v>
      </c>
      <c r="V95" s="3">
        <f>IFERROR(VLOOKUP(FISW[[#This Row],[FIS Code]],results0303[],3,FALSE),999)</f>
        <v>53</v>
      </c>
      <c r="W95" s="3">
        <f>VLOOKUP(FISW[[#This Row],[pos0303]],pointstable[],2,FALSE)</f>
        <v>7</v>
      </c>
      <c r="X95" s="3">
        <f>IFERROR(VLOOKUP(FISW[[#This Row],[FIS Code]],results0403[],3,FALSE),999)</f>
        <v>56</v>
      </c>
      <c r="Y95" s="3">
        <f>VLOOKUP(FISW[[#This Row],[pos0403]],pointstable[],2,FALSE)</f>
        <v>4</v>
      </c>
      <c r="Z95" s="3">
        <f>IFERROR(VLOOKUP(FISW[[#This Row],[FIS Code]],results1003[],3,FALSE),999)</f>
        <v>999</v>
      </c>
      <c r="AA95" s="3">
        <f>VLOOKUP(FISW[[#This Row],[pos1003]],pointstable[],2,FALSE)</f>
        <v>0</v>
      </c>
      <c r="AB95" s="3">
        <f>IFERROR(VLOOKUP(FISW[[#This Row],[FIS Code]],results1103[],3,FALSE),999)</f>
        <v>999</v>
      </c>
      <c r="AC95" s="3">
        <f>VLOOKUP(FISW[[#This Row],[pos1103]],pointstable[],2,FALSE)</f>
        <v>0</v>
      </c>
      <c r="AD95" s="3">
        <f>IFERROR(VLOOKUP(FISW[[#This Row],[FIS Code]],results1203[],3,FALSE),999)</f>
        <v>999</v>
      </c>
      <c r="AE95" s="3">
        <f>VLOOKUP(FISW[[#This Row],[pos1203]],pointstable[],2,FALSE)</f>
        <v>0</v>
      </c>
      <c r="AF95" s="3">
        <f>IFERROR(VLOOKUP(FISW[[#This Row],[FIS Code]],results1303[],3,FALSE),999)</f>
        <v>999</v>
      </c>
      <c r="AG95" s="3">
        <f>VLOOKUP(FISW[[#This Row],[pos1303]],pointstable[],2,FALSE)</f>
        <v>0</v>
      </c>
      <c r="AH95" s="3">
        <f>IFERROR(VLOOKUP(FISW[[#This Row],[FIS Code]],results1503[],3,FALSE),999)</f>
        <v>999</v>
      </c>
      <c r="AI95" s="3">
        <f>VLOOKUP(FISW[[#This Row],[pos1503]],pointstable[],2,FALSE)</f>
        <v>0</v>
      </c>
      <c r="AJ95" s="3">
        <f>IFERROR(VLOOKUP(FISW[[#This Row],[FIS Code]],results1603[],3,FALSE),999)</f>
        <v>999</v>
      </c>
      <c r="AK95" s="3">
        <f>VLOOKUP(FISW[[#This Row],[pos1603]],pointstable[],2,FALSE)</f>
        <v>0</v>
      </c>
    </row>
    <row r="96" spans="1:37" x14ac:dyDescent="0.3">
      <c r="A96" s="3">
        <v>107873</v>
      </c>
      <c r="B96" s="3" t="s">
        <v>1201</v>
      </c>
      <c r="C96" s="3">
        <v>1999</v>
      </c>
      <c r="D96" s="3" t="s">
        <v>17</v>
      </c>
      <c r="E9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164</v>
      </c>
      <c r="F96">
        <f>IFERROR(VLOOKUP(FISW[[#This Row],[FIS Code]],results0301[],3,FALSE),999)</f>
        <v>999</v>
      </c>
      <c r="G96">
        <f>VLOOKUP(FISW[[#This Row],[pos0301]],pointstable[],2,FALSE)</f>
        <v>0</v>
      </c>
      <c r="H96">
        <f>IFERROR(VLOOKUP(FISW[[#This Row],[FIS Code]],results0401[],3,FALSE),999)</f>
        <v>999</v>
      </c>
      <c r="I96">
        <f>VLOOKUP(FISW[[#This Row],[pos0401]],pointstable[],2,FALSE)</f>
        <v>0</v>
      </c>
      <c r="J96">
        <f>IFERROR(VLOOKUP(FISW[[#This Row],[FIS Code]],results1501[],3,FALSE),999)</f>
        <v>999</v>
      </c>
      <c r="K96">
        <f>VLOOKUP(FISW[[#This Row],[pos15011]],pointstable[],2,FALSE)</f>
        <v>0</v>
      </c>
      <c r="L96">
        <f>IFERROR(VLOOKUP(FISW[[#This Row],[FIS Code]],results15012[],3,FALSE),999)</f>
        <v>999</v>
      </c>
      <c r="M96">
        <f>VLOOKUP(FISW[[#This Row],[pos15012]],pointstable[],2,FALSE)</f>
        <v>0</v>
      </c>
      <c r="N96" s="3">
        <f>IFERROR(VLOOKUP(FISW[[#This Row],[FIS Code]],results0502[],3,FALSE),999)</f>
        <v>999</v>
      </c>
      <c r="O96" s="3">
        <f>VLOOKUP(FISW[[#This Row],[pos0502]],pointstable[],2,FALSE)</f>
        <v>0</v>
      </c>
      <c r="P96" s="3">
        <f>IFERROR(VLOOKUP(FISW[[#This Row],[FIS Code]],results0602[],3,FALSE),999)</f>
        <v>999</v>
      </c>
      <c r="Q96" s="3">
        <f>VLOOKUP(FISW[[#This Row],[pos0602]],pointstable[],2,FALSE)</f>
        <v>0</v>
      </c>
      <c r="R96" s="3">
        <f>IFERROR(VLOOKUP(FISW[[#This Row],[FIS Code]],results0702[],3,FALSE),999)</f>
        <v>999</v>
      </c>
      <c r="S96" s="3">
        <f>VLOOKUP(FISW[[#This Row],[pos0702]],pointstable[],2,FALSE)</f>
        <v>0</v>
      </c>
      <c r="T96" s="3">
        <f>IFERROR(VLOOKUP(FISW[[#This Row],[FIS Code]],results0802[],3,FALSE),999)</f>
        <v>999</v>
      </c>
      <c r="U96" s="3">
        <f>VLOOKUP(FISW[[#This Row],[pos0802]],pointstable[],2,FALSE)</f>
        <v>0</v>
      </c>
      <c r="V96" s="3">
        <f>IFERROR(VLOOKUP(FISW[[#This Row],[FIS Code]],results0303[],3,FALSE),999)</f>
        <v>11</v>
      </c>
      <c r="W96" s="3">
        <f>VLOOKUP(FISW[[#This Row],[pos0303]],pointstable[],2,FALSE)</f>
        <v>120</v>
      </c>
      <c r="X96" s="3">
        <f>IFERROR(VLOOKUP(FISW[[#This Row],[FIS Code]],results0403[],3,FALSE),999)</f>
        <v>23</v>
      </c>
      <c r="Y96" s="3">
        <f>VLOOKUP(FISW[[#This Row],[pos0403]],pointstable[],2,FALSE)</f>
        <v>44</v>
      </c>
      <c r="Z96" s="3">
        <f>IFERROR(VLOOKUP(FISW[[#This Row],[FIS Code]],results1003[],3,FALSE),999)</f>
        <v>999</v>
      </c>
      <c r="AA96" s="3">
        <f>VLOOKUP(FISW[[#This Row],[pos1003]],pointstable[],2,FALSE)</f>
        <v>0</v>
      </c>
      <c r="AB96" s="3">
        <f>IFERROR(VLOOKUP(FISW[[#This Row],[FIS Code]],results1103[],3,FALSE),999)</f>
        <v>999</v>
      </c>
      <c r="AC96" s="3">
        <f>VLOOKUP(FISW[[#This Row],[pos1103]],pointstable[],2,FALSE)</f>
        <v>0</v>
      </c>
      <c r="AD96" s="3">
        <f>IFERROR(VLOOKUP(FISW[[#This Row],[FIS Code]],results1203[],3,FALSE),999)</f>
        <v>999</v>
      </c>
      <c r="AE96" s="3">
        <f>VLOOKUP(FISW[[#This Row],[pos1203]],pointstable[],2,FALSE)</f>
        <v>0</v>
      </c>
      <c r="AF96" s="3">
        <f>IFERROR(VLOOKUP(FISW[[#This Row],[FIS Code]],results1303[],3,FALSE),999)</f>
        <v>999</v>
      </c>
      <c r="AG96" s="3">
        <f>VLOOKUP(FISW[[#This Row],[pos1303]],pointstable[],2,FALSE)</f>
        <v>0</v>
      </c>
      <c r="AH96" s="3">
        <f>IFERROR(VLOOKUP(FISW[[#This Row],[FIS Code]],results1503[],3,FALSE),999)</f>
        <v>999</v>
      </c>
      <c r="AI96" s="3">
        <f>VLOOKUP(FISW[[#This Row],[pos1503]],pointstable[],2,FALSE)</f>
        <v>0</v>
      </c>
      <c r="AJ96" s="3">
        <f>IFERROR(VLOOKUP(FISW[[#This Row],[FIS Code]],results1603[],3,FALSE),999)</f>
        <v>999</v>
      </c>
      <c r="AK96" s="3">
        <f>VLOOKUP(FISW[[#This Row],[pos1603]],pointstable[],2,FALSE)</f>
        <v>0</v>
      </c>
    </row>
    <row r="97" spans="1:37" x14ac:dyDescent="0.3">
      <c r="A97" s="3">
        <v>108164</v>
      </c>
      <c r="B97" s="3" t="s">
        <v>1356</v>
      </c>
      <c r="C97" s="3">
        <v>2001</v>
      </c>
      <c r="D97" s="3" t="s">
        <v>17</v>
      </c>
      <c r="E9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160</v>
      </c>
      <c r="F97">
        <f>IFERROR(VLOOKUP(FISW[[#This Row],[FIS Code]],results0301[],3,FALSE),999)</f>
        <v>999</v>
      </c>
      <c r="G97">
        <f>VLOOKUP(FISW[[#This Row],[pos0301]],pointstable[],2,FALSE)</f>
        <v>0</v>
      </c>
      <c r="H97">
        <f>IFERROR(VLOOKUP(FISW[[#This Row],[FIS Code]],results0401[],3,FALSE),999)</f>
        <v>999</v>
      </c>
      <c r="I97">
        <f>VLOOKUP(FISW[[#This Row],[pos0401]],pointstable[],2,FALSE)</f>
        <v>0</v>
      </c>
      <c r="J97">
        <f>IFERROR(VLOOKUP(FISW[[#This Row],[FIS Code]],results1501[],3,FALSE),999)</f>
        <v>999</v>
      </c>
      <c r="K97">
        <f>VLOOKUP(FISW[[#This Row],[pos15011]],pointstable[],2,FALSE)</f>
        <v>0</v>
      </c>
      <c r="L97">
        <f>IFERROR(VLOOKUP(FISW[[#This Row],[FIS Code]],results15012[],3,FALSE),999)</f>
        <v>999</v>
      </c>
      <c r="M97">
        <f>VLOOKUP(FISW[[#This Row],[pos15012]],pointstable[],2,FALSE)</f>
        <v>0</v>
      </c>
      <c r="N97" s="3">
        <f>IFERROR(VLOOKUP(FISW[[#This Row],[FIS Code]],results0502[],3,FALSE),999)</f>
        <v>999</v>
      </c>
      <c r="O97" s="3">
        <f>VLOOKUP(FISW[[#This Row],[pos0502]],pointstable[],2,FALSE)</f>
        <v>0</v>
      </c>
      <c r="P97" s="3">
        <f>IFERROR(VLOOKUP(FISW[[#This Row],[FIS Code]],results0602[],3,FALSE),999)</f>
        <v>999</v>
      </c>
      <c r="Q97" s="3">
        <f>VLOOKUP(FISW[[#This Row],[pos0602]],pointstable[],2,FALSE)</f>
        <v>0</v>
      </c>
      <c r="R97" s="3">
        <f>IFERROR(VLOOKUP(FISW[[#This Row],[FIS Code]],results0702[],3,FALSE),999)</f>
        <v>999</v>
      </c>
      <c r="S97" s="3">
        <f>VLOOKUP(FISW[[#This Row],[pos0702]],pointstable[],2,FALSE)</f>
        <v>0</v>
      </c>
      <c r="T97" s="3">
        <f>IFERROR(VLOOKUP(FISW[[#This Row],[FIS Code]],results0802[],3,FALSE),999)</f>
        <v>999</v>
      </c>
      <c r="U97" s="3">
        <f>VLOOKUP(FISW[[#This Row],[pos0802]],pointstable[],2,FALSE)</f>
        <v>0</v>
      </c>
      <c r="V97" s="3">
        <f>IFERROR(VLOOKUP(FISW[[#This Row],[FIS Code]],results0303[],3,FALSE),999)</f>
        <v>41</v>
      </c>
      <c r="W97" s="3">
        <f>VLOOKUP(FISW[[#This Row],[pos0303]],pointstable[],2,FALSE)</f>
        <v>19</v>
      </c>
      <c r="X97" s="3">
        <f>IFERROR(VLOOKUP(FISW[[#This Row],[FIS Code]],results0403[],3,FALSE),999)</f>
        <v>45</v>
      </c>
      <c r="Y97" s="3">
        <f>VLOOKUP(FISW[[#This Row],[pos0403]],pointstable[],2,FALSE)</f>
        <v>15</v>
      </c>
      <c r="Z97" s="3">
        <f>IFERROR(VLOOKUP(FISW[[#This Row],[FIS Code]],results1003[],3,FALSE),999)</f>
        <v>44</v>
      </c>
      <c r="AA97" s="3">
        <f>VLOOKUP(FISW[[#This Row],[pos1003]],pointstable[],2,FALSE)</f>
        <v>16</v>
      </c>
      <c r="AB97" s="3">
        <f>IFERROR(VLOOKUP(FISW[[#This Row],[FIS Code]],results1103[],3,FALSE),999)</f>
        <v>42</v>
      </c>
      <c r="AC97" s="3">
        <f>VLOOKUP(FISW[[#This Row],[pos1103]],pointstable[],2,FALSE)</f>
        <v>18</v>
      </c>
      <c r="AD97" s="3">
        <f>IFERROR(VLOOKUP(FISW[[#This Row],[FIS Code]],results1203[],3,FALSE),999)</f>
        <v>43</v>
      </c>
      <c r="AE97" s="3">
        <f>VLOOKUP(FISW[[#This Row],[pos1203]],pointstable[],2,FALSE)</f>
        <v>17</v>
      </c>
      <c r="AF97" s="3">
        <f>IFERROR(VLOOKUP(FISW[[#This Row],[FIS Code]],results1303[],3,FALSE),999)</f>
        <v>44</v>
      </c>
      <c r="AG97" s="3">
        <f>VLOOKUP(FISW[[#This Row],[pos1303]],pointstable[],2,FALSE)</f>
        <v>16</v>
      </c>
      <c r="AH97" s="3">
        <f>IFERROR(VLOOKUP(FISW[[#This Row],[FIS Code]],results1503[],3,FALSE),999)</f>
        <v>29</v>
      </c>
      <c r="AI97" s="3">
        <f>VLOOKUP(FISW[[#This Row],[pos1503]],pointstable[],2,FALSE)</f>
        <v>31</v>
      </c>
      <c r="AJ97" s="3">
        <f>IFERROR(VLOOKUP(FISW[[#This Row],[FIS Code]],results1603[],3,FALSE),999)</f>
        <v>32</v>
      </c>
      <c r="AK97" s="3">
        <f>VLOOKUP(FISW[[#This Row],[pos1603]],pointstable[],2,FALSE)</f>
        <v>28</v>
      </c>
    </row>
    <row r="98" spans="1:37" x14ac:dyDescent="0.3">
      <c r="A98" s="3">
        <v>108217</v>
      </c>
      <c r="B98" s="3" t="s">
        <v>270</v>
      </c>
      <c r="C98" s="3">
        <v>2001</v>
      </c>
      <c r="D98" s="3" t="s">
        <v>17</v>
      </c>
      <c r="E9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159</v>
      </c>
      <c r="F98">
        <f>IFERROR(VLOOKUP(FISW[[#This Row],[FIS Code]],results0301[],3,FALSE),999)</f>
        <v>26</v>
      </c>
      <c r="G98">
        <f>VLOOKUP(FISW[[#This Row],[pos0301]],pointstable[],2,FALSE)</f>
        <v>36</v>
      </c>
      <c r="H98">
        <f>IFERROR(VLOOKUP(FISW[[#This Row],[FIS Code]],results0401[],3,FALSE),999)</f>
        <v>999</v>
      </c>
      <c r="I98">
        <f>VLOOKUP(FISW[[#This Row],[pos0401]],pointstable[],2,FALSE)</f>
        <v>0</v>
      </c>
      <c r="J98">
        <f>IFERROR(VLOOKUP(FISW[[#This Row],[FIS Code]],results1501[],3,FALSE),999)</f>
        <v>999</v>
      </c>
      <c r="K98">
        <f>VLOOKUP(FISW[[#This Row],[pos15011]],pointstable[],2,FALSE)</f>
        <v>0</v>
      </c>
      <c r="L98">
        <f>IFERROR(VLOOKUP(FISW[[#This Row],[FIS Code]],results15012[],3,FALSE),999)</f>
        <v>999</v>
      </c>
      <c r="M98">
        <f>VLOOKUP(FISW[[#This Row],[pos15012]],pointstable[],2,FALSE)</f>
        <v>0</v>
      </c>
      <c r="N98" s="3">
        <f>IFERROR(VLOOKUP(FISW[[#This Row],[FIS Code]],results0502[],3,FALSE),999)</f>
        <v>35</v>
      </c>
      <c r="O98" s="3">
        <f>VLOOKUP(FISW[[#This Row],[pos0502]],pointstable[],2,FALSE)</f>
        <v>25</v>
      </c>
      <c r="P98" s="3">
        <f>IFERROR(VLOOKUP(FISW[[#This Row],[FIS Code]],results0602[],3,FALSE),999)</f>
        <v>35</v>
      </c>
      <c r="Q98" s="3">
        <f>VLOOKUP(FISW[[#This Row],[pos0602]],pointstable[],2,FALSE)</f>
        <v>25</v>
      </c>
      <c r="R98" s="3">
        <f>IFERROR(VLOOKUP(FISW[[#This Row],[FIS Code]],results0702[],3,FALSE),999)</f>
        <v>999</v>
      </c>
      <c r="S98" s="3">
        <f>VLOOKUP(FISW[[#This Row],[pos0702]],pointstable[],2,FALSE)</f>
        <v>0</v>
      </c>
      <c r="T98" s="3">
        <f>IFERROR(VLOOKUP(FISW[[#This Row],[FIS Code]],results0802[],3,FALSE),999)</f>
        <v>999</v>
      </c>
      <c r="U98" s="3">
        <f>VLOOKUP(FISW[[#This Row],[pos0802]],pointstable[],2,FALSE)</f>
        <v>0</v>
      </c>
      <c r="V98" s="3">
        <f>IFERROR(VLOOKUP(FISW[[#This Row],[FIS Code]],results0303[],3,FALSE),999)</f>
        <v>58</v>
      </c>
      <c r="W98" s="3">
        <f>VLOOKUP(FISW[[#This Row],[pos0303]],pointstable[],2,FALSE)</f>
        <v>2</v>
      </c>
      <c r="X98" s="3">
        <f>IFERROR(VLOOKUP(FISW[[#This Row],[FIS Code]],results0403[],3,FALSE),999)</f>
        <v>64</v>
      </c>
      <c r="Y98" s="3">
        <f>VLOOKUP(FISW[[#This Row],[pos0403]],pointstable[],2,FALSE)</f>
        <v>0</v>
      </c>
      <c r="Z98" s="3">
        <f>IFERROR(VLOOKUP(FISW[[#This Row],[FIS Code]],results1003[],3,FALSE),999)</f>
        <v>54</v>
      </c>
      <c r="AA98" s="3">
        <f>VLOOKUP(FISW[[#This Row],[pos1003]],pointstable[],2,FALSE)</f>
        <v>6</v>
      </c>
      <c r="AB98" s="3">
        <f>IFERROR(VLOOKUP(FISW[[#This Row],[FIS Code]],results1103[],3,FALSE),999)</f>
        <v>50</v>
      </c>
      <c r="AC98" s="3">
        <f>VLOOKUP(FISW[[#This Row],[pos1103]],pointstable[],2,FALSE)</f>
        <v>10</v>
      </c>
      <c r="AD98" s="3">
        <f>IFERROR(VLOOKUP(FISW[[#This Row],[FIS Code]],results1203[],3,FALSE),999)</f>
        <v>51</v>
      </c>
      <c r="AE98" s="3">
        <f>VLOOKUP(FISW[[#This Row],[pos1203]],pointstable[],2,FALSE)</f>
        <v>9</v>
      </c>
      <c r="AF98" s="3">
        <f>IFERROR(VLOOKUP(FISW[[#This Row],[FIS Code]],results1303[],3,FALSE),999)</f>
        <v>999</v>
      </c>
      <c r="AG98" s="3">
        <f>VLOOKUP(FISW[[#This Row],[pos1303]],pointstable[],2,FALSE)</f>
        <v>0</v>
      </c>
      <c r="AH98" s="3">
        <f>IFERROR(VLOOKUP(FISW[[#This Row],[FIS Code]],results1503[],3,FALSE),999)</f>
        <v>35</v>
      </c>
      <c r="AI98" s="3">
        <f>VLOOKUP(FISW[[#This Row],[pos1503]],pointstable[],2,FALSE)</f>
        <v>25</v>
      </c>
      <c r="AJ98" s="3">
        <f>IFERROR(VLOOKUP(FISW[[#This Row],[FIS Code]],results1603[],3,FALSE),999)</f>
        <v>39</v>
      </c>
      <c r="AK98" s="3">
        <f>VLOOKUP(FISW[[#This Row],[pos1603]],pointstable[],2,FALSE)</f>
        <v>21</v>
      </c>
    </row>
    <row r="99" spans="1:37" x14ac:dyDescent="0.3">
      <c r="A99" s="3">
        <v>6536531</v>
      </c>
      <c r="B99" s="3" t="s">
        <v>1918</v>
      </c>
      <c r="C99" s="3">
        <v>2000</v>
      </c>
      <c r="D99" s="3" t="s">
        <v>20</v>
      </c>
      <c r="E99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155</v>
      </c>
      <c r="F99" s="3">
        <f>IFERROR(VLOOKUP(FISW[[#This Row],[FIS Code]],results0301[],3,FALSE),999)</f>
        <v>999</v>
      </c>
      <c r="G99" s="3">
        <f>VLOOKUP(FISW[[#This Row],[pos0301]],pointstable[],2,FALSE)</f>
        <v>0</v>
      </c>
      <c r="H99" s="3">
        <f>IFERROR(VLOOKUP(FISW[[#This Row],[FIS Code]],results0401[],3,FALSE),999)</f>
        <v>999</v>
      </c>
      <c r="I99" s="3">
        <f>VLOOKUP(FISW[[#This Row],[pos0401]],pointstable[],2,FALSE)</f>
        <v>0</v>
      </c>
      <c r="J99" s="3">
        <f>IFERROR(VLOOKUP(FISW[[#This Row],[FIS Code]],results1501[],3,FALSE),999)</f>
        <v>999</v>
      </c>
      <c r="K99" s="3">
        <f>VLOOKUP(FISW[[#This Row],[pos15011]],pointstable[],2,FALSE)</f>
        <v>0</v>
      </c>
      <c r="L99" s="3">
        <f>IFERROR(VLOOKUP(FISW[[#This Row],[FIS Code]],results15012[],3,FALSE),999)</f>
        <v>999</v>
      </c>
      <c r="M99" s="3">
        <f>VLOOKUP(FISW[[#This Row],[pos15012]],pointstable[],2,FALSE)</f>
        <v>0</v>
      </c>
      <c r="N99" s="3">
        <f>IFERROR(VLOOKUP(FISW[[#This Row],[FIS Code]],results0502[],3,FALSE),999)</f>
        <v>999</v>
      </c>
      <c r="O99" s="3">
        <f>VLOOKUP(FISW[[#This Row],[pos0502]],pointstable[],2,FALSE)</f>
        <v>0</v>
      </c>
      <c r="P99" s="3">
        <f>IFERROR(VLOOKUP(FISW[[#This Row],[FIS Code]],results0602[],3,FALSE),999)</f>
        <v>999</v>
      </c>
      <c r="Q99" s="3">
        <f>VLOOKUP(FISW[[#This Row],[pos0602]],pointstable[],2,FALSE)</f>
        <v>0</v>
      </c>
      <c r="R99" s="3">
        <f>IFERROR(VLOOKUP(FISW[[#This Row],[FIS Code]],results0702[],3,FALSE),999)</f>
        <v>999</v>
      </c>
      <c r="S99" s="3">
        <f>VLOOKUP(FISW[[#This Row],[pos0702]],pointstable[],2,FALSE)</f>
        <v>0</v>
      </c>
      <c r="T99" s="3">
        <f>IFERROR(VLOOKUP(FISW[[#This Row],[FIS Code]],results0802[],3,FALSE),999)</f>
        <v>999</v>
      </c>
      <c r="U99" s="3">
        <f>VLOOKUP(FISW[[#This Row],[pos0802]],pointstable[],2,FALSE)</f>
        <v>0</v>
      </c>
      <c r="V99" s="3">
        <f>IFERROR(VLOOKUP(FISW[[#This Row],[FIS Code]],results0303[],3,FALSE),999)</f>
        <v>999</v>
      </c>
      <c r="W99" s="3">
        <f>VLOOKUP(FISW[[#This Row],[pos0303]],pointstable[],2,FALSE)</f>
        <v>0</v>
      </c>
      <c r="X99" s="3">
        <f>IFERROR(VLOOKUP(FISW[[#This Row],[FIS Code]],results0403[],3,FALSE),999)</f>
        <v>999</v>
      </c>
      <c r="Y99" s="3">
        <f>VLOOKUP(FISW[[#This Row],[pos0403]],pointstable[],2,FALSE)</f>
        <v>0</v>
      </c>
      <c r="Z99" s="3">
        <f>IFERROR(VLOOKUP(FISW[[#This Row],[FIS Code]],results1003[],3,FALSE),999)</f>
        <v>31</v>
      </c>
      <c r="AA99" s="3">
        <f>VLOOKUP(FISW[[#This Row],[pos1003]],pointstable[],2,FALSE)</f>
        <v>29</v>
      </c>
      <c r="AB99" s="3">
        <f>IFERROR(VLOOKUP(FISW[[#This Row],[FIS Code]],results1103[],3,FALSE),999)</f>
        <v>999</v>
      </c>
      <c r="AC99" s="3">
        <f>VLOOKUP(FISW[[#This Row],[pos1103]],pointstable[],2,FALSE)</f>
        <v>0</v>
      </c>
      <c r="AD99" s="3">
        <f>IFERROR(VLOOKUP(FISW[[#This Row],[FIS Code]],results1203[],3,FALSE),999)</f>
        <v>36</v>
      </c>
      <c r="AE99" s="3">
        <f>VLOOKUP(FISW[[#This Row],[pos1203]],pointstable[],2,FALSE)</f>
        <v>24</v>
      </c>
      <c r="AF99" s="3">
        <f>IFERROR(VLOOKUP(FISW[[#This Row],[FIS Code]],results1303[],3,FALSE),999)</f>
        <v>34</v>
      </c>
      <c r="AG99" s="3">
        <f>VLOOKUP(FISW[[#This Row],[pos1303]],pointstable[],2,FALSE)</f>
        <v>26</v>
      </c>
      <c r="AH99" s="3">
        <f>IFERROR(VLOOKUP(FISW[[#This Row],[FIS Code]],results1503[],3,FALSE),999)</f>
        <v>25</v>
      </c>
      <c r="AI99" s="3">
        <f>VLOOKUP(FISW[[#This Row],[pos1503]],pointstable[],2,FALSE)</f>
        <v>38</v>
      </c>
      <c r="AJ99" s="3">
        <f>IFERROR(VLOOKUP(FISW[[#This Row],[FIS Code]],results1603[],3,FALSE),999)</f>
        <v>25</v>
      </c>
      <c r="AK99" s="3">
        <f>VLOOKUP(FISW[[#This Row],[pos1603]],pointstable[],2,FALSE)</f>
        <v>38</v>
      </c>
    </row>
    <row r="100" spans="1:37" x14ac:dyDescent="0.3">
      <c r="A100" s="3">
        <v>108158</v>
      </c>
      <c r="B100" s="3" t="s">
        <v>1250</v>
      </c>
      <c r="C100" s="3">
        <v>2001</v>
      </c>
      <c r="D100" s="3" t="s">
        <v>17</v>
      </c>
      <c r="E10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147</v>
      </c>
      <c r="F100">
        <f>IFERROR(VLOOKUP(FISW[[#This Row],[FIS Code]],results0301[],3,FALSE),999)</f>
        <v>999</v>
      </c>
      <c r="G100">
        <f>VLOOKUP(FISW[[#This Row],[pos0301]],pointstable[],2,FALSE)</f>
        <v>0</v>
      </c>
      <c r="H100">
        <f>IFERROR(VLOOKUP(FISW[[#This Row],[FIS Code]],results0401[],3,FALSE),999)</f>
        <v>999</v>
      </c>
      <c r="I100">
        <f>VLOOKUP(FISW[[#This Row],[pos0401]],pointstable[],2,FALSE)</f>
        <v>0</v>
      </c>
      <c r="J100">
        <f>IFERROR(VLOOKUP(FISW[[#This Row],[FIS Code]],results1501[],3,FALSE),999)</f>
        <v>999</v>
      </c>
      <c r="K100">
        <f>VLOOKUP(FISW[[#This Row],[pos15011]],pointstable[],2,FALSE)</f>
        <v>0</v>
      </c>
      <c r="L100">
        <f>IFERROR(VLOOKUP(FISW[[#This Row],[FIS Code]],results15012[],3,FALSE),999)</f>
        <v>999</v>
      </c>
      <c r="M100">
        <f>VLOOKUP(FISW[[#This Row],[pos15012]],pointstable[],2,FALSE)</f>
        <v>0</v>
      </c>
      <c r="N100" s="3">
        <f>IFERROR(VLOOKUP(FISW[[#This Row],[FIS Code]],results0502[],3,FALSE),999)</f>
        <v>999</v>
      </c>
      <c r="O100" s="3">
        <f>VLOOKUP(FISW[[#This Row],[pos0502]],pointstable[],2,FALSE)</f>
        <v>0</v>
      </c>
      <c r="P100" s="3">
        <f>IFERROR(VLOOKUP(FISW[[#This Row],[FIS Code]],results0602[],3,FALSE),999)</f>
        <v>999</v>
      </c>
      <c r="Q100" s="3">
        <f>VLOOKUP(FISW[[#This Row],[pos0602]],pointstable[],2,FALSE)</f>
        <v>0</v>
      </c>
      <c r="R100" s="3">
        <f>IFERROR(VLOOKUP(FISW[[#This Row],[FIS Code]],results0702[],3,FALSE),999)</f>
        <v>999</v>
      </c>
      <c r="S100" s="3">
        <f>VLOOKUP(FISW[[#This Row],[pos0702]],pointstable[],2,FALSE)</f>
        <v>0</v>
      </c>
      <c r="T100" s="3">
        <f>IFERROR(VLOOKUP(FISW[[#This Row],[FIS Code]],results0802[],3,FALSE),999)</f>
        <v>999</v>
      </c>
      <c r="U100" s="3">
        <f>VLOOKUP(FISW[[#This Row],[pos0802]],pointstable[],2,FALSE)</f>
        <v>0</v>
      </c>
      <c r="V100" s="3">
        <f>IFERROR(VLOOKUP(FISW[[#This Row],[FIS Code]],results0303[],3,FALSE),999)</f>
        <v>21</v>
      </c>
      <c r="W100" s="3">
        <f>VLOOKUP(FISW[[#This Row],[pos0303]],pointstable[],2,FALSE)</f>
        <v>51</v>
      </c>
      <c r="X100" s="3">
        <f>IFERROR(VLOOKUP(FISW[[#This Row],[FIS Code]],results0403[],3,FALSE),999)</f>
        <v>999</v>
      </c>
      <c r="Y100" s="3">
        <f>VLOOKUP(FISW[[#This Row],[pos0403]],pointstable[],2,FALSE)</f>
        <v>0</v>
      </c>
      <c r="Z100" s="3">
        <f>IFERROR(VLOOKUP(FISW[[#This Row],[FIS Code]],results1003[],3,FALSE),999)</f>
        <v>999</v>
      </c>
      <c r="AA100" s="3">
        <f>VLOOKUP(FISW[[#This Row],[pos1003]],pointstable[],2,FALSE)</f>
        <v>0</v>
      </c>
      <c r="AB100" s="3">
        <f>IFERROR(VLOOKUP(FISW[[#This Row],[FIS Code]],results1103[],3,FALSE),999)</f>
        <v>30</v>
      </c>
      <c r="AC100" s="3">
        <f>VLOOKUP(FISW[[#This Row],[pos1103]],pointstable[],2,FALSE)</f>
        <v>30</v>
      </c>
      <c r="AD100" s="3">
        <f>IFERROR(VLOOKUP(FISW[[#This Row],[FIS Code]],results1203[],3,FALSE),999)</f>
        <v>35</v>
      </c>
      <c r="AE100" s="3">
        <f>VLOOKUP(FISW[[#This Row],[pos1203]],pointstable[],2,FALSE)</f>
        <v>25</v>
      </c>
      <c r="AF100" s="3">
        <f>IFERROR(VLOOKUP(FISW[[#This Row],[FIS Code]],results1303[],3,FALSE),999)</f>
        <v>24</v>
      </c>
      <c r="AG100" s="3">
        <f>VLOOKUP(FISW[[#This Row],[pos1303]],pointstable[],2,FALSE)</f>
        <v>41</v>
      </c>
      <c r="AH100" s="3">
        <f>IFERROR(VLOOKUP(FISW[[#This Row],[FIS Code]],results1503[],3,FALSE),999)</f>
        <v>999</v>
      </c>
      <c r="AI100" s="3">
        <f>VLOOKUP(FISW[[#This Row],[pos1503]],pointstable[],2,FALSE)</f>
        <v>0</v>
      </c>
      <c r="AJ100" s="3">
        <f>IFERROR(VLOOKUP(FISW[[#This Row],[FIS Code]],results1603[],3,FALSE),999)</f>
        <v>999</v>
      </c>
      <c r="AK100" s="3">
        <f>VLOOKUP(FISW[[#This Row],[pos1603]],pointstable[],2,FALSE)</f>
        <v>0</v>
      </c>
    </row>
    <row r="101" spans="1:37" x14ac:dyDescent="0.3">
      <c r="A101" s="3">
        <v>107992</v>
      </c>
      <c r="B101" s="3" t="s">
        <v>2039</v>
      </c>
      <c r="C101" s="3">
        <v>2000</v>
      </c>
      <c r="D101" s="3" t="s">
        <v>17</v>
      </c>
      <c r="E101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133</v>
      </c>
      <c r="F101" s="3">
        <f>IFERROR(VLOOKUP(FISW[[#This Row],[FIS Code]],results0301[],3,FALSE),999)</f>
        <v>999</v>
      </c>
      <c r="G101" s="3">
        <f>VLOOKUP(FISW[[#This Row],[pos0301]],pointstable[],2,FALSE)</f>
        <v>0</v>
      </c>
      <c r="H101" s="3">
        <f>IFERROR(VLOOKUP(FISW[[#This Row],[FIS Code]],results0401[],3,FALSE),999)</f>
        <v>999</v>
      </c>
      <c r="I101" s="3">
        <f>VLOOKUP(FISW[[#This Row],[pos0401]],pointstable[],2,FALSE)</f>
        <v>0</v>
      </c>
      <c r="J101" s="3">
        <f>IFERROR(VLOOKUP(FISW[[#This Row],[FIS Code]],results1501[],3,FALSE),999)</f>
        <v>999</v>
      </c>
      <c r="K101" s="3">
        <f>VLOOKUP(FISW[[#This Row],[pos15011]],pointstable[],2,FALSE)</f>
        <v>0</v>
      </c>
      <c r="L101" s="3">
        <f>IFERROR(VLOOKUP(FISW[[#This Row],[FIS Code]],results15012[],3,FALSE),999)</f>
        <v>999</v>
      </c>
      <c r="M101" s="3">
        <f>VLOOKUP(FISW[[#This Row],[pos15012]],pointstable[],2,FALSE)</f>
        <v>0</v>
      </c>
      <c r="N101" s="3">
        <f>IFERROR(VLOOKUP(FISW[[#This Row],[FIS Code]],results0502[],3,FALSE),999)</f>
        <v>999</v>
      </c>
      <c r="O101" s="3">
        <f>VLOOKUP(FISW[[#This Row],[pos0502]],pointstable[],2,FALSE)</f>
        <v>0</v>
      </c>
      <c r="P101" s="3">
        <f>IFERROR(VLOOKUP(FISW[[#This Row],[FIS Code]],results0602[],3,FALSE),999)</f>
        <v>999</v>
      </c>
      <c r="Q101" s="3">
        <f>VLOOKUP(FISW[[#This Row],[pos0602]],pointstable[],2,FALSE)</f>
        <v>0</v>
      </c>
      <c r="R101" s="3">
        <f>IFERROR(VLOOKUP(FISW[[#This Row],[FIS Code]],results0702[],3,FALSE),999)</f>
        <v>999</v>
      </c>
      <c r="S101" s="3">
        <f>VLOOKUP(FISW[[#This Row],[pos0702]],pointstable[],2,FALSE)</f>
        <v>0</v>
      </c>
      <c r="T101" s="3">
        <f>IFERROR(VLOOKUP(FISW[[#This Row],[FIS Code]],results0802[],3,FALSE),999)</f>
        <v>999</v>
      </c>
      <c r="U101" s="3">
        <f>VLOOKUP(FISW[[#This Row],[pos0802]],pointstable[],2,FALSE)</f>
        <v>0</v>
      </c>
      <c r="V101" s="3">
        <f>IFERROR(VLOOKUP(FISW[[#This Row],[FIS Code]],results0303[],3,FALSE),999)</f>
        <v>999</v>
      </c>
      <c r="W101" s="3">
        <f>VLOOKUP(FISW[[#This Row],[pos0303]],pointstable[],2,FALSE)</f>
        <v>0</v>
      </c>
      <c r="X101" s="3">
        <f>IFERROR(VLOOKUP(FISW[[#This Row],[FIS Code]],results0403[],3,FALSE),999)</f>
        <v>999</v>
      </c>
      <c r="Y101" s="3">
        <f>VLOOKUP(FISW[[#This Row],[pos0403]],pointstable[],2,FALSE)</f>
        <v>0</v>
      </c>
      <c r="Z101" s="3">
        <f>IFERROR(VLOOKUP(FISW[[#This Row],[FIS Code]],results1003[],3,FALSE),999)</f>
        <v>56</v>
      </c>
      <c r="AA101" s="3">
        <f>VLOOKUP(FISW[[#This Row],[pos1003]],pointstable[],2,FALSE)</f>
        <v>4</v>
      </c>
      <c r="AB101" s="3">
        <f>IFERROR(VLOOKUP(FISW[[#This Row],[FIS Code]],results1103[],3,FALSE),999)</f>
        <v>45</v>
      </c>
      <c r="AC101" s="3">
        <f>VLOOKUP(FISW[[#This Row],[pos1103]],pointstable[],2,FALSE)</f>
        <v>15</v>
      </c>
      <c r="AD101" s="3">
        <f>IFERROR(VLOOKUP(FISW[[#This Row],[FIS Code]],results1203[],3,FALSE),999)</f>
        <v>30</v>
      </c>
      <c r="AE101" s="3">
        <f>VLOOKUP(FISW[[#This Row],[pos1203]],pointstable[],2,FALSE)</f>
        <v>30</v>
      </c>
      <c r="AF101" s="3">
        <f>IFERROR(VLOOKUP(FISW[[#This Row],[FIS Code]],results1303[],3,FALSE),999)</f>
        <v>35</v>
      </c>
      <c r="AG101" s="3">
        <f>VLOOKUP(FISW[[#This Row],[pos1303]],pointstable[],2,FALSE)</f>
        <v>25</v>
      </c>
      <c r="AH101" s="3">
        <f>IFERROR(VLOOKUP(FISW[[#This Row],[FIS Code]],results1503[],3,FALSE),999)</f>
        <v>27</v>
      </c>
      <c r="AI101" s="3">
        <f>VLOOKUP(FISW[[#This Row],[pos1503]],pointstable[],2,FALSE)</f>
        <v>34</v>
      </c>
      <c r="AJ101" s="3">
        <f>IFERROR(VLOOKUP(FISW[[#This Row],[FIS Code]],results1603[],3,FALSE),999)</f>
        <v>35</v>
      </c>
      <c r="AK101" s="3">
        <f>VLOOKUP(FISW[[#This Row],[pos1603]],pointstable[],2,FALSE)</f>
        <v>25</v>
      </c>
    </row>
    <row r="102" spans="1:37" x14ac:dyDescent="0.3">
      <c r="A102" s="3">
        <v>6535953</v>
      </c>
      <c r="B102" s="3" t="s">
        <v>1474</v>
      </c>
      <c r="C102" s="3">
        <v>1998</v>
      </c>
      <c r="D102" s="3" t="s">
        <v>20</v>
      </c>
      <c r="E10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130</v>
      </c>
      <c r="F102">
        <f>IFERROR(VLOOKUP(FISW[[#This Row],[FIS Code]],results0301[],3,FALSE),999)</f>
        <v>999</v>
      </c>
      <c r="G102">
        <f>VLOOKUP(FISW[[#This Row],[pos0301]],pointstable[],2,FALSE)</f>
        <v>0</v>
      </c>
      <c r="H102">
        <f>IFERROR(VLOOKUP(FISW[[#This Row],[FIS Code]],results0401[],3,FALSE),999)</f>
        <v>999</v>
      </c>
      <c r="I102">
        <f>VLOOKUP(FISW[[#This Row],[pos0401]],pointstable[],2,FALSE)</f>
        <v>0</v>
      </c>
      <c r="J102">
        <f>IFERROR(VLOOKUP(FISW[[#This Row],[FIS Code]],results1501[],3,FALSE),999)</f>
        <v>999</v>
      </c>
      <c r="K102">
        <f>VLOOKUP(FISW[[#This Row],[pos15011]],pointstable[],2,FALSE)</f>
        <v>0</v>
      </c>
      <c r="L102">
        <f>IFERROR(VLOOKUP(FISW[[#This Row],[FIS Code]],results15012[],3,FALSE),999)</f>
        <v>999</v>
      </c>
      <c r="M102">
        <f>VLOOKUP(FISW[[#This Row],[pos15012]],pointstable[],2,FALSE)</f>
        <v>0</v>
      </c>
      <c r="N102" s="3">
        <f>IFERROR(VLOOKUP(FISW[[#This Row],[FIS Code]],results0502[],3,FALSE),999)</f>
        <v>999</v>
      </c>
      <c r="O102" s="3">
        <f>VLOOKUP(FISW[[#This Row],[pos0502]],pointstable[],2,FALSE)</f>
        <v>0</v>
      </c>
      <c r="P102" s="3">
        <f>IFERROR(VLOOKUP(FISW[[#This Row],[FIS Code]],results0602[],3,FALSE),999)</f>
        <v>999</v>
      </c>
      <c r="Q102" s="3">
        <f>VLOOKUP(FISW[[#This Row],[pos0602]],pointstable[],2,FALSE)</f>
        <v>0</v>
      </c>
      <c r="R102" s="3">
        <f>IFERROR(VLOOKUP(FISW[[#This Row],[FIS Code]],results0702[],3,FALSE),999)</f>
        <v>999</v>
      </c>
      <c r="S102" s="3">
        <f>VLOOKUP(FISW[[#This Row],[pos0702]],pointstable[],2,FALSE)</f>
        <v>0</v>
      </c>
      <c r="T102" s="3">
        <f>IFERROR(VLOOKUP(FISW[[#This Row],[FIS Code]],results0802[],3,FALSE),999)</f>
        <v>999</v>
      </c>
      <c r="U102" s="3">
        <f>VLOOKUP(FISW[[#This Row],[pos0802]],pointstable[],2,FALSE)</f>
        <v>0</v>
      </c>
      <c r="V102" s="3">
        <f>IFERROR(VLOOKUP(FISW[[#This Row],[FIS Code]],results0303[],3,FALSE),999)</f>
        <v>999</v>
      </c>
      <c r="W102" s="3">
        <f>VLOOKUP(FISW[[#This Row],[pos0303]],pointstable[],2,FALSE)</f>
        <v>0</v>
      </c>
      <c r="X102" s="3">
        <f>IFERROR(VLOOKUP(FISW[[#This Row],[FIS Code]],results0403[],3,FALSE),999)</f>
        <v>24</v>
      </c>
      <c r="Y102" s="3">
        <f>VLOOKUP(FISW[[#This Row],[pos0403]],pointstable[],2,FALSE)</f>
        <v>41</v>
      </c>
      <c r="Z102" s="3">
        <f>IFERROR(VLOOKUP(FISW[[#This Row],[FIS Code]],results1003[],3,FALSE),999)</f>
        <v>25</v>
      </c>
      <c r="AA102" s="3">
        <f>VLOOKUP(FISW[[#This Row],[pos1003]],pointstable[],2,FALSE)</f>
        <v>38</v>
      </c>
      <c r="AB102" s="3">
        <f>IFERROR(VLOOKUP(FISW[[#This Row],[FIS Code]],results1103[],3,FALSE),999)</f>
        <v>21</v>
      </c>
      <c r="AC102" s="3">
        <f>VLOOKUP(FISW[[#This Row],[pos1103]],pointstable[],2,FALSE)</f>
        <v>51</v>
      </c>
      <c r="AD102" s="3">
        <f>IFERROR(VLOOKUP(FISW[[#This Row],[FIS Code]],results1203[],3,FALSE),999)</f>
        <v>999</v>
      </c>
      <c r="AE102" s="3">
        <f>VLOOKUP(FISW[[#This Row],[pos1203]],pointstable[],2,FALSE)</f>
        <v>0</v>
      </c>
      <c r="AF102" s="3">
        <f>IFERROR(VLOOKUP(FISW[[#This Row],[FIS Code]],results1303[],3,FALSE),999)</f>
        <v>999</v>
      </c>
      <c r="AG102" s="3">
        <f>VLOOKUP(FISW[[#This Row],[pos1303]],pointstable[],2,FALSE)</f>
        <v>0</v>
      </c>
      <c r="AH102" s="3">
        <f>IFERROR(VLOOKUP(FISW[[#This Row],[FIS Code]],results1503[],3,FALSE),999)</f>
        <v>999</v>
      </c>
      <c r="AI102" s="3">
        <f>VLOOKUP(FISW[[#This Row],[pos1503]],pointstable[],2,FALSE)</f>
        <v>0</v>
      </c>
      <c r="AJ102" s="3">
        <f>IFERROR(VLOOKUP(FISW[[#This Row],[FIS Code]],results1603[],3,FALSE),999)</f>
        <v>999</v>
      </c>
      <c r="AK102" s="3">
        <f>VLOOKUP(FISW[[#This Row],[pos1603]],pointstable[],2,FALSE)</f>
        <v>0</v>
      </c>
    </row>
    <row r="103" spans="1:37" x14ac:dyDescent="0.3">
      <c r="A103" s="3">
        <v>108032</v>
      </c>
      <c r="B103" s="3" t="s">
        <v>297</v>
      </c>
      <c r="C103" s="3">
        <v>2000</v>
      </c>
      <c r="D103" s="3" t="s">
        <v>17</v>
      </c>
      <c r="E10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121</v>
      </c>
      <c r="F103">
        <f>IFERROR(VLOOKUP(FISW[[#This Row],[FIS Code]],results0301[],3,FALSE),999)</f>
        <v>28</v>
      </c>
      <c r="G103">
        <f>VLOOKUP(FISW[[#This Row],[pos0301]],pointstable[],2,FALSE)</f>
        <v>32</v>
      </c>
      <c r="H103">
        <f>IFERROR(VLOOKUP(FISW[[#This Row],[FIS Code]],results0401[],3,FALSE),999)</f>
        <v>29</v>
      </c>
      <c r="I103">
        <f>VLOOKUP(FISW[[#This Row],[pos0401]],pointstable[],2,FALSE)</f>
        <v>31</v>
      </c>
      <c r="J103">
        <f>IFERROR(VLOOKUP(FISW[[#This Row],[FIS Code]],results1501[],3,FALSE),999)</f>
        <v>999</v>
      </c>
      <c r="K103">
        <f>VLOOKUP(FISW[[#This Row],[pos15011]],pointstable[],2,FALSE)</f>
        <v>0</v>
      </c>
      <c r="L103">
        <f>IFERROR(VLOOKUP(FISW[[#This Row],[FIS Code]],results15012[],3,FALSE),999)</f>
        <v>999</v>
      </c>
      <c r="M103">
        <f>VLOOKUP(FISW[[#This Row],[pos15012]],pointstable[],2,FALSE)</f>
        <v>0</v>
      </c>
      <c r="N103" s="3">
        <f>IFERROR(VLOOKUP(FISW[[#This Row],[FIS Code]],results0502[],3,FALSE),999)</f>
        <v>40</v>
      </c>
      <c r="O103" s="3">
        <f>VLOOKUP(FISW[[#This Row],[pos0502]],pointstable[],2,FALSE)</f>
        <v>20</v>
      </c>
      <c r="P103" s="3">
        <f>IFERROR(VLOOKUP(FISW[[#This Row],[FIS Code]],results0602[],3,FALSE),999)</f>
        <v>34</v>
      </c>
      <c r="Q103" s="3">
        <f>VLOOKUP(FISW[[#This Row],[pos0602]],pointstable[],2,FALSE)</f>
        <v>26</v>
      </c>
      <c r="R103" s="3">
        <f>IFERROR(VLOOKUP(FISW[[#This Row],[FIS Code]],results0702[],3,FALSE),999)</f>
        <v>999</v>
      </c>
      <c r="S103" s="3">
        <f>VLOOKUP(FISW[[#This Row],[pos0702]],pointstable[],2,FALSE)</f>
        <v>0</v>
      </c>
      <c r="T103" s="3">
        <f>IFERROR(VLOOKUP(FISW[[#This Row],[FIS Code]],results0802[],3,FALSE),999)</f>
        <v>999</v>
      </c>
      <c r="U103" s="3">
        <f>VLOOKUP(FISW[[#This Row],[pos0802]],pointstable[],2,FALSE)</f>
        <v>0</v>
      </c>
      <c r="V103" s="3">
        <f>IFERROR(VLOOKUP(FISW[[#This Row],[FIS Code]],results0303[],3,FALSE),999)</f>
        <v>999</v>
      </c>
      <c r="W103" s="3">
        <f>VLOOKUP(FISW[[#This Row],[pos0303]],pointstable[],2,FALSE)</f>
        <v>0</v>
      </c>
      <c r="X103" s="3">
        <f>IFERROR(VLOOKUP(FISW[[#This Row],[FIS Code]],results0403[],3,FALSE),999)</f>
        <v>63</v>
      </c>
      <c r="Y103" s="3">
        <f>VLOOKUP(FISW[[#This Row],[pos0403]],pointstable[],2,FALSE)</f>
        <v>0</v>
      </c>
      <c r="Z103" s="3">
        <f>IFERROR(VLOOKUP(FISW[[#This Row],[FIS Code]],results1003[],3,FALSE),999)</f>
        <v>999</v>
      </c>
      <c r="AA103" s="3">
        <f>VLOOKUP(FISW[[#This Row],[pos1003]],pointstable[],2,FALSE)</f>
        <v>0</v>
      </c>
      <c r="AB103" s="3">
        <f>IFERROR(VLOOKUP(FISW[[#This Row],[FIS Code]],results1103[],3,FALSE),999)</f>
        <v>999</v>
      </c>
      <c r="AC103" s="3">
        <f>VLOOKUP(FISW[[#This Row],[pos1103]],pointstable[],2,FALSE)</f>
        <v>0</v>
      </c>
      <c r="AD103" s="3">
        <f>IFERROR(VLOOKUP(FISW[[#This Row],[FIS Code]],results1203[],3,FALSE),999)</f>
        <v>53</v>
      </c>
      <c r="AE103" s="3">
        <f>VLOOKUP(FISW[[#This Row],[pos1203]],pointstable[],2,FALSE)</f>
        <v>7</v>
      </c>
      <c r="AF103" s="3">
        <f>IFERROR(VLOOKUP(FISW[[#This Row],[FIS Code]],results1303[],3,FALSE),999)</f>
        <v>55</v>
      </c>
      <c r="AG103" s="3">
        <f>VLOOKUP(FISW[[#This Row],[pos1303]],pointstable[],2,FALSE)</f>
        <v>5</v>
      </c>
      <c r="AH103" s="3">
        <f>IFERROR(VLOOKUP(FISW[[#This Row],[FIS Code]],results1503[],3,FALSE),999)</f>
        <v>999</v>
      </c>
      <c r="AI103" s="3">
        <f>VLOOKUP(FISW[[#This Row],[pos1503]],pointstable[],2,FALSE)</f>
        <v>0</v>
      </c>
      <c r="AJ103" s="3">
        <f>IFERROR(VLOOKUP(FISW[[#This Row],[FIS Code]],results1603[],3,FALSE),999)</f>
        <v>999</v>
      </c>
      <c r="AK103" s="3">
        <f>VLOOKUP(FISW[[#This Row],[pos1603]],pointstable[],2,FALSE)</f>
        <v>0</v>
      </c>
    </row>
    <row r="104" spans="1:37" x14ac:dyDescent="0.3">
      <c r="A104" s="3">
        <v>6536383</v>
      </c>
      <c r="B104" s="3" t="s">
        <v>328</v>
      </c>
      <c r="C104" s="3">
        <v>2000</v>
      </c>
      <c r="D104" s="3" t="s">
        <v>20</v>
      </c>
      <c r="E10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120</v>
      </c>
      <c r="F104">
        <f>IFERROR(VLOOKUP(FISW[[#This Row],[FIS Code]],results0301[],3,FALSE),999)</f>
        <v>999</v>
      </c>
      <c r="G104">
        <f>VLOOKUP(FISW[[#This Row],[pos0301]],pointstable[],2,FALSE)</f>
        <v>0</v>
      </c>
      <c r="H104">
        <f>IFERROR(VLOOKUP(FISW[[#This Row],[FIS Code]],results0401[],3,FALSE),999)</f>
        <v>999</v>
      </c>
      <c r="I104">
        <f>VLOOKUP(FISW[[#This Row],[pos0401]],pointstable[],2,FALSE)</f>
        <v>0</v>
      </c>
      <c r="J104">
        <f>IFERROR(VLOOKUP(FISW[[#This Row],[FIS Code]],results1501[],3,FALSE),999)</f>
        <v>999</v>
      </c>
      <c r="K104">
        <f>VLOOKUP(FISW[[#This Row],[pos15011]],pointstable[],2,FALSE)</f>
        <v>0</v>
      </c>
      <c r="L104">
        <f>IFERROR(VLOOKUP(FISW[[#This Row],[FIS Code]],results15012[],3,FALSE),999)</f>
        <v>999</v>
      </c>
      <c r="M104">
        <f>VLOOKUP(FISW[[#This Row],[pos15012]],pointstable[],2,FALSE)</f>
        <v>0</v>
      </c>
      <c r="N104" s="3">
        <f>IFERROR(VLOOKUP(FISW[[#This Row],[FIS Code]],results0502[],3,FALSE),999)</f>
        <v>999</v>
      </c>
      <c r="O104" s="3">
        <f>VLOOKUP(FISW[[#This Row],[pos0502]],pointstable[],2,FALSE)</f>
        <v>0</v>
      </c>
      <c r="P104" s="3">
        <f>IFERROR(VLOOKUP(FISW[[#This Row],[FIS Code]],results0602[],3,FALSE),999)</f>
        <v>999</v>
      </c>
      <c r="Q104" s="3">
        <f>VLOOKUP(FISW[[#This Row],[pos0602]],pointstable[],2,FALSE)</f>
        <v>0</v>
      </c>
      <c r="R104" s="3">
        <f>IFERROR(VLOOKUP(FISW[[#This Row],[FIS Code]],results0702[],3,FALSE),999)</f>
        <v>999</v>
      </c>
      <c r="S104" s="3">
        <f>VLOOKUP(FISW[[#This Row],[pos0702]],pointstable[],2,FALSE)</f>
        <v>0</v>
      </c>
      <c r="T104" s="3">
        <f>IFERROR(VLOOKUP(FISW[[#This Row],[FIS Code]],results0802[],3,FALSE),999)</f>
        <v>999</v>
      </c>
      <c r="U104" s="3">
        <f>VLOOKUP(FISW[[#This Row],[pos0802]],pointstable[],2,FALSE)</f>
        <v>0</v>
      </c>
      <c r="V104" s="3">
        <f>IFERROR(VLOOKUP(FISW[[#This Row],[FIS Code]],results0303[],3,FALSE),999)</f>
        <v>999</v>
      </c>
      <c r="W104" s="3">
        <f>VLOOKUP(FISW[[#This Row],[pos0303]],pointstable[],2,FALSE)</f>
        <v>0</v>
      </c>
      <c r="X104" s="3">
        <f>IFERROR(VLOOKUP(FISW[[#This Row],[FIS Code]],results0403[],3,FALSE),999)</f>
        <v>999</v>
      </c>
      <c r="Y104" s="3">
        <f>VLOOKUP(FISW[[#This Row],[pos0403]],pointstable[],2,FALSE)</f>
        <v>0</v>
      </c>
      <c r="Z104" s="3">
        <f>IFERROR(VLOOKUP(FISW[[#This Row],[FIS Code]],results1003[],3,FALSE),999)</f>
        <v>11</v>
      </c>
      <c r="AA104" s="3">
        <f>VLOOKUP(FISW[[#This Row],[pos1003]],pointstable[],2,FALSE)</f>
        <v>120</v>
      </c>
      <c r="AB104" s="3">
        <f>IFERROR(VLOOKUP(FISW[[#This Row],[FIS Code]],results1103[],3,FALSE),999)</f>
        <v>999</v>
      </c>
      <c r="AC104" s="3">
        <f>VLOOKUP(FISW[[#This Row],[pos1103]],pointstable[],2,FALSE)</f>
        <v>0</v>
      </c>
      <c r="AD104" s="3">
        <f>IFERROR(VLOOKUP(FISW[[#This Row],[FIS Code]],results1203[],3,FALSE),999)</f>
        <v>999</v>
      </c>
      <c r="AE104" s="3">
        <f>VLOOKUP(FISW[[#This Row],[pos1203]],pointstable[],2,FALSE)</f>
        <v>0</v>
      </c>
      <c r="AF104" s="3">
        <f>IFERROR(VLOOKUP(FISW[[#This Row],[FIS Code]],results1303[],3,FALSE),999)</f>
        <v>999</v>
      </c>
      <c r="AG104" s="3">
        <f>VLOOKUP(FISW[[#This Row],[pos1303]],pointstable[],2,FALSE)</f>
        <v>0</v>
      </c>
      <c r="AH104" s="3">
        <f>IFERROR(VLOOKUP(FISW[[#This Row],[FIS Code]],results1503[],3,FALSE),999)</f>
        <v>999</v>
      </c>
      <c r="AI104" s="3">
        <f>VLOOKUP(FISW[[#This Row],[pos1503]],pointstable[],2,FALSE)</f>
        <v>0</v>
      </c>
      <c r="AJ104" s="3">
        <f>IFERROR(VLOOKUP(FISW[[#This Row],[FIS Code]],results1603[],3,FALSE),999)</f>
        <v>999</v>
      </c>
      <c r="AK104" s="3">
        <f>VLOOKUP(FISW[[#This Row],[pos1603]],pointstable[],2,FALSE)</f>
        <v>0</v>
      </c>
    </row>
    <row r="105" spans="1:37" x14ac:dyDescent="0.3">
      <c r="A105" s="3">
        <v>6536186</v>
      </c>
      <c r="B105" s="3" t="s">
        <v>1478</v>
      </c>
      <c r="C105" s="3">
        <v>1998</v>
      </c>
      <c r="D105" s="3" t="s">
        <v>20</v>
      </c>
      <c r="E10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118</v>
      </c>
      <c r="F105">
        <f>IFERROR(VLOOKUP(FISW[[#This Row],[FIS Code]],results0301[],3,FALSE),999)</f>
        <v>999</v>
      </c>
      <c r="G105">
        <f>VLOOKUP(FISW[[#This Row],[pos0301]],pointstable[],2,FALSE)</f>
        <v>0</v>
      </c>
      <c r="H105">
        <f>IFERROR(VLOOKUP(FISW[[#This Row],[FIS Code]],results0401[],3,FALSE),999)</f>
        <v>999</v>
      </c>
      <c r="I105">
        <f>VLOOKUP(FISW[[#This Row],[pos0401]],pointstable[],2,FALSE)</f>
        <v>0</v>
      </c>
      <c r="J105">
        <f>IFERROR(VLOOKUP(FISW[[#This Row],[FIS Code]],results1501[],3,FALSE),999)</f>
        <v>999</v>
      </c>
      <c r="K105">
        <f>VLOOKUP(FISW[[#This Row],[pos15011]],pointstable[],2,FALSE)</f>
        <v>0</v>
      </c>
      <c r="L105">
        <f>IFERROR(VLOOKUP(FISW[[#This Row],[FIS Code]],results15012[],3,FALSE),999)</f>
        <v>999</v>
      </c>
      <c r="M105">
        <f>VLOOKUP(FISW[[#This Row],[pos15012]],pointstable[],2,FALSE)</f>
        <v>0</v>
      </c>
      <c r="N105" s="3">
        <f>IFERROR(VLOOKUP(FISW[[#This Row],[FIS Code]],results0502[],3,FALSE),999)</f>
        <v>999</v>
      </c>
      <c r="O105" s="3">
        <f>VLOOKUP(FISW[[#This Row],[pos0502]],pointstable[],2,FALSE)</f>
        <v>0</v>
      </c>
      <c r="P105" s="3">
        <f>IFERROR(VLOOKUP(FISW[[#This Row],[FIS Code]],results0602[],3,FALSE),999)</f>
        <v>999</v>
      </c>
      <c r="Q105" s="3">
        <f>VLOOKUP(FISW[[#This Row],[pos0602]],pointstable[],2,FALSE)</f>
        <v>0</v>
      </c>
      <c r="R105" s="3">
        <f>IFERROR(VLOOKUP(FISW[[#This Row],[FIS Code]],results0702[],3,FALSE),999)</f>
        <v>999</v>
      </c>
      <c r="S105" s="3">
        <f>VLOOKUP(FISW[[#This Row],[pos0702]],pointstable[],2,FALSE)</f>
        <v>0</v>
      </c>
      <c r="T105" s="3">
        <f>IFERROR(VLOOKUP(FISW[[#This Row],[FIS Code]],results0802[],3,FALSE),999)</f>
        <v>999</v>
      </c>
      <c r="U105" s="3">
        <f>VLOOKUP(FISW[[#This Row],[pos0802]],pointstable[],2,FALSE)</f>
        <v>0</v>
      </c>
      <c r="V105" s="3">
        <f>IFERROR(VLOOKUP(FISW[[#This Row],[FIS Code]],results0303[],3,FALSE),999)</f>
        <v>999</v>
      </c>
      <c r="W105" s="3">
        <f>VLOOKUP(FISW[[#This Row],[pos0303]],pointstable[],2,FALSE)</f>
        <v>0</v>
      </c>
      <c r="X105" s="3">
        <f>IFERROR(VLOOKUP(FISW[[#This Row],[FIS Code]],results0403[],3,FALSE),999)</f>
        <v>34</v>
      </c>
      <c r="Y105" s="3">
        <f>VLOOKUP(FISW[[#This Row],[pos0403]],pointstable[],2,FALSE)</f>
        <v>26</v>
      </c>
      <c r="Z105" s="3">
        <f>IFERROR(VLOOKUP(FISW[[#This Row],[FIS Code]],results1003[],3,FALSE),999)</f>
        <v>21</v>
      </c>
      <c r="AA105" s="3">
        <f>VLOOKUP(FISW[[#This Row],[pos1003]],pointstable[],2,FALSE)</f>
        <v>51</v>
      </c>
      <c r="AB105" s="3">
        <f>IFERROR(VLOOKUP(FISW[[#This Row],[FIS Code]],results1103[],3,FALSE),999)</f>
        <v>24</v>
      </c>
      <c r="AC105" s="3">
        <f>VLOOKUP(FISW[[#This Row],[pos1103]],pointstable[],2,FALSE)</f>
        <v>41</v>
      </c>
      <c r="AD105" s="3">
        <f>IFERROR(VLOOKUP(FISW[[#This Row],[FIS Code]],results1203[],3,FALSE),999)</f>
        <v>999</v>
      </c>
      <c r="AE105" s="3">
        <f>VLOOKUP(FISW[[#This Row],[pos1203]],pointstable[],2,FALSE)</f>
        <v>0</v>
      </c>
      <c r="AF105" s="3">
        <f>IFERROR(VLOOKUP(FISW[[#This Row],[FIS Code]],results1303[],3,FALSE),999)</f>
        <v>999</v>
      </c>
      <c r="AG105" s="3">
        <f>VLOOKUP(FISW[[#This Row],[pos1303]],pointstable[],2,FALSE)</f>
        <v>0</v>
      </c>
      <c r="AH105" s="3">
        <f>IFERROR(VLOOKUP(FISW[[#This Row],[FIS Code]],results1503[],3,FALSE),999)</f>
        <v>999</v>
      </c>
      <c r="AI105" s="3">
        <f>VLOOKUP(FISW[[#This Row],[pos1503]],pointstable[],2,FALSE)</f>
        <v>0</v>
      </c>
      <c r="AJ105" s="3">
        <f>IFERROR(VLOOKUP(FISW[[#This Row],[FIS Code]],results1603[],3,FALSE),999)</f>
        <v>999</v>
      </c>
      <c r="AK105" s="3">
        <f>VLOOKUP(FISW[[#This Row],[pos1603]],pointstable[],2,FALSE)</f>
        <v>0</v>
      </c>
    </row>
    <row r="106" spans="1:37" x14ac:dyDescent="0.3">
      <c r="A106" s="3">
        <v>108128</v>
      </c>
      <c r="B106" s="3" t="s">
        <v>322</v>
      </c>
      <c r="C106" s="3">
        <v>2001</v>
      </c>
      <c r="D106" s="3" t="s">
        <v>17</v>
      </c>
      <c r="E10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112</v>
      </c>
      <c r="F106">
        <f>IFERROR(VLOOKUP(FISW[[#This Row],[FIS Code]],results0301[],3,FALSE),999)</f>
        <v>23</v>
      </c>
      <c r="G106">
        <f>VLOOKUP(FISW[[#This Row],[pos0301]],pointstable[],2,FALSE)</f>
        <v>44</v>
      </c>
      <c r="H106">
        <f>IFERROR(VLOOKUP(FISW[[#This Row],[FIS Code]],results0401[],3,FALSE),999)</f>
        <v>999</v>
      </c>
      <c r="I106">
        <f>VLOOKUP(FISW[[#This Row],[pos0401]],pointstable[],2,FALSE)</f>
        <v>0</v>
      </c>
      <c r="J106">
        <f>IFERROR(VLOOKUP(FISW[[#This Row],[FIS Code]],results1501[],3,FALSE),999)</f>
        <v>999</v>
      </c>
      <c r="K106">
        <f>VLOOKUP(FISW[[#This Row],[pos15011]],pointstable[],2,FALSE)</f>
        <v>0</v>
      </c>
      <c r="L106">
        <f>IFERROR(VLOOKUP(FISW[[#This Row],[FIS Code]],results15012[],3,FALSE),999)</f>
        <v>999</v>
      </c>
      <c r="M106">
        <f>VLOOKUP(FISW[[#This Row],[pos15012]],pointstable[],2,FALSE)</f>
        <v>0</v>
      </c>
      <c r="N106" s="3">
        <f>IFERROR(VLOOKUP(FISW[[#This Row],[FIS Code]],results0502[],3,FALSE),999)</f>
        <v>999</v>
      </c>
      <c r="O106" s="3">
        <f>VLOOKUP(FISW[[#This Row],[pos0502]],pointstable[],2,FALSE)</f>
        <v>0</v>
      </c>
      <c r="P106" s="3">
        <f>IFERROR(VLOOKUP(FISW[[#This Row],[FIS Code]],results0602[],3,FALSE),999)</f>
        <v>999</v>
      </c>
      <c r="Q106" s="3">
        <f>VLOOKUP(FISW[[#This Row],[pos0602]],pointstable[],2,FALSE)</f>
        <v>0</v>
      </c>
      <c r="R106" s="3">
        <f>IFERROR(VLOOKUP(FISW[[#This Row],[FIS Code]],results0702[],3,FALSE),999)</f>
        <v>22</v>
      </c>
      <c r="S106" s="3">
        <f>VLOOKUP(FISW[[#This Row],[pos0702]],pointstable[],2,FALSE)</f>
        <v>47</v>
      </c>
      <c r="T106" s="3">
        <f>IFERROR(VLOOKUP(FISW[[#This Row],[FIS Code]],results0802[],3,FALSE),999)</f>
        <v>999</v>
      </c>
      <c r="U106" s="3">
        <f>VLOOKUP(FISW[[#This Row],[pos0802]],pointstable[],2,FALSE)</f>
        <v>0</v>
      </c>
      <c r="V106" s="3">
        <f>IFERROR(VLOOKUP(FISW[[#This Row],[FIS Code]],results0303[],3,FALSE),999)</f>
        <v>999</v>
      </c>
      <c r="W106" s="3">
        <f>VLOOKUP(FISW[[#This Row],[pos0303]],pointstable[],2,FALSE)</f>
        <v>0</v>
      </c>
      <c r="X106" s="3">
        <f>IFERROR(VLOOKUP(FISW[[#This Row],[FIS Code]],results0403[],3,FALSE),999)</f>
        <v>999</v>
      </c>
      <c r="Y106" s="3">
        <f>VLOOKUP(FISW[[#This Row],[pos0403]],pointstable[],2,FALSE)</f>
        <v>0</v>
      </c>
      <c r="Z106" s="3">
        <f>IFERROR(VLOOKUP(FISW[[#This Row],[FIS Code]],results1003[],3,FALSE),999)</f>
        <v>999</v>
      </c>
      <c r="AA106" s="3">
        <f>VLOOKUP(FISW[[#This Row],[pos1003]],pointstable[],2,FALSE)</f>
        <v>0</v>
      </c>
      <c r="AB106" s="3">
        <f>IFERROR(VLOOKUP(FISW[[#This Row],[FIS Code]],results1103[],3,FALSE),999)</f>
        <v>999</v>
      </c>
      <c r="AC106" s="3">
        <f>VLOOKUP(FISW[[#This Row],[pos1103]],pointstable[],2,FALSE)</f>
        <v>0</v>
      </c>
      <c r="AD106" s="3">
        <f>IFERROR(VLOOKUP(FISW[[#This Row],[FIS Code]],results1203[],3,FALSE),999)</f>
        <v>999</v>
      </c>
      <c r="AE106" s="3">
        <f>VLOOKUP(FISW[[#This Row],[pos1203]],pointstable[],2,FALSE)</f>
        <v>0</v>
      </c>
      <c r="AF106" s="3">
        <f>IFERROR(VLOOKUP(FISW[[#This Row],[FIS Code]],results1303[],3,FALSE),999)</f>
        <v>39</v>
      </c>
      <c r="AG106" s="3">
        <f>VLOOKUP(FISW[[#This Row],[pos1303]],pointstable[],2,FALSE)</f>
        <v>21</v>
      </c>
      <c r="AH106" s="3">
        <f>IFERROR(VLOOKUP(FISW[[#This Row],[FIS Code]],results1503[],3,FALSE),999)</f>
        <v>999</v>
      </c>
      <c r="AI106" s="3">
        <f>VLOOKUP(FISW[[#This Row],[pos1503]],pointstable[],2,FALSE)</f>
        <v>0</v>
      </c>
      <c r="AJ106" s="3">
        <f>IFERROR(VLOOKUP(FISW[[#This Row],[FIS Code]],results1603[],3,FALSE),999)</f>
        <v>999</v>
      </c>
      <c r="AK106" s="3">
        <f>VLOOKUP(FISW[[#This Row],[pos1603]],pointstable[],2,FALSE)</f>
        <v>0</v>
      </c>
    </row>
    <row r="107" spans="1:37" x14ac:dyDescent="0.3">
      <c r="A107" s="3">
        <v>108127</v>
      </c>
      <c r="B107" s="3" t="s">
        <v>264</v>
      </c>
      <c r="C107" s="3">
        <v>2001</v>
      </c>
      <c r="D107" s="3" t="s">
        <v>17</v>
      </c>
      <c r="E10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112</v>
      </c>
      <c r="F107">
        <f>IFERROR(VLOOKUP(FISW[[#This Row],[FIS Code]],results0301[],3,FALSE),999)</f>
        <v>999</v>
      </c>
      <c r="G107">
        <f>VLOOKUP(FISW[[#This Row],[pos0301]],pointstable[],2,FALSE)</f>
        <v>0</v>
      </c>
      <c r="H107">
        <f>IFERROR(VLOOKUP(FISW[[#This Row],[FIS Code]],results0401[],3,FALSE),999)</f>
        <v>999</v>
      </c>
      <c r="I107">
        <f>VLOOKUP(FISW[[#This Row],[pos0401]],pointstable[],2,FALSE)</f>
        <v>0</v>
      </c>
      <c r="J107">
        <f>IFERROR(VLOOKUP(FISW[[#This Row],[FIS Code]],results1501[],3,FALSE),999)</f>
        <v>999</v>
      </c>
      <c r="K107">
        <f>VLOOKUP(FISW[[#This Row],[pos15011]],pointstable[],2,FALSE)</f>
        <v>0</v>
      </c>
      <c r="L107">
        <f>IFERROR(VLOOKUP(FISW[[#This Row],[FIS Code]],results15012[],3,FALSE),999)</f>
        <v>999</v>
      </c>
      <c r="M107">
        <f>VLOOKUP(FISW[[#This Row],[pos15012]],pointstable[],2,FALSE)</f>
        <v>0</v>
      </c>
      <c r="N107" s="3">
        <f>IFERROR(VLOOKUP(FISW[[#This Row],[FIS Code]],results0502[],3,FALSE),999)</f>
        <v>34</v>
      </c>
      <c r="O107" s="3">
        <f>VLOOKUP(FISW[[#This Row],[pos0502]],pointstable[],2,FALSE)</f>
        <v>26</v>
      </c>
      <c r="P107" s="3">
        <f>IFERROR(VLOOKUP(FISW[[#This Row],[FIS Code]],results0602[],3,FALSE),999)</f>
        <v>999</v>
      </c>
      <c r="Q107" s="3">
        <f>VLOOKUP(FISW[[#This Row],[pos0602]],pointstable[],2,FALSE)</f>
        <v>0</v>
      </c>
      <c r="R107" s="3">
        <f>IFERROR(VLOOKUP(FISW[[#This Row],[FIS Code]],results0702[],3,FALSE),999)</f>
        <v>999</v>
      </c>
      <c r="S107" s="3">
        <f>VLOOKUP(FISW[[#This Row],[pos0702]],pointstable[],2,FALSE)</f>
        <v>0</v>
      </c>
      <c r="T107" s="3">
        <f>IFERROR(VLOOKUP(FISW[[#This Row],[FIS Code]],results0802[],3,FALSE),999)</f>
        <v>999</v>
      </c>
      <c r="U107" s="3">
        <f>VLOOKUP(FISW[[#This Row],[pos0802]],pointstable[],2,FALSE)</f>
        <v>0</v>
      </c>
      <c r="V107" s="3">
        <f>IFERROR(VLOOKUP(FISW[[#This Row],[FIS Code]],results0303[],3,FALSE),999)</f>
        <v>43</v>
      </c>
      <c r="W107" s="3">
        <f>VLOOKUP(FISW[[#This Row],[pos0303]],pointstable[],2,FALSE)</f>
        <v>17</v>
      </c>
      <c r="X107" s="3">
        <f>IFERROR(VLOOKUP(FISW[[#This Row],[FIS Code]],results0403[],3,FALSE),999)</f>
        <v>44</v>
      </c>
      <c r="Y107" s="3">
        <f>VLOOKUP(FISW[[#This Row],[pos0403]],pointstable[],2,FALSE)</f>
        <v>16</v>
      </c>
      <c r="Z107" s="3">
        <f>IFERROR(VLOOKUP(FISW[[#This Row],[FIS Code]],results1003[],3,FALSE),999)</f>
        <v>999</v>
      </c>
      <c r="AA107" s="3">
        <f>VLOOKUP(FISW[[#This Row],[pos1003]],pointstable[],2,FALSE)</f>
        <v>0</v>
      </c>
      <c r="AB107" s="3">
        <f>IFERROR(VLOOKUP(FISW[[#This Row],[FIS Code]],results1103[],3,FALSE),999)</f>
        <v>999</v>
      </c>
      <c r="AC107" s="3">
        <f>VLOOKUP(FISW[[#This Row],[pos1103]],pointstable[],2,FALSE)</f>
        <v>0</v>
      </c>
      <c r="AD107" s="3">
        <f>IFERROR(VLOOKUP(FISW[[#This Row],[FIS Code]],results1203[],3,FALSE),999)</f>
        <v>50</v>
      </c>
      <c r="AE107" s="3">
        <f>VLOOKUP(FISW[[#This Row],[pos1203]],pointstable[],2,FALSE)</f>
        <v>10</v>
      </c>
      <c r="AF107" s="3">
        <f>IFERROR(VLOOKUP(FISW[[#This Row],[FIS Code]],results1303[],3,FALSE),999)</f>
        <v>49</v>
      </c>
      <c r="AG107" s="3">
        <f>VLOOKUP(FISW[[#This Row],[pos1303]],pointstable[],2,FALSE)</f>
        <v>11</v>
      </c>
      <c r="AH107" s="3">
        <f>IFERROR(VLOOKUP(FISW[[#This Row],[FIS Code]],results1503[],3,FALSE),999)</f>
        <v>999</v>
      </c>
      <c r="AI107" s="3">
        <f>VLOOKUP(FISW[[#This Row],[pos1503]],pointstable[],2,FALSE)</f>
        <v>0</v>
      </c>
      <c r="AJ107" s="3">
        <f>IFERROR(VLOOKUP(FISW[[#This Row],[FIS Code]],results1603[],3,FALSE),999)</f>
        <v>28</v>
      </c>
      <c r="AK107" s="3">
        <f>VLOOKUP(FISW[[#This Row],[pos1603]],pointstable[],2,FALSE)</f>
        <v>32</v>
      </c>
    </row>
    <row r="108" spans="1:37" x14ac:dyDescent="0.3">
      <c r="A108" s="3">
        <v>6536537</v>
      </c>
      <c r="B108" s="3" t="s">
        <v>1930</v>
      </c>
      <c r="C108" s="3">
        <v>2000</v>
      </c>
      <c r="D108" s="3" t="s">
        <v>20</v>
      </c>
      <c r="E108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111</v>
      </c>
      <c r="F108" s="3">
        <f>IFERROR(VLOOKUP(FISW[[#This Row],[FIS Code]],results0301[],3,FALSE),999)</f>
        <v>999</v>
      </c>
      <c r="G108" s="3">
        <f>VLOOKUP(FISW[[#This Row],[pos0301]],pointstable[],2,FALSE)</f>
        <v>0</v>
      </c>
      <c r="H108" s="3">
        <f>IFERROR(VLOOKUP(FISW[[#This Row],[FIS Code]],results0401[],3,FALSE),999)</f>
        <v>999</v>
      </c>
      <c r="I108" s="3">
        <f>VLOOKUP(FISW[[#This Row],[pos0401]],pointstable[],2,FALSE)</f>
        <v>0</v>
      </c>
      <c r="J108" s="3">
        <f>IFERROR(VLOOKUP(FISW[[#This Row],[FIS Code]],results1501[],3,FALSE),999)</f>
        <v>999</v>
      </c>
      <c r="K108" s="3">
        <f>VLOOKUP(FISW[[#This Row],[pos15011]],pointstable[],2,FALSE)</f>
        <v>0</v>
      </c>
      <c r="L108" s="3">
        <f>IFERROR(VLOOKUP(FISW[[#This Row],[FIS Code]],results15012[],3,FALSE),999)</f>
        <v>999</v>
      </c>
      <c r="M108" s="3">
        <f>VLOOKUP(FISW[[#This Row],[pos15012]],pointstable[],2,FALSE)</f>
        <v>0</v>
      </c>
      <c r="N108" s="3">
        <f>IFERROR(VLOOKUP(FISW[[#This Row],[FIS Code]],results0502[],3,FALSE),999)</f>
        <v>999</v>
      </c>
      <c r="O108" s="3">
        <f>VLOOKUP(FISW[[#This Row],[pos0502]],pointstable[],2,FALSE)</f>
        <v>0</v>
      </c>
      <c r="P108" s="3">
        <f>IFERROR(VLOOKUP(FISW[[#This Row],[FIS Code]],results0602[],3,FALSE),999)</f>
        <v>999</v>
      </c>
      <c r="Q108" s="3">
        <f>VLOOKUP(FISW[[#This Row],[pos0602]],pointstable[],2,FALSE)</f>
        <v>0</v>
      </c>
      <c r="R108" s="3">
        <f>IFERROR(VLOOKUP(FISW[[#This Row],[FIS Code]],results0702[],3,FALSE),999)</f>
        <v>999</v>
      </c>
      <c r="S108" s="3">
        <f>VLOOKUP(FISW[[#This Row],[pos0702]],pointstable[],2,FALSE)</f>
        <v>0</v>
      </c>
      <c r="T108" s="3">
        <f>IFERROR(VLOOKUP(FISW[[#This Row],[FIS Code]],results0802[],3,FALSE),999)</f>
        <v>999</v>
      </c>
      <c r="U108" s="3">
        <f>VLOOKUP(FISW[[#This Row],[pos0802]],pointstable[],2,FALSE)</f>
        <v>0</v>
      </c>
      <c r="V108" s="3">
        <f>IFERROR(VLOOKUP(FISW[[#This Row],[FIS Code]],results0303[],3,FALSE),999)</f>
        <v>999</v>
      </c>
      <c r="W108" s="3">
        <f>VLOOKUP(FISW[[#This Row],[pos0303]],pointstable[],2,FALSE)</f>
        <v>0</v>
      </c>
      <c r="X108" s="3">
        <f>IFERROR(VLOOKUP(FISW[[#This Row],[FIS Code]],results0403[],3,FALSE),999)</f>
        <v>999</v>
      </c>
      <c r="Y108" s="3">
        <f>VLOOKUP(FISW[[#This Row],[pos0403]],pointstable[],2,FALSE)</f>
        <v>0</v>
      </c>
      <c r="Z108" s="3">
        <f>IFERROR(VLOOKUP(FISW[[#This Row],[FIS Code]],results1003[],3,FALSE),999)</f>
        <v>33</v>
      </c>
      <c r="AA108" s="3">
        <f>VLOOKUP(FISW[[#This Row],[pos1003]],pointstable[],2,FALSE)</f>
        <v>27</v>
      </c>
      <c r="AB108" s="3">
        <f>IFERROR(VLOOKUP(FISW[[#This Row],[FIS Code]],results1103[],3,FALSE),999)</f>
        <v>38</v>
      </c>
      <c r="AC108" s="3">
        <f>VLOOKUP(FISW[[#This Row],[pos1103]],pointstable[],2,FALSE)</f>
        <v>22</v>
      </c>
      <c r="AD108" s="3">
        <f>IFERROR(VLOOKUP(FISW[[#This Row],[FIS Code]],results1203[],3,FALSE),999)</f>
        <v>27</v>
      </c>
      <c r="AE108" s="3">
        <f>VLOOKUP(FISW[[#This Row],[pos1203]],pointstable[],2,FALSE)</f>
        <v>34</v>
      </c>
      <c r="AF108" s="3">
        <f>IFERROR(VLOOKUP(FISW[[#This Row],[FIS Code]],results1303[],3,FALSE),999)</f>
        <v>32</v>
      </c>
      <c r="AG108" s="3">
        <f>VLOOKUP(FISW[[#This Row],[pos1303]],pointstable[],2,FALSE)</f>
        <v>28</v>
      </c>
      <c r="AH108" s="3">
        <f>IFERROR(VLOOKUP(FISW[[#This Row],[FIS Code]],results1503[],3,FALSE),999)</f>
        <v>999</v>
      </c>
      <c r="AI108" s="3">
        <f>VLOOKUP(FISW[[#This Row],[pos1503]],pointstable[],2,FALSE)</f>
        <v>0</v>
      </c>
      <c r="AJ108" s="3">
        <f>IFERROR(VLOOKUP(FISW[[#This Row],[FIS Code]],results1603[],3,FALSE),999)</f>
        <v>999</v>
      </c>
      <c r="AK108" s="3">
        <f>VLOOKUP(FISW[[#This Row],[pos1603]],pointstable[],2,FALSE)</f>
        <v>0</v>
      </c>
    </row>
    <row r="109" spans="1:37" x14ac:dyDescent="0.3">
      <c r="A109" s="3">
        <v>108180</v>
      </c>
      <c r="B109" s="3" t="s">
        <v>477</v>
      </c>
      <c r="C109" s="3">
        <v>2001</v>
      </c>
      <c r="D109" s="3" t="s">
        <v>17</v>
      </c>
      <c r="E10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108</v>
      </c>
      <c r="F109" s="3">
        <f>IFERROR(VLOOKUP(FISW[[#This Row],[FIS Code]],results0301[],3,FALSE),999)</f>
        <v>999</v>
      </c>
      <c r="G109" s="3">
        <f>VLOOKUP(FISW[[#This Row],[pos0301]],pointstable[],2,FALSE)</f>
        <v>0</v>
      </c>
      <c r="H109" s="3">
        <f>IFERROR(VLOOKUP(FISW[[#This Row],[FIS Code]],results0401[],3,FALSE),999)</f>
        <v>999</v>
      </c>
      <c r="I109" s="3">
        <f>VLOOKUP(FISW[[#This Row],[pos0401]],pointstable[],2,FALSE)</f>
        <v>0</v>
      </c>
      <c r="J109" s="3">
        <f>IFERROR(VLOOKUP(FISW[[#This Row],[FIS Code]],results1501[],3,FALSE),999)</f>
        <v>999</v>
      </c>
      <c r="K109" s="3">
        <f>VLOOKUP(FISW[[#This Row],[pos15011]],pointstable[],2,FALSE)</f>
        <v>0</v>
      </c>
      <c r="L109" s="3">
        <f>IFERROR(VLOOKUP(FISW[[#This Row],[FIS Code]],results15012[],3,FALSE),999)</f>
        <v>999</v>
      </c>
      <c r="M109" s="3">
        <f>VLOOKUP(FISW[[#This Row],[pos15012]],pointstable[],2,FALSE)</f>
        <v>0</v>
      </c>
      <c r="N109" s="3">
        <f>IFERROR(VLOOKUP(FISW[[#This Row],[FIS Code]],results0502[],3,FALSE),999)</f>
        <v>999</v>
      </c>
      <c r="O109" s="3">
        <f>VLOOKUP(FISW[[#This Row],[pos0502]],pointstable[],2,FALSE)</f>
        <v>0</v>
      </c>
      <c r="P109" s="3">
        <f>IFERROR(VLOOKUP(FISW[[#This Row],[FIS Code]],results0602[],3,FALSE),999)</f>
        <v>37</v>
      </c>
      <c r="Q109" s="3">
        <f>VLOOKUP(FISW[[#This Row],[pos0602]],pointstable[],2,FALSE)</f>
        <v>23</v>
      </c>
      <c r="R109" s="3">
        <f>IFERROR(VLOOKUP(FISW[[#This Row],[FIS Code]],results0702[],3,FALSE),999)</f>
        <v>29</v>
      </c>
      <c r="S109" s="3">
        <f>VLOOKUP(FISW[[#This Row],[pos0702]],pointstable[],2,FALSE)</f>
        <v>31</v>
      </c>
      <c r="T109" s="3">
        <f>IFERROR(VLOOKUP(FISW[[#This Row],[FIS Code]],results0802[],3,FALSE),999)</f>
        <v>999</v>
      </c>
      <c r="U109" s="3">
        <f>VLOOKUP(FISW[[#This Row],[pos0802]],pointstable[],2,FALSE)</f>
        <v>0</v>
      </c>
      <c r="V109" s="3">
        <f>IFERROR(VLOOKUP(FISW[[#This Row],[FIS Code]],results0303[],3,FALSE),999)</f>
        <v>59</v>
      </c>
      <c r="W109" s="3">
        <f>VLOOKUP(FISW[[#This Row],[pos0303]],pointstable[],2,FALSE)</f>
        <v>1</v>
      </c>
      <c r="X109" s="3">
        <f>IFERROR(VLOOKUP(FISW[[#This Row],[FIS Code]],results0403[],3,FALSE),999)</f>
        <v>65</v>
      </c>
      <c r="Y109" s="3">
        <f>VLOOKUP(FISW[[#This Row],[pos0403]],pointstable[],2,FALSE)</f>
        <v>0</v>
      </c>
      <c r="Z109" s="3">
        <f>IFERROR(VLOOKUP(FISW[[#This Row],[FIS Code]],results1003[],3,FALSE),999)</f>
        <v>57</v>
      </c>
      <c r="AA109" s="3">
        <f>VLOOKUP(FISW[[#This Row],[pos1003]],pointstable[],2,FALSE)</f>
        <v>3</v>
      </c>
      <c r="AB109" s="3">
        <f>IFERROR(VLOOKUP(FISW[[#This Row],[FIS Code]],results1103[],3,FALSE),999)</f>
        <v>999</v>
      </c>
      <c r="AC109" s="3">
        <f>VLOOKUP(FISW[[#This Row],[pos1103]],pointstable[],2,FALSE)</f>
        <v>0</v>
      </c>
      <c r="AD109" s="3">
        <f>IFERROR(VLOOKUP(FISW[[#This Row],[FIS Code]],results1203[],3,FALSE),999)</f>
        <v>999</v>
      </c>
      <c r="AE109" s="3">
        <f>VLOOKUP(FISW[[#This Row],[pos1203]],pointstable[],2,FALSE)</f>
        <v>0</v>
      </c>
      <c r="AF109" s="3">
        <f>IFERROR(VLOOKUP(FISW[[#This Row],[FIS Code]],results1303[],3,FALSE),999)</f>
        <v>56</v>
      </c>
      <c r="AG109" s="3">
        <f>VLOOKUP(FISW[[#This Row],[pos1303]],pointstable[],2,FALSE)</f>
        <v>4</v>
      </c>
      <c r="AH109" s="3">
        <f>IFERROR(VLOOKUP(FISW[[#This Row],[FIS Code]],results1503[],3,FALSE),999)</f>
        <v>34</v>
      </c>
      <c r="AI109" s="3">
        <f>VLOOKUP(FISW[[#This Row],[pos1503]],pointstable[],2,FALSE)</f>
        <v>26</v>
      </c>
      <c r="AJ109" s="3">
        <f>IFERROR(VLOOKUP(FISW[[#This Row],[FIS Code]],results1603[],3,FALSE),999)</f>
        <v>40</v>
      </c>
      <c r="AK109" s="3">
        <f>VLOOKUP(FISW[[#This Row],[pos1603]],pointstable[],2,FALSE)</f>
        <v>20</v>
      </c>
    </row>
    <row r="110" spans="1:37" x14ac:dyDescent="0.3">
      <c r="A110" s="3">
        <v>6536591</v>
      </c>
      <c r="B110" s="3" t="s">
        <v>321</v>
      </c>
      <c r="C110" s="3">
        <v>2001</v>
      </c>
      <c r="D110" s="3" t="s">
        <v>20</v>
      </c>
      <c r="E11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106</v>
      </c>
      <c r="F110">
        <f>IFERROR(VLOOKUP(FISW[[#This Row],[FIS Code]],results0301[],3,FALSE),999)</f>
        <v>999</v>
      </c>
      <c r="G110">
        <f>VLOOKUP(FISW[[#This Row],[pos0301]],pointstable[],2,FALSE)</f>
        <v>0</v>
      </c>
      <c r="H110">
        <f>IFERROR(VLOOKUP(FISW[[#This Row],[FIS Code]],results0401[],3,FALSE),999)</f>
        <v>18</v>
      </c>
      <c r="I110">
        <f>VLOOKUP(FISW[[#This Row],[pos0401]],pointstable[],2,FALSE)</f>
        <v>65</v>
      </c>
      <c r="J110">
        <f>IFERROR(VLOOKUP(FISW[[#This Row],[FIS Code]],results1501[],3,FALSE),999)</f>
        <v>999</v>
      </c>
      <c r="K110">
        <f>VLOOKUP(FISW[[#This Row],[pos15011]],pointstable[],2,FALSE)</f>
        <v>0</v>
      </c>
      <c r="L110">
        <f>IFERROR(VLOOKUP(FISW[[#This Row],[FIS Code]],results15012[],3,FALSE),999)</f>
        <v>999</v>
      </c>
      <c r="M110">
        <f>VLOOKUP(FISW[[#This Row],[pos15012]],pointstable[],2,FALSE)</f>
        <v>0</v>
      </c>
      <c r="N110" s="3">
        <f>IFERROR(VLOOKUP(FISW[[#This Row],[FIS Code]],results0502[],3,FALSE),999)</f>
        <v>999</v>
      </c>
      <c r="O110" s="3">
        <f>VLOOKUP(FISW[[#This Row],[pos0502]],pointstable[],2,FALSE)</f>
        <v>0</v>
      </c>
      <c r="P110" s="3">
        <f>IFERROR(VLOOKUP(FISW[[#This Row],[FIS Code]],results0602[],3,FALSE),999)</f>
        <v>999</v>
      </c>
      <c r="Q110" s="3">
        <f>VLOOKUP(FISW[[#This Row],[pos0602]],pointstable[],2,FALSE)</f>
        <v>0</v>
      </c>
      <c r="R110" s="3">
        <f>IFERROR(VLOOKUP(FISW[[#This Row],[FIS Code]],results0702[],3,FALSE),999)</f>
        <v>999</v>
      </c>
      <c r="S110" s="3">
        <f>VLOOKUP(FISW[[#This Row],[pos0702]],pointstable[],2,FALSE)</f>
        <v>0</v>
      </c>
      <c r="T110" s="3">
        <f>IFERROR(VLOOKUP(FISW[[#This Row],[FIS Code]],results0802[],3,FALSE),999)</f>
        <v>24</v>
      </c>
      <c r="U110" s="3">
        <f>VLOOKUP(FISW[[#This Row],[pos0802]],pointstable[],2,FALSE)</f>
        <v>41</v>
      </c>
      <c r="V110" s="3">
        <f>IFERROR(VLOOKUP(FISW[[#This Row],[FIS Code]],results0303[],3,FALSE),999)</f>
        <v>999</v>
      </c>
      <c r="W110" s="3">
        <f>VLOOKUP(FISW[[#This Row],[pos0303]],pointstable[],2,FALSE)</f>
        <v>0</v>
      </c>
      <c r="X110" s="3">
        <f>IFERROR(VLOOKUP(FISW[[#This Row],[FIS Code]],results0403[],3,FALSE),999)</f>
        <v>999</v>
      </c>
      <c r="Y110" s="3">
        <f>VLOOKUP(FISW[[#This Row],[pos0403]],pointstable[],2,FALSE)</f>
        <v>0</v>
      </c>
      <c r="Z110" s="3">
        <f>IFERROR(VLOOKUP(FISW[[#This Row],[FIS Code]],results1003[],3,FALSE),999)</f>
        <v>999</v>
      </c>
      <c r="AA110" s="3">
        <f>VLOOKUP(FISW[[#This Row],[pos1003]],pointstable[],2,FALSE)</f>
        <v>0</v>
      </c>
      <c r="AB110" s="3">
        <f>IFERROR(VLOOKUP(FISW[[#This Row],[FIS Code]],results1103[],3,FALSE),999)</f>
        <v>999</v>
      </c>
      <c r="AC110" s="3">
        <f>VLOOKUP(FISW[[#This Row],[pos1103]],pointstable[],2,FALSE)</f>
        <v>0</v>
      </c>
      <c r="AD110" s="3">
        <f>IFERROR(VLOOKUP(FISW[[#This Row],[FIS Code]],results1203[],3,FALSE),999)</f>
        <v>999</v>
      </c>
      <c r="AE110" s="3">
        <f>VLOOKUP(FISW[[#This Row],[pos1203]],pointstable[],2,FALSE)</f>
        <v>0</v>
      </c>
      <c r="AF110" s="3">
        <f>IFERROR(VLOOKUP(FISW[[#This Row],[FIS Code]],results1303[],3,FALSE),999)</f>
        <v>999</v>
      </c>
      <c r="AG110" s="3">
        <f>VLOOKUP(FISW[[#This Row],[pos1303]],pointstable[],2,FALSE)</f>
        <v>0</v>
      </c>
      <c r="AH110" s="3">
        <f>IFERROR(VLOOKUP(FISW[[#This Row],[FIS Code]],results1503[],3,FALSE),999)</f>
        <v>999</v>
      </c>
      <c r="AI110" s="3">
        <f>VLOOKUP(FISW[[#This Row],[pos1503]],pointstable[],2,FALSE)</f>
        <v>0</v>
      </c>
      <c r="AJ110" s="3">
        <f>IFERROR(VLOOKUP(FISW[[#This Row],[FIS Code]],results1603[],3,FALSE),999)</f>
        <v>999</v>
      </c>
      <c r="AK110" s="3">
        <f>VLOOKUP(FISW[[#This Row],[pos1603]],pointstable[],2,FALSE)</f>
        <v>0</v>
      </c>
    </row>
    <row r="111" spans="1:37" x14ac:dyDescent="0.3">
      <c r="A111" s="3">
        <v>108145</v>
      </c>
      <c r="B111" s="3" t="s">
        <v>1976</v>
      </c>
      <c r="C111" s="3">
        <v>2001</v>
      </c>
      <c r="D111" s="3" t="s">
        <v>17</v>
      </c>
      <c r="E111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105</v>
      </c>
      <c r="F111" s="3">
        <f>IFERROR(VLOOKUP(FISW[[#This Row],[FIS Code]],results0301[],3,FALSE),999)</f>
        <v>999</v>
      </c>
      <c r="G111" s="3">
        <f>VLOOKUP(FISW[[#This Row],[pos0301]],pointstable[],2,FALSE)</f>
        <v>0</v>
      </c>
      <c r="H111" s="3">
        <f>IFERROR(VLOOKUP(FISW[[#This Row],[FIS Code]],results0401[],3,FALSE),999)</f>
        <v>999</v>
      </c>
      <c r="I111" s="3">
        <f>VLOOKUP(FISW[[#This Row],[pos0401]],pointstable[],2,FALSE)</f>
        <v>0</v>
      </c>
      <c r="J111" s="3">
        <f>IFERROR(VLOOKUP(FISW[[#This Row],[FIS Code]],results1501[],3,FALSE),999)</f>
        <v>999</v>
      </c>
      <c r="K111" s="3">
        <f>VLOOKUP(FISW[[#This Row],[pos15011]],pointstable[],2,FALSE)</f>
        <v>0</v>
      </c>
      <c r="L111" s="3">
        <f>IFERROR(VLOOKUP(FISW[[#This Row],[FIS Code]],results15012[],3,FALSE),999)</f>
        <v>999</v>
      </c>
      <c r="M111" s="3">
        <f>VLOOKUP(FISW[[#This Row],[pos15012]],pointstable[],2,FALSE)</f>
        <v>0</v>
      </c>
      <c r="N111" s="3">
        <f>IFERROR(VLOOKUP(FISW[[#This Row],[FIS Code]],results0502[],3,FALSE),999)</f>
        <v>999</v>
      </c>
      <c r="O111" s="3">
        <f>VLOOKUP(FISW[[#This Row],[pos0502]],pointstable[],2,FALSE)</f>
        <v>0</v>
      </c>
      <c r="P111" s="3">
        <f>IFERROR(VLOOKUP(FISW[[#This Row],[FIS Code]],results0602[],3,FALSE),999)</f>
        <v>999</v>
      </c>
      <c r="Q111" s="3">
        <f>VLOOKUP(FISW[[#This Row],[pos0602]],pointstable[],2,FALSE)</f>
        <v>0</v>
      </c>
      <c r="R111" s="3">
        <f>IFERROR(VLOOKUP(FISW[[#This Row],[FIS Code]],results0702[],3,FALSE),999)</f>
        <v>999</v>
      </c>
      <c r="S111" s="3">
        <f>VLOOKUP(FISW[[#This Row],[pos0702]],pointstable[],2,FALSE)</f>
        <v>0</v>
      </c>
      <c r="T111" s="3">
        <f>IFERROR(VLOOKUP(FISW[[#This Row],[FIS Code]],results0802[],3,FALSE),999)</f>
        <v>999</v>
      </c>
      <c r="U111" s="3">
        <f>VLOOKUP(FISW[[#This Row],[pos0802]],pointstable[],2,FALSE)</f>
        <v>0</v>
      </c>
      <c r="V111" s="3">
        <f>IFERROR(VLOOKUP(FISW[[#This Row],[FIS Code]],results0303[],3,FALSE),999)</f>
        <v>999</v>
      </c>
      <c r="W111" s="3">
        <f>VLOOKUP(FISW[[#This Row],[pos0303]],pointstable[],2,FALSE)</f>
        <v>0</v>
      </c>
      <c r="X111" s="3">
        <f>IFERROR(VLOOKUP(FISW[[#This Row],[FIS Code]],results0403[],3,FALSE),999)</f>
        <v>999</v>
      </c>
      <c r="Y111" s="3">
        <f>VLOOKUP(FISW[[#This Row],[pos0403]],pointstable[],2,FALSE)</f>
        <v>0</v>
      </c>
      <c r="Z111" s="3">
        <f>IFERROR(VLOOKUP(FISW[[#This Row],[FIS Code]],results1003[],3,FALSE),999)</f>
        <v>42</v>
      </c>
      <c r="AA111" s="3">
        <f>VLOOKUP(FISW[[#This Row],[pos1003]],pointstable[],2,FALSE)</f>
        <v>18</v>
      </c>
      <c r="AB111" s="3">
        <f>IFERROR(VLOOKUP(FISW[[#This Row],[FIS Code]],results1103[],3,FALSE),999)</f>
        <v>44</v>
      </c>
      <c r="AC111" s="3">
        <f>VLOOKUP(FISW[[#This Row],[pos1103]],pointstable[],2,FALSE)</f>
        <v>16</v>
      </c>
      <c r="AD111" s="3">
        <f>IFERROR(VLOOKUP(FISW[[#This Row],[FIS Code]],results1203[],3,FALSE),999)</f>
        <v>45</v>
      </c>
      <c r="AE111" s="3">
        <f>VLOOKUP(FISW[[#This Row],[pos1203]],pointstable[],2,FALSE)</f>
        <v>15</v>
      </c>
      <c r="AF111" s="3">
        <f>IFERROR(VLOOKUP(FISW[[#This Row],[FIS Code]],results1303[],3,FALSE),999)</f>
        <v>40</v>
      </c>
      <c r="AG111" s="3">
        <f>VLOOKUP(FISW[[#This Row],[pos1303]],pointstable[],2,FALSE)</f>
        <v>20</v>
      </c>
      <c r="AH111" s="3">
        <f>IFERROR(VLOOKUP(FISW[[#This Row],[FIS Code]],results1503[],3,FALSE),999)</f>
        <v>999</v>
      </c>
      <c r="AI111" s="3">
        <f>VLOOKUP(FISW[[#This Row],[pos1503]],pointstable[],2,FALSE)</f>
        <v>0</v>
      </c>
      <c r="AJ111" s="3">
        <f>IFERROR(VLOOKUP(FISW[[#This Row],[FIS Code]],results1603[],3,FALSE),999)</f>
        <v>26</v>
      </c>
      <c r="AK111" s="3">
        <f>VLOOKUP(FISW[[#This Row],[pos1603]],pointstable[],2,FALSE)</f>
        <v>36</v>
      </c>
    </row>
    <row r="112" spans="1:37" x14ac:dyDescent="0.3">
      <c r="A112" s="3">
        <v>107863</v>
      </c>
      <c r="B112" s="3" t="s">
        <v>475</v>
      </c>
      <c r="C112" s="3">
        <v>1999</v>
      </c>
      <c r="D112" s="3" t="s">
        <v>17</v>
      </c>
      <c r="E11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100</v>
      </c>
      <c r="F112">
        <f>IFERROR(VLOOKUP(FISW[[#This Row],[FIS Code]],results0301[],3,FALSE),999)</f>
        <v>999</v>
      </c>
      <c r="G112">
        <f>VLOOKUP(FISW[[#This Row],[pos0301]],pointstable[],2,FALSE)</f>
        <v>0</v>
      </c>
      <c r="H112">
        <f>IFERROR(VLOOKUP(FISW[[#This Row],[FIS Code]],results0401[],3,FALSE),999)</f>
        <v>13</v>
      </c>
      <c r="I112">
        <f>VLOOKUP(FISW[[#This Row],[pos0401]],pointstable[],2,FALSE)</f>
        <v>100</v>
      </c>
      <c r="J112">
        <f>IFERROR(VLOOKUP(FISW[[#This Row],[FIS Code]],results1501[],3,FALSE),999)</f>
        <v>999</v>
      </c>
      <c r="K112">
        <f>VLOOKUP(FISW[[#This Row],[pos15011]],pointstable[],2,FALSE)</f>
        <v>0</v>
      </c>
      <c r="L112">
        <f>IFERROR(VLOOKUP(FISW[[#This Row],[FIS Code]],results15012[],3,FALSE),999)</f>
        <v>999</v>
      </c>
      <c r="M112">
        <f>VLOOKUP(FISW[[#This Row],[pos15012]],pointstable[],2,FALSE)</f>
        <v>0</v>
      </c>
      <c r="N112" s="3">
        <f>IFERROR(VLOOKUP(FISW[[#This Row],[FIS Code]],results0502[],3,FALSE),999)</f>
        <v>999</v>
      </c>
      <c r="O112" s="3">
        <f>VLOOKUP(FISW[[#This Row],[pos0502]],pointstable[],2,FALSE)</f>
        <v>0</v>
      </c>
      <c r="P112" s="3">
        <f>IFERROR(VLOOKUP(FISW[[#This Row],[FIS Code]],results0602[],3,FALSE),999)</f>
        <v>999</v>
      </c>
      <c r="Q112" s="3">
        <f>VLOOKUP(FISW[[#This Row],[pos0602]],pointstable[],2,FALSE)</f>
        <v>0</v>
      </c>
      <c r="R112" s="3">
        <f>IFERROR(VLOOKUP(FISW[[#This Row],[FIS Code]],results0702[],3,FALSE),999)</f>
        <v>999</v>
      </c>
      <c r="S112" s="3">
        <f>VLOOKUP(FISW[[#This Row],[pos0702]],pointstable[],2,FALSE)</f>
        <v>0</v>
      </c>
      <c r="T112" s="3">
        <f>IFERROR(VLOOKUP(FISW[[#This Row],[FIS Code]],results0802[],3,FALSE),999)</f>
        <v>999</v>
      </c>
      <c r="U112" s="3">
        <f>VLOOKUP(FISW[[#This Row],[pos0802]],pointstable[],2,FALSE)</f>
        <v>0</v>
      </c>
      <c r="V112" s="3">
        <f>IFERROR(VLOOKUP(FISW[[#This Row],[FIS Code]],results0303[],3,FALSE),999)</f>
        <v>999</v>
      </c>
      <c r="W112" s="3">
        <f>VLOOKUP(FISW[[#This Row],[pos0303]],pointstable[],2,FALSE)</f>
        <v>0</v>
      </c>
      <c r="X112" s="3">
        <f>IFERROR(VLOOKUP(FISW[[#This Row],[FIS Code]],results0403[],3,FALSE),999)</f>
        <v>999</v>
      </c>
      <c r="Y112" s="3">
        <f>VLOOKUP(FISW[[#This Row],[pos0403]],pointstable[],2,FALSE)</f>
        <v>0</v>
      </c>
      <c r="Z112" s="3">
        <f>IFERROR(VLOOKUP(FISW[[#This Row],[FIS Code]],results1003[],3,FALSE),999)</f>
        <v>999</v>
      </c>
      <c r="AA112" s="3">
        <f>VLOOKUP(FISW[[#This Row],[pos1003]],pointstable[],2,FALSE)</f>
        <v>0</v>
      </c>
      <c r="AB112" s="3">
        <f>IFERROR(VLOOKUP(FISW[[#This Row],[FIS Code]],results1103[],3,FALSE),999)</f>
        <v>999</v>
      </c>
      <c r="AC112" s="3">
        <f>VLOOKUP(FISW[[#This Row],[pos1103]],pointstable[],2,FALSE)</f>
        <v>0</v>
      </c>
      <c r="AD112" s="3">
        <f>IFERROR(VLOOKUP(FISW[[#This Row],[FIS Code]],results1203[],3,FALSE),999)</f>
        <v>999</v>
      </c>
      <c r="AE112" s="3">
        <f>VLOOKUP(FISW[[#This Row],[pos1203]],pointstable[],2,FALSE)</f>
        <v>0</v>
      </c>
      <c r="AF112" s="3">
        <f>IFERROR(VLOOKUP(FISW[[#This Row],[FIS Code]],results1303[],3,FALSE),999)</f>
        <v>999</v>
      </c>
      <c r="AG112" s="3">
        <f>VLOOKUP(FISW[[#This Row],[pos1303]],pointstable[],2,FALSE)</f>
        <v>0</v>
      </c>
      <c r="AH112" s="3">
        <f>IFERROR(VLOOKUP(FISW[[#This Row],[FIS Code]],results1503[],3,FALSE),999)</f>
        <v>999</v>
      </c>
      <c r="AI112" s="3">
        <f>VLOOKUP(FISW[[#This Row],[pos1503]],pointstable[],2,FALSE)</f>
        <v>0</v>
      </c>
      <c r="AJ112" s="3">
        <f>IFERROR(VLOOKUP(FISW[[#This Row],[FIS Code]],results1603[],3,FALSE),999)</f>
        <v>999</v>
      </c>
      <c r="AK112" s="3">
        <f>VLOOKUP(FISW[[#This Row],[pos1603]],pointstable[],2,FALSE)</f>
        <v>0</v>
      </c>
    </row>
    <row r="113" spans="1:37" x14ac:dyDescent="0.3">
      <c r="A113" s="3">
        <v>6536581</v>
      </c>
      <c r="B113" s="3" t="s">
        <v>1995</v>
      </c>
      <c r="C113" s="3">
        <v>2001</v>
      </c>
      <c r="D113" s="3" t="s">
        <v>20</v>
      </c>
      <c r="E113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92</v>
      </c>
      <c r="F113" s="3">
        <f>IFERROR(VLOOKUP(FISW[[#This Row],[FIS Code]],results0301[],3,FALSE),999)</f>
        <v>999</v>
      </c>
      <c r="G113" s="3">
        <f>VLOOKUP(FISW[[#This Row],[pos0301]],pointstable[],2,FALSE)</f>
        <v>0</v>
      </c>
      <c r="H113" s="3">
        <f>IFERROR(VLOOKUP(FISW[[#This Row],[FIS Code]],results0401[],3,FALSE),999)</f>
        <v>999</v>
      </c>
      <c r="I113" s="3">
        <f>VLOOKUP(FISW[[#This Row],[pos0401]],pointstable[],2,FALSE)</f>
        <v>0</v>
      </c>
      <c r="J113" s="3">
        <f>IFERROR(VLOOKUP(FISW[[#This Row],[FIS Code]],results1501[],3,FALSE),999)</f>
        <v>999</v>
      </c>
      <c r="K113" s="3">
        <f>VLOOKUP(FISW[[#This Row],[pos15011]],pointstable[],2,FALSE)</f>
        <v>0</v>
      </c>
      <c r="L113" s="3">
        <f>IFERROR(VLOOKUP(FISW[[#This Row],[FIS Code]],results15012[],3,FALSE),999)</f>
        <v>999</v>
      </c>
      <c r="M113" s="3">
        <f>VLOOKUP(FISW[[#This Row],[pos15012]],pointstable[],2,FALSE)</f>
        <v>0</v>
      </c>
      <c r="N113" s="3">
        <f>IFERROR(VLOOKUP(FISW[[#This Row],[FIS Code]],results0502[],3,FALSE),999)</f>
        <v>999</v>
      </c>
      <c r="O113" s="3">
        <f>VLOOKUP(FISW[[#This Row],[pos0502]],pointstable[],2,FALSE)</f>
        <v>0</v>
      </c>
      <c r="P113" s="3">
        <f>IFERROR(VLOOKUP(FISW[[#This Row],[FIS Code]],results0602[],3,FALSE),999)</f>
        <v>999</v>
      </c>
      <c r="Q113" s="3">
        <f>VLOOKUP(FISW[[#This Row],[pos0602]],pointstable[],2,FALSE)</f>
        <v>0</v>
      </c>
      <c r="R113" s="3">
        <f>IFERROR(VLOOKUP(FISW[[#This Row],[FIS Code]],results0702[],3,FALSE),999)</f>
        <v>999</v>
      </c>
      <c r="S113" s="3">
        <f>VLOOKUP(FISW[[#This Row],[pos0702]],pointstable[],2,FALSE)</f>
        <v>0</v>
      </c>
      <c r="T113" s="3">
        <f>IFERROR(VLOOKUP(FISW[[#This Row],[FIS Code]],results0802[],3,FALSE),999)</f>
        <v>999</v>
      </c>
      <c r="U113" s="3">
        <f>VLOOKUP(FISW[[#This Row],[pos0802]],pointstable[],2,FALSE)</f>
        <v>0</v>
      </c>
      <c r="V113" s="3">
        <f>IFERROR(VLOOKUP(FISW[[#This Row],[FIS Code]],results0303[],3,FALSE),999)</f>
        <v>999</v>
      </c>
      <c r="W113" s="3">
        <f>VLOOKUP(FISW[[#This Row],[pos0303]],pointstable[],2,FALSE)</f>
        <v>0</v>
      </c>
      <c r="X113" s="3">
        <f>IFERROR(VLOOKUP(FISW[[#This Row],[FIS Code]],results0403[],3,FALSE),999)</f>
        <v>999</v>
      </c>
      <c r="Y113" s="3">
        <f>VLOOKUP(FISW[[#This Row],[pos0403]],pointstable[],2,FALSE)</f>
        <v>0</v>
      </c>
      <c r="Z113" s="3">
        <f>IFERROR(VLOOKUP(FISW[[#This Row],[FIS Code]],results1003[],3,FALSE),999)</f>
        <v>46</v>
      </c>
      <c r="AA113" s="3">
        <f>VLOOKUP(FISW[[#This Row],[pos1003]],pointstable[],2,FALSE)</f>
        <v>14</v>
      </c>
      <c r="AB113" s="3">
        <f>IFERROR(VLOOKUP(FISW[[#This Row],[FIS Code]],results1103[],3,FALSE),999)</f>
        <v>40</v>
      </c>
      <c r="AC113" s="3">
        <f>VLOOKUP(FISW[[#This Row],[pos1103]],pointstable[],2,FALSE)</f>
        <v>20</v>
      </c>
      <c r="AD113" s="3">
        <f>IFERROR(VLOOKUP(FISW[[#This Row],[FIS Code]],results1203[],3,FALSE),999)</f>
        <v>31</v>
      </c>
      <c r="AE113" s="3">
        <f>VLOOKUP(FISW[[#This Row],[pos1203]],pointstable[],2,FALSE)</f>
        <v>29</v>
      </c>
      <c r="AF113" s="3">
        <f>IFERROR(VLOOKUP(FISW[[#This Row],[FIS Code]],results1303[],3,FALSE),999)</f>
        <v>31</v>
      </c>
      <c r="AG113" s="3">
        <f>VLOOKUP(FISW[[#This Row],[pos1303]],pointstable[],2,FALSE)</f>
        <v>29</v>
      </c>
      <c r="AH113" s="3">
        <f>IFERROR(VLOOKUP(FISW[[#This Row],[FIS Code]],results1503[],3,FALSE),999)</f>
        <v>999</v>
      </c>
      <c r="AI113" s="3">
        <f>VLOOKUP(FISW[[#This Row],[pos1503]],pointstable[],2,FALSE)</f>
        <v>0</v>
      </c>
      <c r="AJ113" s="3">
        <f>IFERROR(VLOOKUP(FISW[[#This Row],[FIS Code]],results1603[],3,FALSE),999)</f>
        <v>999</v>
      </c>
      <c r="AK113" s="3">
        <f>VLOOKUP(FISW[[#This Row],[pos1603]],pointstable[],2,FALSE)</f>
        <v>0</v>
      </c>
    </row>
    <row r="114" spans="1:37" x14ac:dyDescent="0.3">
      <c r="A114" s="3">
        <v>6536237</v>
      </c>
      <c r="B114" s="3" t="s">
        <v>1950</v>
      </c>
      <c r="C114" s="3">
        <v>1999</v>
      </c>
      <c r="D114" s="3" t="s">
        <v>20</v>
      </c>
      <c r="E114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92</v>
      </c>
      <c r="F114" s="3">
        <f>IFERROR(VLOOKUP(FISW[[#This Row],[FIS Code]],results0301[],3,FALSE),999)</f>
        <v>999</v>
      </c>
      <c r="G114" s="3">
        <f>VLOOKUP(FISW[[#This Row],[pos0301]],pointstable[],2,FALSE)</f>
        <v>0</v>
      </c>
      <c r="H114" s="3">
        <f>IFERROR(VLOOKUP(FISW[[#This Row],[FIS Code]],results0401[],3,FALSE),999)</f>
        <v>999</v>
      </c>
      <c r="I114" s="3">
        <f>VLOOKUP(FISW[[#This Row],[pos0401]],pointstable[],2,FALSE)</f>
        <v>0</v>
      </c>
      <c r="J114" s="3">
        <f>IFERROR(VLOOKUP(FISW[[#This Row],[FIS Code]],results1501[],3,FALSE),999)</f>
        <v>999</v>
      </c>
      <c r="K114" s="3">
        <f>VLOOKUP(FISW[[#This Row],[pos15011]],pointstable[],2,FALSE)</f>
        <v>0</v>
      </c>
      <c r="L114" s="3">
        <f>IFERROR(VLOOKUP(FISW[[#This Row],[FIS Code]],results15012[],3,FALSE),999)</f>
        <v>999</v>
      </c>
      <c r="M114" s="3">
        <f>VLOOKUP(FISW[[#This Row],[pos15012]],pointstable[],2,FALSE)</f>
        <v>0</v>
      </c>
      <c r="N114" s="3">
        <f>IFERROR(VLOOKUP(FISW[[#This Row],[FIS Code]],results0502[],3,FALSE),999)</f>
        <v>999</v>
      </c>
      <c r="O114" s="3">
        <f>VLOOKUP(FISW[[#This Row],[pos0502]],pointstable[],2,FALSE)</f>
        <v>0</v>
      </c>
      <c r="P114" s="3">
        <f>IFERROR(VLOOKUP(FISW[[#This Row],[FIS Code]],results0602[],3,FALSE),999)</f>
        <v>999</v>
      </c>
      <c r="Q114" s="3">
        <f>VLOOKUP(FISW[[#This Row],[pos0602]],pointstable[],2,FALSE)</f>
        <v>0</v>
      </c>
      <c r="R114" s="3">
        <f>IFERROR(VLOOKUP(FISW[[#This Row],[FIS Code]],results0702[],3,FALSE),999)</f>
        <v>999</v>
      </c>
      <c r="S114" s="3">
        <f>VLOOKUP(FISW[[#This Row],[pos0702]],pointstable[],2,FALSE)</f>
        <v>0</v>
      </c>
      <c r="T114" s="3">
        <f>IFERROR(VLOOKUP(FISW[[#This Row],[FIS Code]],results0802[],3,FALSE),999)</f>
        <v>999</v>
      </c>
      <c r="U114" s="3">
        <f>VLOOKUP(FISW[[#This Row],[pos0802]],pointstable[],2,FALSE)</f>
        <v>0</v>
      </c>
      <c r="V114" s="3">
        <f>IFERROR(VLOOKUP(FISW[[#This Row],[FIS Code]],results0303[],3,FALSE),999)</f>
        <v>999</v>
      </c>
      <c r="W114" s="3">
        <f>VLOOKUP(FISW[[#This Row],[pos0303]],pointstable[],2,FALSE)</f>
        <v>0</v>
      </c>
      <c r="X114" s="3">
        <f>IFERROR(VLOOKUP(FISW[[#This Row],[FIS Code]],results0403[],3,FALSE),999)</f>
        <v>999</v>
      </c>
      <c r="Y114" s="3">
        <f>VLOOKUP(FISW[[#This Row],[pos0403]],pointstable[],2,FALSE)</f>
        <v>0</v>
      </c>
      <c r="Z114" s="3">
        <f>IFERROR(VLOOKUP(FISW[[#This Row],[FIS Code]],results1003[],3,FALSE),999)</f>
        <v>37</v>
      </c>
      <c r="AA114" s="3">
        <f>VLOOKUP(FISW[[#This Row],[pos1003]],pointstable[],2,FALSE)</f>
        <v>23</v>
      </c>
      <c r="AB114" s="3">
        <f>IFERROR(VLOOKUP(FISW[[#This Row],[FIS Code]],results1103[],3,FALSE),999)</f>
        <v>41</v>
      </c>
      <c r="AC114" s="3">
        <f>VLOOKUP(FISW[[#This Row],[pos1103]],pointstable[],2,FALSE)</f>
        <v>19</v>
      </c>
      <c r="AD114" s="3">
        <f>IFERROR(VLOOKUP(FISW[[#This Row],[FIS Code]],results1203[],3,FALSE),999)</f>
        <v>999</v>
      </c>
      <c r="AE114" s="3">
        <f>VLOOKUP(FISW[[#This Row],[pos1203]],pointstable[],2,FALSE)</f>
        <v>0</v>
      </c>
      <c r="AF114" s="3">
        <f>IFERROR(VLOOKUP(FISW[[#This Row],[FIS Code]],results1303[],3,FALSE),999)</f>
        <v>41</v>
      </c>
      <c r="AG114" s="3">
        <f>VLOOKUP(FISW[[#This Row],[pos1303]],pointstable[],2,FALSE)</f>
        <v>19</v>
      </c>
      <c r="AH114" s="3">
        <f>IFERROR(VLOOKUP(FISW[[#This Row],[FIS Code]],results1503[],3,FALSE),999)</f>
        <v>999</v>
      </c>
      <c r="AI114" s="3">
        <f>VLOOKUP(FISW[[#This Row],[pos1503]],pointstable[],2,FALSE)</f>
        <v>0</v>
      </c>
      <c r="AJ114" s="3">
        <f>IFERROR(VLOOKUP(FISW[[#This Row],[FIS Code]],results1603[],3,FALSE),999)</f>
        <v>29</v>
      </c>
      <c r="AK114" s="3">
        <f>VLOOKUP(FISW[[#This Row],[pos1603]],pointstable[],2,FALSE)</f>
        <v>31</v>
      </c>
    </row>
    <row r="115" spans="1:37" x14ac:dyDescent="0.3">
      <c r="A115" s="3">
        <v>108233</v>
      </c>
      <c r="B115" s="3" t="s">
        <v>464</v>
      </c>
      <c r="C115" s="3">
        <v>2001</v>
      </c>
      <c r="D115" s="3" t="s">
        <v>17</v>
      </c>
      <c r="E11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87</v>
      </c>
      <c r="F115">
        <f>IFERROR(VLOOKUP(FISW[[#This Row],[FIS Code]],results0301[],3,FALSE),999)</f>
        <v>31</v>
      </c>
      <c r="G115">
        <f>VLOOKUP(FISW[[#This Row],[pos0301]],pointstable[],2,FALSE)</f>
        <v>29</v>
      </c>
      <c r="H115">
        <f>IFERROR(VLOOKUP(FISW[[#This Row],[FIS Code]],results0401[],3,FALSE),999)</f>
        <v>31</v>
      </c>
      <c r="I115">
        <f>VLOOKUP(FISW[[#This Row],[pos0401]],pointstable[],2,FALSE)</f>
        <v>29</v>
      </c>
      <c r="J115">
        <f>IFERROR(VLOOKUP(FISW[[#This Row],[FIS Code]],results1501[],3,FALSE),999)</f>
        <v>999</v>
      </c>
      <c r="K115">
        <f>VLOOKUP(FISW[[#This Row],[pos15011]],pointstable[],2,FALSE)</f>
        <v>0</v>
      </c>
      <c r="L115">
        <f>IFERROR(VLOOKUP(FISW[[#This Row],[FIS Code]],results15012[],3,FALSE),999)</f>
        <v>999</v>
      </c>
      <c r="M115">
        <f>VLOOKUP(FISW[[#This Row],[pos15012]],pointstable[],2,FALSE)</f>
        <v>0</v>
      </c>
      <c r="N115" s="3">
        <f>IFERROR(VLOOKUP(FISW[[#This Row],[FIS Code]],results0502[],3,FALSE),999)</f>
        <v>999</v>
      </c>
      <c r="O115" s="3">
        <f>VLOOKUP(FISW[[#This Row],[pos0502]],pointstable[],2,FALSE)</f>
        <v>0</v>
      </c>
      <c r="P115" s="3">
        <f>IFERROR(VLOOKUP(FISW[[#This Row],[FIS Code]],results0602[],3,FALSE),999)</f>
        <v>999</v>
      </c>
      <c r="Q115" s="3">
        <f>VLOOKUP(FISW[[#This Row],[pos0602]],pointstable[],2,FALSE)</f>
        <v>0</v>
      </c>
      <c r="R115" s="3">
        <f>IFERROR(VLOOKUP(FISW[[#This Row],[FIS Code]],results0702[],3,FALSE),999)</f>
        <v>32</v>
      </c>
      <c r="S115" s="3">
        <f>VLOOKUP(FISW[[#This Row],[pos0702]],pointstable[],2,FALSE)</f>
        <v>28</v>
      </c>
      <c r="T115" s="3">
        <f>IFERROR(VLOOKUP(FISW[[#This Row],[FIS Code]],results0802[],3,FALSE),999)</f>
        <v>999</v>
      </c>
      <c r="U115" s="3">
        <f>VLOOKUP(FISW[[#This Row],[pos0802]],pointstable[],2,FALSE)</f>
        <v>0</v>
      </c>
      <c r="V115" s="3">
        <f>IFERROR(VLOOKUP(FISW[[#This Row],[FIS Code]],results0303[],3,FALSE),999)</f>
        <v>60</v>
      </c>
      <c r="W115" s="3">
        <f>VLOOKUP(FISW[[#This Row],[pos0303]],pointstable[],2,FALSE)</f>
        <v>1</v>
      </c>
      <c r="X115" s="3">
        <f>IFERROR(VLOOKUP(FISW[[#This Row],[FIS Code]],results0403[],3,FALSE),999)</f>
        <v>66</v>
      </c>
      <c r="Y115" s="3">
        <f>VLOOKUP(FISW[[#This Row],[pos0403]],pointstable[],2,FALSE)</f>
        <v>0</v>
      </c>
      <c r="Z115" s="3">
        <f>IFERROR(VLOOKUP(FISW[[#This Row],[FIS Code]],results1003[],3,FALSE),999)</f>
        <v>999</v>
      </c>
      <c r="AA115" s="3">
        <f>VLOOKUP(FISW[[#This Row],[pos1003]],pointstable[],2,FALSE)</f>
        <v>0</v>
      </c>
      <c r="AB115" s="3">
        <f>IFERROR(VLOOKUP(FISW[[#This Row],[FIS Code]],results1103[],3,FALSE),999)</f>
        <v>999</v>
      </c>
      <c r="AC115" s="3">
        <f>VLOOKUP(FISW[[#This Row],[pos1103]],pointstable[],2,FALSE)</f>
        <v>0</v>
      </c>
      <c r="AD115" s="3">
        <f>IFERROR(VLOOKUP(FISW[[#This Row],[FIS Code]],results1203[],3,FALSE),999)</f>
        <v>999</v>
      </c>
      <c r="AE115" s="3">
        <f>VLOOKUP(FISW[[#This Row],[pos1203]],pointstable[],2,FALSE)</f>
        <v>0</v>
      </c>
      <c r="AF115" s="3">
        <f>IFERROR(VLOOKUP(FISW[[#This Row],[FIS Code]],results1303[],3,FALSE),999)</f>
        <v>999</v>
      </c>
      <c r="AG115" s="3">
        <f>VLOOKUP(FISW[[#This Row],[pos1303]],pointstable[],2,FALSE)</f>
        <v>0</v>
      </c>
      <c r="AH115" s="3">
        <f>IFERROR(VLOOKUP(FISW[[#This Row],[FIS Code]],results1503[],3,FALSE),999)</f>
        <v>999</v>
      </c>
      <c r="AI115" s="3">
        <f>VLOOKUP(FISW[[#This Row],[pos1503]],pointstable[],2,FALSE)</f>
        <v>0</v>
      </c>
      <c r="AJ115" s="3">
        <f>IFERROR(VLOOKUP(FISW[[#This Row],[FIS Code]],results1603[],3,FALSE),999)</f>
        <v>999</v>
      </c>
      <c r="AK115" s="3">
        <f>VLOOKUP(FISW[[#This Row],[pos1603]],pointstable[],2,FALSE)</f>
        <v>0</v>
      </c>
    </row>
    <row r="116" spans="1:37" x14ac:dyDescent="0.3">
      <c r="A116" s="3">
        <v>6536298</v>
      </c>
      <c r="B116" s="3" t="s">
        <v>1268</v>
      </c>
      <c r="C116" s="3">
        <v>1999</v>
      </c>
      <c r="D116" s="3" t="s">
        <v>20</v>
      </c>
      <c r="E11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77</v>
      </c>
      <c r="F116">
        <f>IFERROR(VLOOKUP(FISW[[#This Row],[FIS Code]],results0301[],3,FALSE),999)</f>
        <v>999</v>
      </c>
      <c r="G116">
        <f>VLOOKUP(FISW[[#This Row],[pos0301]],pointstable[],2,FALSE)</f>
        <v>0</v>
      </c>
      <c r="H116">
        <f>IFERROR(VLOOKUP(FISW[[#This Row],[FIS Code]],results0401[],3,FALSE),999)</f>
        <v>999</v>
      </c>
      <c r="I116">
        <f>VLOOKUP(FISW[[#This Row],[pos0401]],pointstable[],2,FALSE)</f>
        <v>0</v>
      </c>
      <c r="J116">
        <f>IFERROR(VLOOKUP(FISW[[#This Row],[FIS Code]],results1501[],3,FALSE),999)</f>
        <v>999</v>
      </c>
      <c r="K116">
        <f>VLOOKUP(FISW[[#This Row],[pos15011]],pointstable[],2,FALSE)</f>
        <v>0</v>
      </c>
      <c r="L116">
        <f>IFERROR(VLOOKUP(FISW[[#This Row],[FIS Code]],results15012[],3,FALSE),999)</f>
        <v>999</v>
      </c>
      <c r="M116">
        <f>VLOOKUP(FISW[[#This Row],[pos15012]],pointstable[],2,FALSE)</f>
        <v>0</v>
      </c>
      <c r="N116" s="3">
        <f>IFERROR(VLOOKUP(FISW[[#This Row],[FIS Code]],results0502[],3,FALSE),999)</f>
        <v>999</v>
      </c>
      <c r="O116" s="3">
        <f>VLOOKUP(FISW[[#This Row],[pos0502]],pointstable[],2,FALSE)</f>
        <v>0</v>
      </c>
      <c r="P116" s="3">
        <f>IFERROR(VLOOKUP(FISW[[#This Row],[FIS Code]],results0602[],3,FALSE),999)</f>
        <v>999</v>
      </c>
      <c r="Q116" s="3">
        <f>VLOOKUP(FISW[[#This Row],[pos0602]],pointstable[],2,FALSE)</f>
        <v>0</v>
      </c>
      <c r="R116" s="3">
        <f>IFERROR(VLOOKUP(FISW[[#This Row],[FIS Code]],results0702[],3,FALSE),999)</f>
        <v>999</v>
      </c>
      <c r="S116" s="3">
        <f>VLOOKUP(FISW[[#This Row],[pos0702]],pointstable[],2,FALSE)</f>
        <v>0</v>
      </c>
      <c r="T116" s="3">
        <f>IFERROR(VLOOKUP(FISW[[#This Row],[FIS Code]],results0802[],3,FALSE),999)</f>
        <v>999</v>
      </c>
      <c r="U116" s="3">
        <f>VLOOKUP(FISW[[#This Row],[pos0802]],pointstable[],2,FALSE)</f>
        <v>0</v>
      </c>
      <c r="V116" s="3">
        <f>IFERROR(VLOOKUP(FISW[[#This Row],[FIS Code]],results0303[],3,FALSE),999)</f>
        <v>24</v>
      </c>
      <c r="W116" s="3">
        <f>VLOOKUP(FISW[[#This Row],[pos0303]],pointstable[],2,FALSE)</f>
        <v>41</v>
      </c>
      <c r="X116" s="3">
        <f>IFERROR(VLOOKUP(FISW[[#This Row],[FIS Code]],results0403[],3,FALSE),999)</f>
        <v>26</v>
      </c>
      <c r="Y116" s="3">
        <f>VLOOKUP(FISW[[#This Row],[pos0403]],pointstable[],2,FALSE)</f>
        <v>36</v>
      </c>
      <c r="Z116" s="3">
        <f>IFERROR(VLOOKUP(FISW[[#This Row],[FIS Code]],results1003[],3,FALSE),999)</f>
        <v>999</v>
      </c>
      <c r="AA116" s="3">
        <f>VLOOKUP(FISW[[#This Row],[pos1003]],pointstable[],2,FALSE)</f>
        <v>0</v>
      </c>
      <c r="AB116" s="3">
        <f>IFERROR(VLOOKUP(FISW[[#This Row],[FIS Code]],results1103[],3,FALSE),999)</f>
        <v>999</v>
      </c>
      <c r="AC116" s="3">
        <f>VLOOKUP(FISW[[#This Row],[pos1103]],pointstable[],2,FALSE)</f>
        <v>0</v>
      </c>
      <c r="AD116" s="3">
        <f>IFERROR(VLOOKUP(FISW[[#This Row],[FIS Code]],results1203[],3,FALSE),999)</f>
        <v>999</v>
      </c>
      <c r="AE116" s="3">
        <f>VLOOKUP(FISW[[#This Row],[pos1203]],pointstable[],2,FALSE)</f>
        <v>0</v>
      </c>
      <c r="AF116" s="3">
        <f>IFERROR(VLOOKUP(FISW[[#This Row],[FIS Code]],results1303[],3,FALSE),999)</f>
        <v>999</v>
      </c>
      <c r="AG116" s="3">
        <f>VLOOKUP(FISW[[#This Row],[pos1303]],pointstable[],2,FALSE)</f>
        <v>0</v>
      </c>
      <c r="AH116" s="3">
        <f>IFERROR(VLOOKUP(FISW[[#This Row],[FIS Code]],results1503[],3,FALSE),999)</f>
        <v>999</v>
      </c>
      <c r="AI116" s="3">
        <f>VLOOKUP(FISW[[#This Row],[pos1503]],pointstable[],2,FALSE)</f>
        <v>0</v>
      </c>
      <c r="AJ116" s="3">
        <f>IFERROR(VLOOKUP(FISW[[#This Row],[FIS Code]],results1603[],3,FALSE),999)</f>
        <v>999</v>
      </c>
      <c r="AK116" s="3">
        <f>VLOOKUP(FISW[[#This Row],[pos1603]],pointstable[],2,FALSE)</f>
        <v>0</v>
      </c>
    </row>
    <row r="117" spans="1:37" x14ac:dyDescent="0.3">
      <c r="A117" s="3">
        <v>6535850</v>
      </c>
      <c r="B117" s="3" t="s">
        <v>1875</v>
      </c>
      <c r="C117" s="3">
        <v>1997</v>
      </c>
      <c r="D117" s="3" t="s">
        <v>20</v>
      </c>
      <c r="E11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76</v>
      </c>
      <c r="F117">
        <f>IFERROR(VLOOKUP(FISW[[#This Row],[FIS Code]],results0301[],3,FALSE),999)</f>
        <v>999</v>
      </c>
      <c r="G117">
        <f>VLOOKUP(FISW[[#This Row],[pos0301]],pointstable[],2,FALSE)</f>
        <v>0</v>
      </c>
      <c r="H117">
        <f>IFERROR(VLOOKUP(FISW[[#This Row],[FIS Code]],results0401[],3,FALSE),999)</f>
        <v>999</v>
      </c>
      <c r="I117">
        <f>VLOOKUP(FISW[[#This Row],[pos0401]],pointstable[],2,FALSE)</f>
        <v>0</v>
      </c>
      <c r="J117">
        <f>IFERROR(VLOOKUP(FISW[[#This Row],[FIS Code]],results1501[],3,FALSE),999)</f>
        <v>999</v>
      </c>
      <c r="K117">
        <f>VLOOKUP(FISW[[#This Row],[pos15011]],pointstable[],2,FALSE)</f>
        <v>0</v>
      </c>
      <c r="L117">
        <f>IFERROR(VLOOKUP(FISW[[#This Row],[FIS Code]],results15012[],3,FALSE),999)</f>
        <v>999</v>
      </c>
      <c r="M117">
        <f>VLOOKUP(FISW[[#This Row],[pos15012]],pointstable[],2,FALSE)</f>
        <v>0</v>
      </c>
      <c r="N117" s="3">
        <f>IFERROR(VLOOKUP(FISW[[#This Row],[FIS Code]],results0502[],3,FALSE),999)</f>
        <v>999</v>
      </c>
      <c r="O117" s="3">
        <f>VLOOKUP(FISW[[#This Row],[pos0502]],pointstable[],2,FALSE)</f>
        <v>0</v>
      </c>
      <c r="P117" s="3">
        <f>IFERROR(VLOOKUP(FISW[[#This Row],[FIS Code]],results0602[],3,FALSE),999)</f>
        <v>999</v>
      </c>
      <c r="Q117" s="3">
        <f>VLOOKUP(FISW[[#This Row],[pos0602]],pointstable[],2,FALSE)</f>
        <v>0</v>
      </c>
      <c r="R117" s="3">
        <f>IFERROR(VLOOKUP(FISW[[#This Row],[FIS Code]],results0702[],3,FALSE),999)</f>
        <v>999</v>
      </c>
      <c r="S117" s="3">
        <f>VLOOKUP(FISW[[#This Row],[pos0702]],pointstable[],2,FALSE)</f>
        <v>0</v>
      </c>
      <c r="T117" s="3">
        <f>IFERROR(VLOOKUP(FISW[[#This Row],[FIS Code]],results0802[],3,FALSE),999)</f>
        <v>999</v>
      </c>
      <c r="U117" s="3">
        <f>VLOOKUP(FISW[[#This Row],[pos0802]],pointstable[],2,FALSE)</f>
        <v>0</v>
      </c>
      <c r="V117" s="3">
        <f>IFERROR(VLOOKUP(FISW[[#This Row],[FIS Code]],results0303[],3,FALSE),999)</f>
        <v>999</v>
      </c>
      <c r="W117" s="3">
        <f>VLOOKUP(FISW[[#This Row],[pos0303]],pointstable[],2,FALSE)</f>
        <v>0</v>
      </c>
      <c r="X117" s="3">
        <f>IFERROR(VLOOKUP(FISW[[#This Row],[FIS Code]],results0403[],3,FALSE),999)</f>
        <v>999</v>
      </c>
      <c r="Y117" s="3">
        <f>VLOOKUP(FISW[[#This Row],[pos0403]],pointstable[],2,FALSE)</f>
        <v>0</v>
      </c>
      <c r="Z117" s="3">
        <f>IFERROR(VLOOKUP(FISW[[#This Row],[FIS Code]],results1003[],3,FALSE),999)</f>
        <v>22</v>
      </c>
      <c r="AA117" s="3">
        <f>VLOOKUP(FISW[[#This Row],[pos1003]],pointstable[],2,FALSE)</f>
        <v>47</v>
      </c>
      <c r="AB117" s="3">
        <f>IFERROR(VLOOKUP(FISW[[#This Row],[FIS Code]],results1103[],3,FALSE),999)</f>
        <v>31</v>
      </c>
      <c r="AC117" s="3">
        <f>VLOOKUP(FISW[[#This Row],[pos1103]],pointstable[],2,FALSE)</f>
        <v>29</v>
      </c>
      <c r="AD117" s="3">
        <f>IFERROR(VLOOKUP(FISW[[#This Row],[FIS Code]],results1203[],3,FALSE),999)</f>
        <v>999</v>
      </c>
      <c r="AE117" s="3">
        <f>VLOOKUP(FISW[[#This Row],[pos1203]],pointstable[],2,FALSE)</f>
        <v>0</v>
      </c>
      <c r="AF117" s="3">
        <f>IFERROR(VLOOKUP(FISW[[#This Row],[FIS Code]],results1303[],3,FALSE),999)</f>
        <v>999</v>
      </c>
      <c r="AG117" s="3">
        <f>VLOOKUP(FISW[[#This Row],[pos1303]],pointstable[],2,FALSE)</f>
        <v>0</v>
      </c>
      <c r="AH117" s="3">
        <f>IFERROR(VLOOKUP(FISW[[#This Row],[FIS Code]],results1503[],3,FALSE),999)</f>
        <v>999</v>
      </c>
      <c r="AI117" s="3">
        <f>VLOOKUP(FISW[[#This Row],[pos1503]],pointstable[],2,FALSE)</f>
        <v>0</v>
      </c>
      <c r="AJ117" s="3">
        <f>IFERROR(VLOOKUP(FISW[[#This Row],[FIS Code]],results1603[],3,FALSE),999)</f>
        <v>999</v>
      </c>
      <c r="AK117" s="3">
        <f>VLOOKUP(FISW[[#This Row],[pos1603]],pointstable[],2,FALSE)</f>
        <v>0</v>
      </c>
    </row>
    <row r="118" spans="1:37" x14ac:dyDescent="0.3">
      <c r="A118" s="3">
        <v>108076</v>
      </c>
      <c r="B118" s="3" t="s">
        <v>1279</v>
      </c>
      <c r="C118" s="3">
        <v>2001</v>
      </c>
      <c r="D118" s="3" t="s">
        <v>17</v>
      </c>
      <c r="E11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74</v>
      </c>
      <c r="F118" s="3">
        <f>IFERROR(VLOOKUP(FISW[[#This Row],[FIS Code]],results0301[],3,FALSE),999)</f>
        <v>999</v>
      </c>
      <c r="G118" s="3">
        <f>VLOOKUP(FISW[[#This Row],[pos0301]],pointstable[],2,FALSE)</f>
        <v>0</v>
      </c>
      <c r="H118" s="3">
        <f>IFERROR(VLOOKUP(FISW[[#This Row],[FIS Code]],results0401[],3,FALSE),999)</f>
        <v>999</v>
      </c>
      <c r="I118" s="3">
        <f>VLOOKUP(FISW[[#This Row],[pos0401]],pointstable[],2,FALSE)</f>
        <v>0</v>
      </c>
      <c r="J118" s="3">
        <f>IFERROR(VLOOKUP(FISW[[#This Row],[FIS Code]],results1501[],3,FALSE),999)</f>
        <v>999</v>
      </c>
      <c r="K118" s="3">
        <f>VLOOKUP(FISW[[#This Row],[pos15011]],pointstable[],2,FALSE)</f>
        <v>0</v>
      </c>
      <c r="L118" s="3">
        <f>IFERROR(VLOOKUP(FISW[[#This Row],[FIS Code]],results15012[],3,FALSE),999)</f>
        <v>999</v>
      </c>
      <c r="M118" s="3">
        <f>VLOOKUP(FISW[[#This Row],[pos15012]],pointstable[],2,FALSE)</f>
        <v>0</v>
      </c>
      <c r="N118" s="3">
        <f>IFERROR(VLOOKUP(FISW[[#This Row],[FIS Code]],results0502[],3,FALSE),999)</f>
        <v>999</v>
      </c>
      <c r="O118" s="3">
        <f>VLOOKUP(FISW[[#This Row],[pos0502]],pointstable[],2,FALSE)</f>
        <v>0</v>
      </c>
      <c r="P118" s="3">
        <f>IFERROR(VLOOKUP(FISW[[#This Row],[FIS Code]],results0602[],3,FALSE),999)</f>
        <v>999</v>
      </c>
      <c r="Q118" s="3">
        <f>VLOOKUP(FISW[[#This Row],[pos0602]],pointstable[],2,FALSE)</f>
        <v>0</v>
      </c>
      <c r="R118" s="3">
        <f>IFERROR(VLOOKUP(FISW[[#This Row],[FIS Code]],results0702[],3,FALSE),999)</f>
        <v>999</v>
      </c>
      <c r="S118" s="3">
        <f>VLOOKUP(FISW[[#This Row],[pos0702]],pointstable[],2,FALSE)</f>
        <v>0</v>
      </c>
      <c r="T118" s="3">
        <f>IFERROR(VLOOKUP(FISW[[#This Row],[FIS Code]],results0802[],3,FALSE),999)</f>
        <v>999</v>
      </c>
      <c r="U118" s="3">
        <f>VLOOKUP(FISW[[#This Row],[pos0802]],pointstable[],2,FALSE)</f>
        <v>0</v>
      </c>
      <c r="V118" s="3">
        <f>IFERROR(VLOOKUP(FISW[[#This Row],[FIS Code]],results0303[],3,FALSE),999)</f>
        <v>26</v>
      </c>
      <c r="W118" s="3">
        <f>VLOOKUP(FISW[[#This Row],[pos0303]],pointstable[],2,FALSE)</f>
        <v>36</v>
      </c>
      <c r="X118" s="3">
        <f>IFERROR(VLOOKUP(FISW[[#This Row],[FIS Code]],results0403[],3,FALSE),999)</f>
        <v>25</v>
      </c>
      <c r="Y118" s="3">
        <f>VLOOKUP(FISW[[#This Row],[pos0403]],pointstable[],2,FALSE)</f>
        <v>38</v>
      </c>
      <c r="Z118" s="3">
        <f>IFERROR(VLOOKUP(FISW[[#This Row],[FIS Code]],results1003[],3,FALSE),999)</f>
        <v>999</v>
      </c>
      <c r="AA118" s="3">
        <f>VLOOKUP(FISW[[#This Row],[pos1003]],pointstable[],2,FALSE)</f>
        <v>0</v>
      </c>
      <c r="AB118" s="3">
        <f>IFERROR(VLOOKUP(FISW[[#This Row],[FIS Code]],results1103[],3,FALSE),999)</f>
        <v>999</v>
      </c>
      <c r="AC118" s="3">
        <f>VLOOKUP(FISW[[#This Row],[pos1103]],pointstable[],2,FALSE)</f>
        <v>0</v>
      </c>
      <c r="AD118" s="3">
        <f>IFERROR(VLOOKUP(FISW[[#This Row],[FIS Code]],results1203[],3,FALSE),999)</f>
        <v>999</v>
      </c>
      <c r="AE118" s="3">
        <f>VLOOKUP(FISW[[#This Row],[pos1203]],pointstable[],2,FALSE)</f>
        <v>0</v>
      </c>
      <c r="AF118" s="3">
        <f>IFERROR(VLOOKUP(FISW[[#This Row],[FIS Code]],results1303[],3,FALSE),999)</f>
        <v>999</v>
      </c>
      <c r="AG118" s="3">
        <f>VLOOKUP(FISW[[#This Row],[pos1303]],pointstable[],2,FALSE)</f>
        <v>0</v>
      </c>
      <c r="AH118" s="3">
        <f>IFERROR(VLOOKUP(FISW[[#This Row],[FIS Code]],results1503[],3,FALSE),999)</f>
        <v>999</v>
      </c>
      <c r="AI118" s="3">
        <f>VLOOKUP(FISW[[#This Row],[pos1503]],pointstable[],2,FALSE)</f>
        <v>0</v>
      </c>
      <c r="AJ118" s="3">
        <f>IFERROR(VLOOKUP(FISW[[#This Row],[FIS Code]],results1603[],3,FALSE),999)</f>
        <v>999</v>
      </c>
      <c r="AK118" s="3">
        <f>VLOOKUP(FISW[[#This Row],[pos1603]],pointstable[],2,FALSE)</f>
        <v>0</v>
      </c>
    </row>
    <row r="119" spans="1:37" x14ac:dyDescent="0.3">
      <c r="A119" s="3">
        <v>108210</v>
      </c>
      <c r="B119" s="3" t="s">
        <v>1412</v>
      </c>
      <c r="C119" s="3">
        <v>2001</v>
      </c>
      <c r="D119" s="3" t="s">
        <v>17</v>
      </c>
      <c r="E11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73</v>
      </c>
      <c r="F119" s="3">
        <f>IFERROR(VLOOKUP(FISW[[#This Row],[FIS Code]],results0301[],3,FALSE),999)</f>
        <v>999</v>
      </c>
      <c r="G119" s="3">
        <f>VLOOKUP(FISW[[#This Row],[pos0301]],pointstable[],2,FALSE)</f>
        <v>0</v>
      </c>
      <c r="H119" s="3">
        <f>IFERROR(VLOOKUP(FISW[[#This Row],[FIS Code]],results0401[],3,FALSE),999)</f>
        <v>999</v>
      </c>
      <c r="I119" s="3">
        <f>VLOOKUP(FISW[[#This Row],[pos0401]],pointstable[],2,FALSE)</f>
        <v>0</v>
      </c>
      <c r="J119" s="3">
        <f>IFERROR(VLOOKUP(FISW[[#This Row],[FIS Code]],results1501[],3,FALSE),999)</f>
        <v>999</v>
      </c>
      <c r="K119" s="3">
        <f>VLOOKUP(FISW[[#This Row],[pos15011]],pointstable[],2,FALSE)</f>
        <v>0</v>
      </c>
      <c r="L119" s="3">
        <f>IFERROR(VLOOKUP(FISW[[#This Row],[FIS Code]],results15012[],3,FALSE),999)</f>
        <v>999</v>
      </c>
      <c r="M119" s="3">
        <f>VLOOKUP(FISW[[#This Row],[pos15012]],pointstable[],2,FALSE)</f>
        <v>0</v>
      </c>
      <c r="N119" s="3">
        <f>IFERROR(VLOOKUP(FISW[[#This Row],[FIS Code]],results0502[],3,FALSE),999)</f>
        <v>999</v>
      </c>
      <c r="O119" s="3">
        <f>VLOOKUP(FISW[[#This Row],[pos0502]],pointstable[],2,FALSE)</f>
        <v>0</v>
      </c>
      <c r="P119" s="3">
        <f>IFERROR(VLOOKUP(FISW[[#This Row],[FIS Code]],results0602[],3,FALSE),999)</f>
        <v>999</v>
      </c>
      <c r="Q119" s="3">
        <f>VLOOKUP(FISW[[#This Row],[pos0602]],pointstable[],2,FALSE)</f>
        <v>0</v>
      </c>
      <c r="R119" s="3">
        <f>IFERROR(VLOOKUP(FISW[[#This Row],[FIS Code]],results0702[],3,FALSE),999)</f>
        <v>999</v>
      </c>
      <c r="S119" s="3">
        <f>VLOOKUP(FISW[[#This Row],[pos0702]],pointstable[],2,FALSE)</f>
        <v>0</v>
      </c>
      <c r="T119" s="3">
        <f>IFERROR(VLOOKUP(FISW[[#This Row],[FIS Code]],results0802[],3,FALSE),999)</f>
        <v>999</v>
      </c>
      <c r="U119" s="3">
        <f>VLOOKUP(FISW[[#This Row],[pos0802]],pointstable[],2,FALSE)</f>
        <v>0</v>
      </c>
      <c r="V119" s="3">
        <f>IFERROR(VLOOKUP(FISW[[#This Row],[FIS Code]],results0303[],3,FALSE),999)</f>
        <v>51</v>
      </c>
      <c r="W119" s="3">
        <f>VLOOKUP(FISW[[#This Row],[pos0303]],pointstable[],2,FALSE)</f>
        <v>9</v>
      </c>
      <c r="X119" s="3">
        <f>IFERROR(VLOOKUP(FISW[[#This Row],[FIS Code]],results0403[],3,FALSE),999)</f>
        <v>53</v>
      </c>
      <c r="Y119" s="3">
        <f>VLOOKUP(FISW[[#This Row],[pos0403]],pointstable[],2,FALSE)</f>
        <v>7</v>
      </c>
      <c r="Z119" s="3">
        <f>IFERROR(VLOOKUP(FISW[[#This Row],[FIS Code]],results1003[],3,FALSE),999)</f>
        <v>50</v>
      </c>
      <c r="AA119" s="3">
        <f>VLOOKUP(FISW[[#This Row],[pos1003]],pointstable[],2,FALSE)</f>
        <v>10</v>
      </c>
      <c r="AB119" s="3">
        <f>IFERROR(VLOOKUP(FISW[[#This Row],[FIS Code]],results1103[],3,FALSE),999)</f>
        <v>46</v>
      </c>
      <c r="AC119" s="3">
        <f>VLOOKUP(FISW[[#This Row],[pos1103]],pointstable[],2,FALSE)</f>
        <v>14</v>
      </c>
      <c r="AD119" s="3">
        <f>IFERROR(VLOOKUP(FISW[[#This Row],[FIS Code]],results1203[],3,FALSE),999)</f>
        <v>999</v>
      </c>
      <c r="AE119" s="3">
        <f>VLOOKUP(FISW[[#This Row],[pos1203]],pointstable[],2,FALSE)</f>
        <v>0</v>
      </c>
      <c r="AF119" s="3">
        <f>IFERROR(VLOOKUP(FISW[[#This Row],[FIS Code]],results1303[],3,FALSE),999)</f>
        <v>51</v>
      </c>
      <c r="AG119" s="3">
        <f>VLOOKUP(FISW[[#This Row],[pos1303]],pointstable[],2,FALSE)</f>
        <v>9</v>
      </c>
      <c r="AH119" s="3">
        <f>IFERROR(VLOOKUP(FISW[[#This Row],[FIS Code]],results1503[],3,FALSE),999)</f>
        <v>999</v>
      </c>
      <c r="AI119" s="3">
        <f>VLOOKUP(FISW[[#This Row],[pos1503]],pointstable[],2,FALSE)</f>
        <v>0</v>
      </c>
      <c r="AJ119" s="3">
        <f>IFERROR(VLOOKUP(FISW[[#This Row],[FIS Code]],results1603[],3,FALSE),999)</f>
        <v>36</v>
      </c>
      <c r="AK119" s="3">
        <f>VLOOKUP(FISW[[#This Row],[pos1603]],pointstable[],2,FALSE)</f>
        <v>24</v>
      </c>
    </row>
    <row r="120" spans="1:37" x14ac:dyDescent="0.3">
      <c r="A120" s="3">
        <v>108098</v>
      </c>
      <c r="B120" s="3" t="s">
        <v>2063</v>
      </c>
      <c r="C120" s="3">
        <v>2001</v>
      </c>
      <c r="D120" s="3" t="s">
        <v>17</v>
      </c>
      <c r="E120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72</v>
      </c>
      <c r="F120" s="3">
        <f>IFERROR(VLOOKUP(FISW[[#This Row],[FIS Code]],results0301[],3,FALSE),999)</f>
        <v>999</v>
      </c>
      <c r="G120" s="3">
        <f>VLOOKUP(FISW[[#This Row],[pos0301]],pointstable[],2,FALSE)</f>
        <v>0</v>
      </c>
      <c r="H120" s="3">
        <f>IFERROR(VLOOKUP(FISW[[#This Row],[FIS Code]],results0401[],3,FALSE),999)</f>
        <v>999</v>
      </c>
      <c r="I120" s="3">
        <f>VLOOKUP(FISW[[#This Row],[pos0401]],pointstable[],2,FALSE)</f>
        <v>0</v>
      </c>
      <c r="J120" s="3">
        <f>IFERROR(VLOOKUP(FISW[[#This Row],[FIS Code]],results1501[],3,FALSE),999)</f>
        <v>999</v>
      </c>
      <c r="K120" s="3">
        <f>VLOOKUP(FISW[[#This Row],[pos15011]],pointstable[],2,FALSE)</f>
        <v>0</v>
      </c>
      <c r="L120" s="3">
        <f>IFERROR(VLOOKUP(FISW[[#This Row],[FIS Code]],results15012[],3,FALSE),999)</f>
        <v>999</v>
      </c>
      <c r="M120" s="3">
        <f>VLOOKUP(FISW[[#This Row],[pos15012]],pointstable[],2,FALSE)</f>
        <v>0</v>
      </c>
      <c r="N120" s="3">
        <f>IFERROR(VLOOKUP(FISW[[#This Row],[FIS Code]],results0502[],3,FALSE),999)</f>
        <v>999</v>
      </c>
      <c r="O120" s="3">
        <f>VLOOKUP(FISW[[#This Row],[pos0502]],pointstable[],2,FALSE)</f>
        <v>0</v>
      </c>
      <c r="P120" s="3">
        <f>IFERROR(VLOOKUP(FISW[[#This Row],[FIS Code]],results0602[],3,FALSE),999)</f>
        <v>999</v>
      </c>
      <c r="Q120" s="3">
        <f>VLOOKUP(FISW[[#This Row],[pos0602]],pointstable[],2,FALSE)</f>
        <v>0</v>
      </c>
      <c r="R120" s="3">
        <f>IFERROR(VLOOKUP(FISW[[#This Row],[FIS Code]],results0702[],3,FALSE),999)</f>
        <v>999</v>
      </c>
      <c r="S120" s="3">
        <f>VLOOKUP(FISW[[#This Row],[pos0702]],pointstable[],2,FALSE)</f>
        <v>0</v>
      </c>
      <c r="T120" s="3">
        <f>IFERROR(VLOOKUP(FISW[[#This Row],[FIS Code]],results0802[],3,FALSE),999)</f>
        <v>999</v>
      </c>
      <c r="U120" s="3">
        <f>VLOOKUP(FISW[[#This Row],[pos0802]],pointstable[],2,FALSE)</f>
        <v>0</v>
      </c>
      <c r="V120" s="3">
        <f>IFERROR(VLOOKUP(FISW[[#This Row],[FIS Code]],results0303[],3,FALSE),999)</f>
        <v>999</v>
      </c>
      <c r="W120" s="3">
        <f>VLOOKUP(FISW[[#This Row],[pos0303]],pointstable[],2,FALSE)</f>
        <v>0</v>
      </c>
      <c r="X120" s="3">
        <f>IFERROR(VLOOKUP(FISW[[#This Row],[FIS Code]],results0403[],3,FALSE),999)</f>
        <v>999</v>
      </c>
      <c r="Y120" s="3">
        <f>VLOOKUP(FISW[[#This Row],[pos0403]],pointstable[],2,FALSE)</f>
        <v>0</v>
      </c>
      <c r="Z120" s="3">
        <f>IFERROR(VLOOKUP(FISW[[#This Row],[FIS Code]],results1003[],3,FALSE),999)</f>
        <v>999</v>
      </c>
      <c r="AA120" s="3">
        <f>VLOOKUP(FISW[[#This Row],[pos1003]],pointstable[],2,FALSE)</f>
        <v>0</v>
      </c>
      <c r="AB120" s="3">
        <f>IFERROR(VLOOKUP(FISW[[#This Row],[FIS Code]],results1103[],3,FALSE),999)</f>
        <v>999</v>
      </c>
      <c r="AC120" s="3">
        <f>VLOOKUP(FISW[[#This Row],[pos1103]],pointstable[],2,FALSE)</f>
        <v>0</v>
      </c>
      <c r="AD120" s="3">
        <f>IFERROR(VLOOKUP(FISW[[#This Row],[FIS Code]],results1203[],3,FALSE),999)</f>
        <v>46</v>
      </c>
      <c r="AE120" s="3">
        <f>VLOOKUP(FISW[[#This Row],[pos1203]],pointstable[],2,FALSE)</f>
        <v>14</v>
      </c>
      <c r="AF120" s="3">
        <f>IFERROR(VLOOKUP(FISW[[#This Row],[FIS Code]],results1303[],3,FALSE),999)</f>
        <v>999</v>
      </c>
      <c r="AG120" s="3">
        <f>VLOOKUP(FISW[[#This Row],[pos1303]],pointstable[],2,FALSE)</f>
        <v>0</v>
      </c>
      <c r="AH120" s="3">
        <f>IFERROR(VLOOKUP(FISW[[#This Row],[FIS Code]],results1503[],3,FALSE),999)</f>
        <v>28</v>
      </c>
      <c r="AI120" s="3">
        <f>VLOOKUP(FISW[[#This Row],[pos1503]],pointstable[],2,FALSE)</f>
        <v>32</v>
      </c>
      <c r="AJ120" s="3">
        <f>IFERROR(VLOOKUP(FISW[[#This Row],[FIS Code]],results1603[],3,FALSE),999)</f>
        <v>34</v>
      </c>
      <c r="AK120" s="3">
        <f>VLOOKUP(FISW[[#This Row],[pos1603]],pointstable[],2,FALSE)</f>
        <v>26</v>
      </c>
    </row>
    <row r="121" spans="1:37" x14ac:dyDescent="0.3">
      <c r="A121" s="3">
        <v>108099</v>
      </c>
      <c r="B121" s="3" t="s">
        <v>1991</v>
      </c>
      <c r="C121" s="3">
        <v>2001</v>
      </c>
      <c r="D121" s="3" t="s">
        <v>17</v>
      </c>
      <c r="E121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71</v>
      </c>
      <c r="F121" s="3">
        <f>IFERROR(VLOOKUP(FISW[[#This Row],[FIS Code]],results0301[],3,FALSE),999)</f>
        <v>999</v>
      </c>
      <c r="G121" s="3">
        <f>VLOOKUP(FISW[[#This Row],[pos0301]],pointstable[],2,FALSE)</f>
        <v>0</v>
      </c>
      <c r="H121" s="3">
        <f>IFERROR(VLOOKUP(FISW[[#This Row],[FIS Code]],results0401[],3,FALSE),999)</f>
        <v>999</v>
      </c>
      <c r="I121" s="3">
        <f>VLOOKUP(FISW[[#This Row],[pos0401]],pointstable[],2,FALSE)</f>
        <v>0</v>
      </c>
      <c r="J121" s="3">
        <f>IFERROR(VLOOKUP(FISW[[#This Row],[FIS Code]],results1501[],3,FALSE),999)</f>
        <v>999</v>
      </c>
      <c r="K121" s="3">
        <f>VLOOKUP(FISW[[#This Row],[pos15011]],pointstable[],2,FALSE)</f>
        <v>0</v>
      </c>
      <c r="L121" s="3">
        <f>IFERROR(VLOOKUP(FISW[[#This Row],[FIS Code]],results15012[],3,FALSE),999)</f>
        <v>999</v>
      </c>
      <c r="M121" s="3">
        <f>VLOOKUP(FISW[[#This Row],[pos15012]],pointstable[],2,FALSE)</f>
        <v>0</v>
      </c>
      <c r="N121" s="3">
        <f>IFERROR(VLOOKUP(FISW[[#This Row],[FIS Code]],results0502[],3,FALSE),999)</f>
        <v>999</v>
      </c>
      <c r="O121" s="3">
        <f>VLOOKUP(FISW[[#This Row],[pos0502]],pointstable[],2,FALSE)</f>
        <v>0</v>
      </c>
      <c r="P121" s="3">
        <f>IFERROR(VLOOKUP(FISW[[#This Row],[FIS Code]],results0602[],3,FALSE),999)</f>
        <v>999</v>
      </c>
      <c r="Q121" s="3">
        <f>VLOOKUP(FISW[[#This Row],[pos0602]],pointstable[],2,FALSE)</f>
        <v>0</v>
      </c>
      <c r="R121" s="3">
        <f>IFERROR(VLOOKUP(FISW[[#This Row],[FIS Code]],results0702[],3,FALSE),999)</f>
        <v>999</v>
      </c>
      <c r="S121" s="3">
        <f>VLOOKUP(FISW[[#This Row],[pos0702]],pointstable[],2,FALSE)</f>
        <v>0</v>
      </c>
      <c r="T121" s="3">
        <f>IFERROR(VLOOKUP(FISW[[#This Row],[FIS Code]],results0802[],3,FALSE),999)</f>
        <v>999</v>
      </c>
      <c r="U121" s="3">
        <f>VLOOKUP(FISW[[#This Row],[pos0802]],pointstable[],2,FALSE)</f>
        <v>0</v>
      </c>
      <c r="V121" s="3">
        <f>IFERROR(VLOOKUP(FISW[[#This Row],[FIS Code]],results0303[],3,FALSE),999)</f>
        <v>999</v>
      </c>
      <c r="W121" s="3">
        <f>VLOOKUP(FISW[[#This Row],[pos0303]],pointstable[],2,FALSE)</f>
        <v>0</v>
      </c>
      <c r="X121" s="3">
        <f>IFERROR(VLOOKUP(FISW[[#This Row],[FIS Code]],results0403[],3,FALSE),999)</f>
        <v>999</v>
      </c>
      <c r="Y121" s="3">
        <f>VLOOKUP(FISW[[#This Row],[pos0403]],pointstable[],2,FALSE)</f>
        <v>0</v>
      </c>
      <c r="Z121" s="3">
        <f>IFERROR(VLOOKUP(FISW[[#This Row],[FIS Code]],results1003[],3,FALSE),999)</f>
        <v>45</v>
      </c>
      <c r="AA121" s="3">
        <f>VLOOKUP(FISW[[#This Row],[pos1003]],pointstable[],2,FALSE)</f>
        <v>15</v>
      </c>
      <c r="AB121" s="3">
        <f>IFERROR(VLOOKUP(FISW[[#This Row],[FIS Code]],results1103[],3,FALSE),999)</f>
        <v>999</v>
      </c>
      <c r="AC121" s="3">
        <f>VLOOKUP(FISW[[#This Row],[pos1103]],pointstable[],2,FALSE)</f>
        <v>0</v>
      </c>
      <c r="AD121" s="3">
        <f>IFERROR(VLOOKUP(FISW[[#This Row],[FIS Code]],results1203[],3,FALSE),999)</f>
        <v>44</v>
      </c>
      <c r="AE121" s="3">
        <f>VLOOKUP(FISW[[#This Row],[pos1203]],pointstable[],2,FALSE)</f>
        <v>16</v>
      </c>
      <c r="AF121" s="3">
        <f>IFERROR(VLOOKUP(FISW[[#This Row],[FIS Code]],results1303[],3,FALSE),999)</f>
        <v>50</v>
      </c>
      <c r="AG121" s="3">
        <f>VLOOKUP(FISW[[#This Row],[pos1303]],pointstable[],2,FALSE)</f>
        <v>10</v>
      </c>
      <c r="AH121" s="3">
        <f>IFERROR(VLOOKUP(FISW[[#This Row],[FIS Code]],results1503[],3,FALSE),999)</f>
        <v>999</v>
      </c>
      <c r="AI121" s="3">
        <f>VLOOKUP(FISW[[#This Row],[pos1503]],pointstable[],2,FALSE)</f>
        <v>0</v>
      </c>
      <c r="AJ121" s="3">
        <f>IFERROR(VLOOKUP(FISW[[#This Row],[FIS Code]],results1603[],3,FALSE),999)</f>
        <v>30</v>
      </c>
      <c r="AK121" s="3">
        <f>VLOOKUP(FISW[[#This Row],[pos1603]],pointstable[],2,FALSE)</f>
        <v>30</v>
      </c>
    </row>
    <row r="122" spans="1:37" x14ac:dyDescent="0.3">
      <c r="A122" s="3">
        <v>6536257</v>
      </c>
      <c r="B122" s="3" t="s">
        <v>1500</v>
      </c>
      <c r="C122" s="3">
        <v>1999</v>
      </c>
      <c r="D122" s="3" t="s">
        <v>20</v>
      </c>
      <c r="E122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70</v>
      </c>
      <c r="F122" s="3">
        <f>IFERROR(VLOOKUP(FISW[[#This Row],[FIS Code]],results0301[],3,FALSE),999)</f>
        <v>999</v>
      </c>
      <c r="G122" s="3">
        <f>VLOOKUP(FISW[[#This Row],[pos0301]],pointstable[],2,FALSE)</f>
        <v>0</v>
      </c>
      <c r="H122" s="3">
        <f>IFERROR(VLOOKUP(FISW[[#This Row],[FIS Code]],results0401[],3,FALSE),999)</f>
        <v>999</v>
      </c>
      <c r="I122" s="3">
        <f>VLOOKUP(FISW[[#This Row],[pos0401]],pointstable[],2,FALSE)</f>
        <v>0</v>
      </c>
      <c r="J122" s="3">
        <f>IFERROR(VLOOKUP(FISW[[#This Row],[FIS Code]],results1501[],3,FALSE),999)</f>
        <v>999</v>
      </c>
      <c r="K122" s="3">
        <f>VLOOKUP(FISW[[#This Row],[pos15011]],pointstable[],2,FALSE)</f>
        <v>0</v>
      </c>
      <c r="L122" s="3">
        <f>IFERROR(VLOOKUP(FISW[[#This Row],[FIS Code]],results15012[],3,FALSE),999)</f>
        <v>999</v>
      </c>
      <c r="M122" s="3">
        <f>VLOOKUP(FISW[[#This Row],[pos15012]],pointstable[],2,FALSE)</f>
        <v>0</v>
      </c>
      <c r="N122" s="3">
        <f>IFERROR(VLOOKUP(FISW[[#This Row],[FIS Code]],results0502[],3,FALSE),999)</f>
        <v>999</v>
      </c>
      <c r="O122" s="3">
        <f>VLOOKUP(FISW[[#This Row],[pos0502]],pointstable[],2,FALSE)</f>
        <v>0</v>
      </c>
      <c r="P122" s="3">
        <f>IFERROR(VLOOKUP(FISW[[#This Row],[FIS Code]],results0602[],3,FALSE),999)</f>
        <v>999</v>
      </c>
      <c r="Q122" s="3">
        <f>VLOOKUP(FISW[[#This Row],[pos0602]],pointstable[],2,FALSE)</f>
        <v>0</v>
      </c>
      <c r="R122" s="3">
        <f>IFERROR(VLOOKUP(FISW[[#This Row],[FIS Code]],results0702[],3,FALSE),999)</f>
        <v>999</v>
      </c>
      <c r="S122" s="3">
        <f>VLOOKUP(FISW[[#This Row],[pos0702]],pointstable[],2,FALSE)</f>
        <v>0</v>
      </c>
      <c r="T122" s="3">
        <f>IFERROR(VLOOKUP(FISW[[#This Row],[FIS Code]],results0802[],3,FALSE),999)</f>
        <v>999</v>
      </c>
      <c r="U122" s="3">
        <f>VLOOKUP(FISW[[#This Row],[pos0802]],pointstable[],2,FALSE)</f>
        <v>0</v>
      </c>
      <c r="V122" s="3">
        <f>IFERROR(VLOOKUP(FISW[[#This Row],[FIS Code]],results0303[],3,FALSE),999)</f>
        <v>999</v>
      </c>
      <c r="W122" s="3">
        <f>VLOOKUP(FISW[[#This Row],[pos0303]],pointstable[],2,FALSE)</f>
        <v>0</v>
      </c>
      <c r="X122" s="3">
        <f>IFERROR(VLOOKUP(FISW[[#This Row],[FIS Code]],results0403[],3,FALSE),999)</f>
        <v>999</v>
      </c>
      <c r="Y122" s="3">
        <f>VLOOKUP(FISW[[#This Row],[pos0403]],pointstable[],2,FALSE)</f>
        <v>0</v>
      </c>
      <c r="Z122" s="3">
        <f>IFERROR(VLOOKUP(FISW[[#This Row],[FIS Code]],results1003[],3,FALSE),999)</f>
        <v>999</v>
      </c>
      <c r="AA122" s="3">
        <f>VLOOKUP(FISW[[#This Row],[pos1003]],pointstable[],2,FALSE)</f>
        <v>0</v>
      </c>
      <c r="AB122" s="3">
        <f>IFERROR(VLOOKUP(FISW[[#This Row],[FIS Code]],results1103[],3,FALSE),999)</f>
        <v>17</v>
      </c>
      <c r="AC122" s="3">
        <f>VLOOKUP(FISW[[#This Row],[pos1103]],pointstable[],2,FALSE)</f>
        <v>70</v>
      </c>
      <c r="AD122" s="3">
        <f>IFERROR(VLOOKUP(FISW[[#This Row],[FIS Code]],results1203[],3,FALSE),999)</f>
        <v>999</v>
      </c>
      <c r="AE122" s="3">
        <f>VLOOKUP(FISW[[#This Row],[pos1203]],pointstable[],2,FALSE)</f>
        <v>0</v>
      </c>
      <c r="AF122" s="3">
        <f>IFERROR(VLOOKUP(FISW[[#This Row],[FIS Code]],results1303[],3,FALSE),999)</f>
        <v>999</v>
      </c>
      <c r="AG122" s="3">
        <f>VLOOKUP(FISW[[#This Row],[pos1303]],pointstable[],2,FALSE)</f>
        <v>0</v>
      </c>
      <c r="AH122" s="3">
        <f>IFERROR(VLOOKUP(FISW[[#This Row],[FIS Code]],results1503[],3,FALSE),999)</f>
        <v>999</v>
      </c>
      <c r="AI122" s="3">
        <f>VLOOKUP(FISW[[#This Row],[pos1503]],pointstable[],2,FALSE)</f>
        <v>0</v>
      </c>
      <c r="AJ122" s="3">
        <f>IFERROR(VLOOKUP(FISW[[#This Row],[FIS Code]],results1603[],3,FALSE),999)</f>
        <v>999</v>
      </c>
      <c r="AK122" s="3">
        <f>VLOOKUP(FISW[[#This Row],[pos1603]],pointstable[],2,FALSE)</f>
        <v>0</v>
      </c>
    </row>
    <row r="123" spans="1:37" x14ac:dyDescent="0.3">
      <c r="A123" s="3">
        <v>6536284</v>
      </c>
      <c r="B123" s="3" t="s">
        <v>1233</v>
      </c>
      <c r="C123" s="3">
        <v>1999</v>
      </c>
      <c r="D123" s="3" t="s">
        <v>20</v>
      </c>
      <c r="E12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65</v>
      </c>
      <c r="F123">
        <f>IFERROR(VLOOKUP(FISW[[#This Row],[FIS Code]],results0301[],3,FALSE),999)</f>
        <v>999</v>
      </c>
      <c r="G123">
        <f>VLOOKUP(FISW[[#This Row],[pos0301]],pointstable[],2,FALSE)</f>
        <v>0</v>
      </c>
      <c r="H123">
        <f>IFERROR(VLOOKUP(FISW[[#This Row],[FIS Code]],results0401[],3,FALSE),999)</f>
        <v>999</v>
      </c>
      <c r="I123">
        <f>VLOOKUP(FISW[[#This Row],[pos0401]],pointstable[],2,FALSE)</f>
        <v>0</v>
      </c>
      <c r="J123">
        <f>IFERROR(VLOOKUP(FISW[[#This Row],[FIS Code]],results1501[],3,FALSE),999)</f>
        <v>999</v>
      </c>
      <c r="K123">
        <f>VLOOKUP(FISW[[#This Row],[pos15011]],pointstable[],2,FALSE)</f>
        <v>0</v>
      </c>
      <c r="L123">
        <f>IFERROR(VLOOKUP(FISW[[#This Row],[FIS Code]],results15012[],3,FALSE),999)</f>
        <v>999</v>
      </c>
      <c r="M123">
        <f>VLOOKUP(FISW[[#This Row],[pos15012]],pointstable[],2,FALSE)</f>
        <v>0</v>
      </c>
      <c r="N123" s="3">
        <f>IFERROR(VLOOKUP(FISW[[#This Row],[FIS Code]],results0502[],3,FALSE),999)</f>
        <v>999</v>
      </c>
      <c r="O123" s="3">
        <f>VLOOKUP(FISW[[#This Row],[pos0502]],pointstable[],2,FALSE)</f>
        <v>0</v>
      </c>
      <c r="P123" s="3">
        <f>IFERROR(VLOOKUP(FISW[[#This Row],[FIS Code]],results0602[],3,FALSE),999)</f>
        <v>999</v>
      </c>
      <c r="Q123" s="3">
        <f>VLOOKUP(FISW[[#This Row],[pos0602]],pointstable[],2,FALSE)</f>
        <v>0</v>
      </c>
      <c r="R123" s="3">
        <f>IFERROR(VLOOKUP(FISW[[#This Row],[FIS Code]],results0702[],3,FALSE),999)</f>
        <v>999</v>
      </c>
      <c r="S123" s="3">
        <f>VLOOKUP(FISW[[#This Row],[pos0702]],pointstable[],2,FALSE)</f>
        <v>0</v>
      </c>
      <c r="T123" s="3">
        <f>IFERROR(VLOOKUP(FISW[[#This Row],[FIS Code]],results0802[],3,FALSE),999)</f>
        <v>999</v>
      </c>
      <c r="U123" s="3">
        <f>VLOOKUP(FISW[[#This Row],[pos0802]],pointstable[],2,FALSE)</f>
        <v>0</v>
      </c>
      <c r="V123" s="3">
        <f>IFERROR(VLOOKUP(FISW[[#This Row],[FIS Code]],results0303[],3,FALSE),999)</f>
        <v>18</v>
      </c>
      <c r="W123" s="3">
        <f>VLOOKUP(FISW[[#This Row],[pos0303]],pointstable[],2,FALSE)</f>
        <v>65</v>
      </c>
      <c r="X123" s="3">
        <f>IFERROR(VLOOKUP(FISW[[#This Row],[FIS Code]],results0403[],3,FALSE),999)</f>
        <v>999</v>
      </c>
      <c r="Y123" s="3">
        <f>VLOOKUP(FISW[[#This Row],[pos0403]],pointstable[],2,FALSE)</f>
        <v>0</v>
      </c>
      <c r="Z123" s="3">
        <f>IFERROR(VLOOKUP(FISW[[#This Row],[FIS Code]],results1003[],3,FALSE),999)</f>
        <v>999</v>
      </c>
      <c r="AA123" s="3">
        <f>VLOOKUP(FISW[[#This Row],[pos1003]],pointstable[],2,FALSE)</f>
        <v>0</v>
      </c>
      <c r="AB123" s="3">
        <f>IFERROR(VLOOKUP(FISW[[#This Row],[FIS Code]],results1103[],3,FALSE),999)</f>
        <v>999</v>
      </c>
      <c r="AC123" s="3">
        <f>VLOOKUP(FISW[[#This Row],[pos1103]],pointstable[],2,FALSE)</f>
        <v>0</v>
      </c>
      <c r="AD123" s="3">
        <f>IFERROR(VLOOKUP(FISW[[#This Row],[FIS Code]],results1203[],3,FALSE),999)</f>
        <v>999</v>
      </c>
      <c r="AE123" s="3">
        <f>VLOOKUP(FISW[[#This Row],[pos1203]],pointstable[],2,FALSE)</f>
        <v>0</v>
      </c>
      <c r="AF123" s="3">
        <f>IFERROR(VLOOKUP(FISW[[#This Row],[FIS Code]],results1303[],3,FALSE),999)</f>
        <v>999</v>
      </c>
      <c r="AG123" s="3">
        <f>VLOOKUP(FISW[[#This Row],[pos1303]],pointstable[],2,FALSE)</f>
        <v>0</v>
      </c>
      <c r="AH123" s="3">
        <f>IFERROR(VLOOKUP(FISW[[#This Row],[FIS Code]],results1503[],3,FALSE),999)</f>
        <v>999</v>
      </c>
      <c r="AI123" s="3">
        <f>VLOOKUP(FISW[[#This Row],[pos1503]],pointstable[],2,FALSE)</f>
        <v>0</v>
      </c>
      <c r="AJ123" s="3">
        <f>IFERROR(VLOOKUP(FISW[[#This Row],[FIS Code]],results1603[],3,FALSE),999)</f>
        <v>999</v>
      </c>
      <c r="AK123" s="3">
        <f>VLOOKUP(FISW[[#This Row],[pos1603]],pointstable[],2,FALSE)</f>
        <v>0</v>
      </c>
    </row>
    <row r="124" spans="1:37" x14ac:dyDescent="0.3">
      <c r="A124" s="3">
        <v>108170</v>
      </c>
      <c r="B124" s="3" t="s">
        <v>445</v>
      </c>
      <c r="C124" s="3">
        <v>2001</v>
      </c>
      <c r="D124" s="3" t="s">
        <v>17</v>
      </c>
      <c r="E12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65</v>
      </c>
      <c r="F124" s="3">
        <f>IFERROR(VLOOKUP(FISW[[#This Row],[FIS Code]],results0301[],3,FALSE),999)</f>
        <v>27</v>
      </c>
      <c r="G124" s="3">
        <f>VLOOKUP(FISW[[#This Row],[pos0301]],pointstable[],2,FALSE)</f>
        <v>34</v>
      </c>
      <c r="H124" s="3">
        <f>IFERROR(VLOOKUP(FISW[[#This Row],[FIS Code]],results0401[],3,FALSE),999)</f>
        <v>999</v>
      </c>
      <c r="I124" s="3">
        <f>VLOOKUP(FISW[[#This Row],[pos0401]],pointstable[],2,FALSE)</f>
        <v>0</v>
      </c>
      <c r="J124" s="3">
        <f>IFERROR(VLOOKUP(FISW[[#This Row],[FIS Code]],results1501[],3,FALSE),999)</f>
        <v>999</v>
      </c>
      <c r="K124" s="3">
        <f>VLOOKUP(FISW[[#This Row],[pos15011]],pointstable[],2,FALSE)</f>
        <v>0</v>
      </c>
      <c r="L124" s="3">
        <f>IFERROR(VLOOKUP(FISW[[#This Row],[FIS Code]],results15012[],3,FALSE),999)</f>
        <v>999</v>
      </c>
      <c r="M124" s="3">
        <f>VLOOKUP(FISW[[#This Row],[pos15012]],pointstable[],2,FALSE)</f>
        <v>0</v>
      </c>
      <c r="N124" s="3">
        <f>IFERROR(VLOOKUP(FISW[[#This Row],[FIS Code]],results0502[],3,FALSE),999)</f>
        <v>999</v>
      </c>
      <c r="O124" s="3">
        <f>VLOOKUP(FISW[[#This Row],[pos0502]],pointstable[],2,FALSE)</f>
        <v>0</v>
      </c>
      <c r="P124" s="3">
        <f>IFERROR(VLOOKUP(FISW[[#This Row],[FIS Code]],results0602[],3,FALSE),999)</f>
        <v>999</v>
      </c>
      <c r="Q124" s="3">
        <f>VLOOKUP(FISW[[#This Row],[pos0602]],pointstable[],2,FALSE)</f>
        <v>0</v>
      </c>
      <c r="R124" s="3">
        <f>IFERROR(VLOOKUP(FISW[[#This Row],[FIS Code]],results0702[],3,FALSE),999)</f>
        <v>999</v>
      </c>
      <c r="S124" s="3">
        <f>VLOOKUP(FISW[[#This Row],[pos0702]],pointstable[],2,FALSE)</f>
        <v>0</v>
      </c>
      <c r="T124" s="3">
        <f>IFERROR(VLOOKUP(FISW[[#This Row],[FIS Code]],results0802[],3,FALSE),999)</f>
        <v>999</v>
      </c>
      <c r="U124" s="3">
        <f>VLOOKUP(FISW[[#This Row],[pos0802]],pointstable[],2,FALSE)</f>
        <v>0</v>
      </c>
      <c r="V124" s="3">
        <f>IFERROR(VLOOKUP(FISW[[#This Row],[FIS Code]],results0303[],3,FALSE),999)</f>
        <v>54</v>
      </c>
      <c r="W124" s="3">
        <f>VLOOKUP(FISW[[#This Row],[pos0303]],pointstable[],2,FALSE)</f>
        <v>6</v>
      </c>
      <c r="X124" s="3">
        <f>IFERROR(VLOOKUP(FISW[[#This Row],[FIS Code]],results0403[],3,FALSE),999)</f>
        <v>59</v>
      </c>
      <c r="Y124" s="3">
        <f>VLOOKUP(FISW[[#This Row],[pos0403]],pointstable[],2,FALSE)</f>
        <v>1</v>
      </c>
      <c r="Z124" s="3">
        <f>IFERROR(VLOOKUP(FISW[[#This Row],[FIS Code]],results1003[],3,FALSE),999)</f>
        <v>999</v>
      </c>
      <c r="AA124" s="3">
        <f>VLOOKUP(FISW[[#This Row],[pos1003]],pointstable[],2,FALSE)</f>
        <v>0</v>
      </c>
      <c r="AB124" s="3">
        <f>IFERROR(VLOOKUP(FISW[[#This Row],[FIS Code]],results1103[],3,FALSE),999)</f>
        <v>999</v>
      </c>
      <c r="AC124" s="3">
        <f>VLOOKUP(FISW[[#This Row],[pos1103]],pointstable[],2,FALSE)</f>
        <v>0</v>
      </c>
      <c r="AD124" s="3">
        <f>IFERROR(VLOOKUP(FISW[[#This Row],[FIS Code]],results1203[],3,FALSE),999)</f>
        <v>48</v>
      </c>
      <c r="AE124" s="3">
        <f>VLOOKUP(FISW[[#This Row],[pos1203]],pointstable[],2,FALSE)</f>
        <v>12</v>
      </c>
      <c r="AF124" s="3">
        <f>IFERROR(VLOOKUP(FISW[[#This Row],[FIS Code]],results1303[],3,FALSE),999)</f>
        <v>48</v>
      </c>
      <c r="AG124" s="3">
        <f>VLOOKUP(FISW[[#This Row],[pos1303]],pointstable[],2,FALSE)</f>
        <v>12</v>
      </c>
      <c r="AH124" s="3">
        <f>IFERROR(VLOOKUP(FISW[[#This Row],[FIS Code]],results1503[],3,FALSE),999)</f>
        <v>999</v>
      </c>
      <c r="AI124" s="3">
        <f>VLOOKUP(FISW[[#This Row],[pos1503]],pointstable[],2,FALSE)</f>
        <v>0</v>
      </c>
      <c r="AJ124" s="3">
        <f>IFERROR(VLOOKUP(FISW[[#This Row],[FIS Code]],results1603[],3,FALSE),999)</f>
        <v>999</v>
      </c>
      <c r="AK124" s="3">
        <f>VLOOKUP(FISW[[#This Row],[pos1603]],pointstable[],2,FALSE)</f>
        <v>0</v>
      </c>
    </row>
    <row r="125" spans="1:37" x14ac:dyDescent="0.3">
      <c r="A125" s="3">
        <v>108011</v>
      </c>
      <c r="B125" s="3" t="s">
        <v>309</v>
      </c>
      <c r="C125" s="3">
        <v>2000</v>
      </c>
      <c r="D125" s="3" t="s">
        <v>17</v>
      </c>
      <c r="E12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63</v>
      </c>
      <c r="F125">
        <f>IFERROR(VLOOKUP(FISW[[#This Row],[FIS Code]],results0301[],3,FALSE),999)</f>
        <v>999</v>
      </c>
      <c r="G125">
        <f>VLOOKUP(FISW[[#This Row],[pos0301]],pointstable[],2,FALSE)</f>
        <v>0</v>
      </c>
      <c r="H125">
        <f>IFERROR(VLOOKUP(FISW[[#This Row],[FIS Code]],results0401[],3,FALSE),999)</f>
        <v>999</v>
      </c>
      <c r="I125">
        <f>VLOOKUP(FISW[[#This Row],[pos0401]],pointstable[],2,FALSE)</f>
        <v>0</v>
      </c>
      <c r="J125">
        <f>IFERROR(VLOOKUP(FISW[[#This Row],[FIS Code]],results1501[],3,FALSE),999)</f>
        <v>999</v>
      </c>
      <c r="K125">
        <f>VLOOKUP(FISW[[#This Row],[pos15011]],pointstable[],2,FALSE)</f>
        <v>0</v>
      </c>
      <c r="L125">
        <f>IFERROR(VLOOKUP(FISW[[#This Row],[FIS Code]],results15012[],3,FALSE),999)</f>
        <v>999</v>
      </c>
      <c r="M125">
        <f>VLOOKUP(FISW[[#This Row],[pos15012]],pointstable[],2,FALSE)</f>
        <v>0</v>
      </c>
      <c r="N125" s="3">
        <f>IFERROR(VLOOKUP(FISW[[#This Row],[FIS Code]],results0502[],3,FALSE),999)</f>
        <v>999</v>
      </c>
      <c r="O125" s="3">
        <f>VLOOKUP(FISW[[#This Row],[pos0502]],pointstable[],2,FALSE)</f>
        <v>0</v>
      </c>
      <c r="P125" s="3">
        <f>IFERROR(VLOOKUP(FISW[[#This Row],[FIS Code]],results0602[],3,FALSE),999)</f>
        <v>29</v>
      </c>
      <c r="Q125" s="3">
        <f>VLOOKUP(FISW[[#This Row],[pos0602]],pointstable[],2,FALSE)</f>
        <v>31</v>
      </c>
      <c r="R125" s="3">
        <f>IFERROR(VLOOKUP(FISW[[#This Row],[FIS Code]],results0702[],3,FALSE),999)</f>
        <v>999</v>
      </c>
      <c r="S125" s="3">
        <f>VLOOKUP(FISW[[#This Row],[pos0702]],pointstable[],2,FALSE)</f>
        <v>0</v>
      </c>
      <c r="T125" s="3">
        <f>IFERROR(VLOOKUP(FISW[[#This Row],[FIS Code]],results0802[],3,FALSE),999)</f>
        <v>999</v>
      </c>
      <c r="U125" s="3">
        <f>VLOOKUP(FISW[[#This Row],[pos0802]],pointstable[],2,FALSE)</f>
        <v>0</v>
      </c>
      <c r="V125" s="3">
        <f>IFERROR(VLOOKUP(FISW[[#This Row],[FIS Code]],results0303[],3,FALSE),999)</f>
        <v>999</v>
      </c>
      <c r="W125" s="3">
        <f>VLOOKUP(FISW[[#This Row],[pos0303]],pointstable[],2,FALSE)</f>
        <v>0</v>
      </c>
      <c r="X125" s="3">
        <f>IFERROR(VLOOKUP(FISW[[#This Row],[FIS Code]],results0403[],3,FALSE),999)</f>
        <v>999</v>
      </c>
      <c r="Y125" s="3">
        <f>VLOOKUP(FISW[[#This Row],[pos0403]],pointstable[],2,FALSE)</f>
        <v>0</v>
      </c>
      <c r="Z125" s="3">
        <f>IFERROR(VLOOKUP(FISW[[#This Row],[FIS Code]],results1003[],3,FALSE),999)</f>
        <v>43</v>
      </c>
      <c r="AA125" s="3">
        <f>VLOOKUP(FISW[[#This Row],[pos1003]],pointstable[],2,FALSE)</f>
        <v>17</v>
      </c>
      <c r="AB125" s="3">
        <f>IFERROR(VLOOKUP(FISW[[#This Row],[FIS Code]],results1103[],3,FALSE),999)</f>
        <v>999</v>
      </c>
      <c r="AC125" s="3">
        <f>VLOOKUP(FISW[[#This Row],[pos1103]],pointstable[],2,FALSE)</f>
        <v>0</v>
      </c>
      <c r="AD125" s="3">
        <f>IFERROR(VLOOKUP(FISW[[#This Row],[FIS Code]],results1203[],3,FALSE),999)</f>
        <v>999</v>
      </c>
      <c r="AE125" s="3">
        <f>VLOOKUP(FISW[[#This Row],[pos1203]],pointstable[],2,FALSE)</f>
        <v>0</v>
      </c>
      <c r="AF125" s="3">
        <f>IFERROR(VLOOKUP(FISW[[#This Row],[FIS Code]],results1303[],3,FALSE),999)</f>
        <v>45</v>
      </c>
      <c r="AG125" s="3">
        <f>VLOOKUP(FISW[[#This Row],[pos1303]],pointstable[],2,FALSE)</f>
        <v>15</v>
      </c>
      <c r="AH125" s="3">
        <f>IFERROR(VLOOKUP(FISW[[#This Row],[FIS Code]],results1503[],3,FALSE),999)</f>
        <v>999</v>
      </c>
      <c r="AI125" s="3">
        <f>VLOOKUP(FISW[[#This Row],[pos1503]],pointstable[],2,FALSE)</f>
        <v>0</v>
      </c>
      <c r="AJ125" s="3">
        <f>IFERROR(VLOOKUP(FISW[[#This Row],[FIS Code]],results1603[],3,FALSE),999)</f>
        <v>999</v>
      </c>
      <c r="AK125" s="3">
        <f>VLOOKUP(FISW[[#This Row],[pos1603]],pointstable[],2,FALSE)</f>
        <v>0</v>
      </c>
    </row>
    <row r="126" spans="1:37" x14ac:dyDescent="0.3">
      <c r="A126" s="3">
        <v>6295537</v>
      </c>
      <c r="B126" s="3" t="s">
        <v>2025</v>
      </c>
      <c r="C126" s="3">
        <v>2001</v>
      </c>
      <c r="D126" s="3" t="s">
        <v>2026</v>
      </c>
      <c r="E126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59</v>
      </c>
      <c r="F126" s="3">
        <f>IFERROR(VLOOKUP(FISW[[#This Row],[FIS Code]],results0301[],3,FALSE),999)</f>
        <v>999</v>
      </c>
      <c r="G126" s="3">
        <f>VLOOKUP(FISW[[#This Row],[pos0301]],pointstable[],2,FALSE)</f>
        <v>0</v>
      </c>
      <c r="H126" s="3">
        <f>IFERROR(VLOOKUP(FISW[[#This Row],[FIS Code]],results0401[],3,FALSE),999)</f>
        <v>999</v>
      </c>
      <c r="I126" s="3">
        <f>VLOOKUP(FISW[[#This Row],[pos0401]],pointstable[],2,FALSE)</f>
        <v>0</v>
      </c>
      <c r="J126" s="3">
        <f>IFERROR(VLOOKUP(FISW[[#This Row],[FIS Code]],results1501[],3,FALSE),999)</f>
        <v>999</v>
      </c>
      <c r="K126" s="3">
        <f>VLOOKUP(FISW[[#This Row],[pos15011]],pointstable[],2,FALSE)</f>
        <v>0</v>
      </c>
      <c r="L126" s="3">
        <f>IFERROR(VLOOKUP(FISW[[#This Row],[FIS Code]],results15012[],3,FALSE),999)</f>
        <v>999</v>
      </c>
      <c r="M126" s="3">
        <f>VLOOKUP(FISW[[#This Row],[pos15012]],pointstable[],2,FALSE)</f>
        <v>0</v>
      </c>
      <c r="N126" s="3">
        <f>IFERROR(VLOOKUP(FISW[[#This Row],[FIS Code]],results0502[],3,FALSE),999)</f>
        <v>999</v>
      </c>
      <c r="O126" s="3">
        <f>VLOOKUP(FISW[[#This Row],[pos0502]],pointstable[],2,FALSE)</f>
        <v>0</v>
      </c>
      <c r="P126" s="3">
        <f>IFERROR(VLOOKUP(FISW[[#This Row],[FIS Code]],results0602[],3,FALSE),999)</f>
        <v>999</v>
      </c>
      <c r="Q126" s="3">
        <f>VLOOKUP(FISW[[#This Row],[pos0602]],pointstable[],2,FALSE)</f>
        <v>0</v>
      </c>
      <c r="R126" s="3">
        <f>IFERROR(VLOOKUP(FISW[[#This Row],[FIS Code]],results0702[],3,FALSE),999)</f>
        <v>999</v>
      </c>
      <c r="S126" s="3">
        <f>VLOOKUP(FISW[[#This Row],[pos0702]],pointstable[],2,FALSE)</f>
        <v>0</v>
      </c>
      <c r="T126" s="3">
        <f>IFERROR(VLOOKUP(FISW[[#This Row],[FIS Code]],results0802[],3,FALSE),999)</f>
        <v>999</v>
      </c>
      <c r="U126" s="3">
        <f>VLOOKUP(FISW[[#This Row],[pos0802]],pointstable[],2,FALSE)</f>
        <v>0</v>
      </c>
      <c r="V126" s="3">
        <f>IFERROR(VLOOKUP(FISW[[#This Row],[FIS Code]],results0303[],3,FALSE),999)</f>
        <v>999</v>
      </c>
      <c r="W126" s="3">
        <f>VLOOKUP(FISW[[#This Row],[pos0303]],pointstable[],2,FALSE)</f>
        <v>0</v>
      </c>
      <c r="X126" s="3">
        <f>IFERROR(VLOOKUP(FISW[[#This Row],[FIS Code]],results0403[],3,FALSE),999)</f>
        <v>999</v>
      </c>
      <c r="Y126" s="3">
        <f>VLOOKUP(FISW[[#This Row],[pos0403]],pointstable[],2,FALSE)</f>
        <v>0</v>
      </c>
      <c r="Z126" s="3">
        <f>IFERROR(VLOOKUP(FISW[[#This Row],[FIS Code]],results1003[],3,FALSE),999)</f>
        <v>53</v>
      </c>
      <c r="AA126" s="3">
        <f>VLOOKUP(FISW[[#This Row],[pos1003]],pointstable[],2,FALSE)</f>
        <v>7</v>
      </c>
      <c r="AB126" s="3">
        <f>IFERROR(VLOOKUP(FISW[[#This Row],[FIS Code]],results1103[],3,FALSE),999)</f>
        <v>48</v>
      </c>
      <c r="AC126" s="3">
        <f>VLOOKUP(FISW[[#This Row],[pos1103]],pointstable[],2,FALSE)</f>
        <v>12</v>
      </c>
      <c r="AD126" s="3">
        <f>IFERROR(VLOOKUP(FISW[[#This Row],[FIS Code]],results1203[],3,FALSE),999)</f>
        <v>47</v>
      </c>
      <c r="AE126" s="3">
        <f>VLOOKUP(FISW[[#This Row],[pos1203]],pointstable[],2,FALSE)</f>
        <v>13</v>
      </c>
      <c r="AF126" s="3">
        <f>IFERROR(VLOOKUP(FISW[[#This Row],[FIS Code]],results1303[],3,FALSE),999)</f>
        <v>52</v>
      </c>
      <c r="AG126" s="3">
        <f>VLOOKUP(FISW[[#This Row],[pos1303]],pointstable[],2,FALSE)</f>
        <v>8</v>
      </c>
      <c r="AH126" s="3">
        <f>IFERROR(VLOOKUP(FISW[[#This Row],[FIS Code]],results1503[],3,FALSE),999)</f>
        <v>999</v>
      </c>
      <c r="AI126" s="3">
        <f>VLOOKUP(FISW[[#This Row],[pos1503]],pointstable[],2,FALSE)</f>
        <v>0</v>
      </c>
      <c r="AJ126" s="3">
        <f>IFERROR(VLOOKUP(FISW[[#This Row],[FIS Code]],results1603[],3,FALSE),999)</f>
        <v>41</v>
      </c>
      <c r="AK126" s="3">
        <f>VLOOKUP(FISW[[#This Row],[pos1603]],pointstable[],2,FALSE)</f>
        <v>19</v>
      </c>
    </row>
    <row r="127" spans="1:37" x14ac:dyDescent="0.3">
      <c r="A127" s="3">
        <v>108101</v>
      </c>
      <c r="B127" s="3" t="s">
        <v>2062</v>
      </c>
      <c r="C127" s="3">
        <v>2001</v>
      </c>
      <c r="D127" s="3" t="s">
        <v>17</v>
      </c>
      <c r="E127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54</v>
      </c>
      <c r="F127" s="3">
        <f>IFERROR(VLOOKUP(FISW[[#This Row],[FIS Code]],results0301[],3,FALSE),999)</f>
        <v>999</v>
      </c>
      <c r="G127" s="3">
        <f>VLOOKUP(FISW[[#This Row],[pos0301]],pointstable[],2,FALSE)</f>
        <v>0</v>
      </c>
      <c r="H127" s="3">
        <f>IFERROR(VLOOKUP(FISW[[#This Row],[FIS Code]],results0401[],3,FALSE),999)</f>
        <v>999</v>
      </c>
      <c r="I127" s="3">
        <f>VLOOKUP(FISW[[#This Row],[pos0401]],pointstable[],2,FALSE)</f>
        <v>0</v>
      </c>
      <c r="J127" s="3">
        <f>IFERROR(VLOOKUP(FISW[[#This Row],[FIS Code]],results1501[],3,FALSE),999)</f>
        <v>999</v>
      </c>
      <c r="K127" s="3">
        <f>VLOOKUP(FISW[[#This Row],[pos15011]],pointstable[],2,FALSE)</f>
        <v>0</v>
      </c>
      <c r="L127" s="3">
        <f>IFERROR(VLOOKUP(FISW[[#This Row],[FIS Code]],results15012[],3,FALSE),999)</f>
        <v>999</v>
      </c>
      <c r="M127" s="3">
        <f>VLOOKUP(FISW[[#This Row],[pos15012]],pointstable[],2,FALSE)</f>
        <v>0</v>
      </c>
      <c r="N127" s="3">
        <f>IFERROR(VLOOKUP(FISW[[#This Row],[FIS Code]],results0502[],3,FALSE),999)</f>
        <v>999</v>
      </c>
      <c r="O127" s="3">
        <f>VLOOKUP(FISW[[#This Row],[pos0502]],pointstable[],2,FALSE)</f>
        <v>0</v>
      </c>
      <c r="P127" s="3">
        <f>IFERROR(VLOOKUP(FISW[[#This Row],[FIS Code]],results0602[],3,FALSE),999)</f>
        <v>999</v>
      </c>
      <c r="Q127" s="3">
        <f>VLOOKUP(FISW[[#This Row],[pos0602]],pointstable[],2,FALSE)</f>
        <v>0</v>
      </c>
      <c r="R127" s="3">
        <f>IFERROR(VLOOKUP(FISW[[#This Row],[FIS Code]],results0702[],3,FALSE),999)</f>
        <v>999</v>
      </c>
      <c r="S127" s="3">
        <f>VLOOKUP(FISW[[#This Row],[pos0702]],pointstable[],2,FALSE)</f>
        <v>0</v>
      </c>
      <c r="T127" s="3">
        <f>IFERROR(VLOOKUP(FISW[[#This Row],[FIS Code]],results0802[],3,FALSE),999)</f>
        <v>999</v>
      </c>
      <c r="U127" s="3">
        <f>VLOOKUP(FISW[[#This Row],[pos0802]],pointstable[],2,FALSE)</f>
        <v>0</v>
      </c>
      <c r="V127" s="3">
        <f>IFERROR(VLOOKUP(FISW[[#This Row],[FIS Code]],results0303[],3,FALSE),999)</f>
        <v>999</v>
      </c>
      <c r="W127" s="3">
        <f>VLOOKUP(FISW[[#This Row],[pos0303]],pointstable[],2,FALSE)</f>
        <v>0</v>
      </c>
      <c r="X127" s="3">
        <f>IFERROR(VLOOKUP(FISW[[#This Row],[FIS Code]],results0403[],3,FALSE),999)</f>
        <v>999</v>
      </c>
      <c r="Y127" s="3">
        <f>VLOOKUP(FISW[[#This Row],[pos0403]],pointstable[],2,FALSE)</f>
        <v>0</v>
      </c>
      <c r="Z127" s="3">
        <f>IFERROR(VLOOKUP(FISW[[#This Row],[FIS Code]],results1003[],3,FALSE),999)</f>
        <v>999</v>
      </c>
      <c r="AA127" s="3">
        <f>VLOOKUP(FISW[[#This Row],[pos1003]],pointstable[],2,FALSE)</f>
        <v>0</v>
      </c>
      <c r="AB127" s="3">
        <f>IFERROR(VLOOKUP(FISW[[#This Row],[FIS Code]],results1103[],3,FALSE),999)</f>
        <v>52</v>
      </c>
      <c r="AC127" s="3">
        <f>VLOOKUP(FISW[[#This Row],[pos1103]],pointstable[],2,FALSE)</f>
        <v>8</v>
      </c>
      <c r="AD127" s="3">
        <f>IFERROR(VLOOKUP(FISW[[#This Row],[FIS Code]],results1203[],3,FALSE),999)</f>
        <v>58</v>
      </c>
      <c r="AE127" s="3">
        <f>VLOOKUP(FISW[[#This Row],[pos1203]],pointstable[],2,FALSE)</f>
        <v>2</v>
      </c>
      <c r="AF127" s="3">
        <f>IFERROR(VLOOKUP(FISW[[#This Row],[FIS Code]],results1303[],3,FALSE),999)</f>
        <v>57</v>
      </c>
      <c r="AG127" s="3">
        <f>VLOOKUP(FISW[[#This Row],[pos1303]],pointstable[],2,FALSE)</f>
        <v>3</v>
      </c>
      <c r="AH127" s="3">
        <f>IFERROR(VLOOKUP(FISW[[#This Row],[FIS Code]],results1503[],3,FALSE),999)</f>
        <v>36</v>
      </c>
      <c r="AI127" s="3">
        <f>VLOOKUP(FISW[[#This Row],[pos1503]],pointstable[],2,FALSE)</f>
        <v>24</v>
      </c>
      <c r="AJ127" s="3">
        <f>IFERROR(VLOOKUP(FISW[[#This Row],[FIS Code]],results1603[],3,FALSE),999)</f>
        <v>43</v>
      </c>
      <c r="AK127" s="3">
        <f>VLOOKUP(FISW[[#This Row],[pos1603]],pointstable[],2,FALSE)</f>
        <v>17</v>
      </c>
    </row>
    <row r="128" spans="1:37" x14ac:dyDescent="0.3">
      <c r="A128" s="3">
        <v>108227</v>
      </c>
      <c r="B128" s="3" t="s">
        <v>781</v>
      </c>
      <c r="C128" s="3">
        <v>2001</v>
      </c>
      <c r="D128" s="3" t="s">
        <v>17</v>
      </c>
      <c r="E12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52</v>
      </c>
      <c r="F128">
        <f>IFERROR(VLOOKUP(FISW[[#This Row],[FIS Code]],results0301[],3,FALSE),999)</f>
        <v>999</v>
      </c>
      <c r="G128">
        <f>VLOOKUP(FISW[[#This Row],[pos0301]],pointstable[],2,FALSE)</f>
        <v>0</v>
      </c>
      <c r="H128">
        <f>IFERROR(VLOOKUP(FISW[[#This Row],[FIS Code]],results0401[],3,FALSE),999)</f>
        <v>999</v>
      </c>
      <c r="I128">
        <f>VLOOKUP(FISW[[#This Row],[pos0401]],pointstable[],2,FALSE)</f>
        <v>0</v>
      </c>
      <c r="J128">
        <f>IFERROR(VLOOKUP(FISW[[#This Row],[FIS Code]],results1501[],3,FALSE),999)</f>
        <v>999</v>
      </c>
      <c r="K128">
        <f>VLOOKUP(FISW[[#This Row],[pos15011]],pointstable[],2,FALSE)</f>
        <v>0</v>
      </c>
      <c r="L128">
        <f>IFERROR(VLOOKUP(FISW[[#This Row],[FIS Code]],results15012[],3,FALSE),999)</f>
        <v>999</v>
      </c>
      <c r="M128">
        <f>VLOOKUP(FISW[[#This Row],[pos15012]],pointstable[],2,FALSE)</f>
        <v>0</v>
      </c>
      <c r="N128" s="3">
        <f>IFERROR(VLOOKUP(FISW[[#This Row],[FIS Code]],results0502[],3,FALSE),999)</f>
        <v>999</v>
      </c>
      <c r="O128" s="3">
        <f>VLOOKUP(FISW[[#This Row],[pos0502]],pointstable[],2,FALSE)</f>
        <v>0</v>
      </c>
      <c r="P128" s="3">
        <f>IFERROR(VLOOKUP(FISW[[#This Row],[FIS Code]],results0602[],3,FALSE),999)</f>
        <v>38</v>
      </c>
      <c r="Q128" s="3">
        <f>VLOOKUP(FISW[[#This Row],[pos0602]],pointstable[],2,FALSE)</f>
        <v>22</v>
      </c>
      <c r="R128" s="3">
        <f>IFERROR(VLOOKUP(FISW[[#This Row],[FIS Code]],results0702[],3,FALSE),999)</f>
        <v>30</v>
      </c>
      <c r="S128" s="3">
        <f>VLOOKUP(FISW[[#This Row],[pos0702]],pointstable[],2,FALSE)</f>
        <v>30</v>
      </c>
      <c r="T128" s="3">
        <f>IFERROR(VLOOKUP(FISW[[#This Row],[FIS Code]],results0802[],3,FALSE),999)</f>
        <v>999</v>
      </c>
      <c r="U128" s="3">
        <f>VLOOKUP(FISW[[#This Row],[pos0802]],pointstable[],2,FALSE)</f>
        <v>0</v>
      </c>
      <c r="V128" s="3">
        <f>IFERROR(VLOOKUP(FISW[[#This Row],[FIS Code]],results0303[],3,FALSE),999)</f>
        <v>999</v>
      </c>
      <c r="W128" s="3">
        <f>VLOOKUP(FISW[[#This Row],[pos0303]],pointstable[],2,FALSE)</f>
        <v>0</v>
      </c>
      <c r="X128" s="3">
        <f>IFERROR(VLOOKUP(FISW[[#This Row],[FIS Code]],results0403[],3,FALSE),999)</f>
        <v>999</v>
      </c>
      <c r="Y128" s="3">
        <f>VLOOKUP(FISW[[#This Row],[pos0403]],pointstable[],2,FALSE)</f>
        <v>0</v>
      </c>
      <c r="Z128" s="3">
        <f>IFERROR(VLOOKUP(FISW[[#This Row],[FIS Code]],results1003[],3,FALSE),999)</f>
        <v>999</v>
      </c>
      <c r="AA128" s="3">
        <f>VLOOKUP(FISW[[#This Row],[pos1003]],pointstable[],2,FALSE)</f>
        <v>0</v>
      </c>
      <c r="AB128" s="3">
        <f>IFERROR(VLOOKUP(FISW[[#This Row],[FIS Code]],results1103[],3,FALSE),999)</f>
        <v>999</v>
      </c>
      <c r="AC128" s="3">
        <f>VLOOKUP(FISW[[#This Row],[pos1103]],pointstable[],2,FALSE)</f>
        <v>0</v>
      </c>
      <c r="AD128" s="3">
        <f>IFERROR(VLOOKUP(FISW[[#This Row],[FIS Code]],results1203[],3,FALSE),999)</f>
        <v>999</v>
      </c>
      <c r="AE128" s="3">
        <f>VLOOKUP(FISW[[#This Row],[pos1203]],pointstable[],2,FALSE)</f>
        <v>0</v>
      </c>
      <c r="AF128" s="3">
        <f>IFERROR(VLOOKUP(FISW[[#This Row],[FIS Code]],results1303[],3,FALSE),999)</f>
        <v>999</v>
      </c>
      <c r="AG128" s="3">
        <f>VLOOKUP(FISW[[#This Row],[pos1303]],pointstable[],2,FALSE)</f>
        <v>0</v>
      </c>
      <c r="AH128" s="3">
        <f>IFERROR(VLOOKUP(FISW[[#This Row],[FIS Code]],results1503[],3,FALSE),999)</f>
        <v>999</v>
      </c>
      <c r="AI128" s="3">
        <f>VLOOKUP(FISW[[#This Row],[pos1503]],pointstable[],2,FALSE)</f>
        <v>0</v>
      </c>
      <c r="AJ128" s="3">
        <f>IFERROR(VLOOKUP(FISW[[#This Row],[FIS Code]],results1603[],3,FALSE),999)</f>
        <v>999</v>
      </c>
      <c r="AK128" s="3">
        <f>VLOOKUP(FISW[[#This Row],[pos1603]],pointstable[],2,FALSE)</f>
        <v>0</v>
      </c>
    </row>
    <row r="129" spans="1:37" x14ac:dyDescent="0.3">
      <c r="A129" s="3">
        <v>107859</v>
      </c>
      <c r="B129" s="3" t="s">
        <v>1307</v>
      </c>
      <c r="C129" s="3">
        <v>1999</v>
      </c>
      <c r="D129" s="3" t="s">
        <v>17</v>
      </c>
      <c r="E12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52</v>
      </c>
      <c r="F129">
        <f>IFERROR(VLOOKUP(FISW[[#This Row],[FIS Code]],results0301[],3,FALSE),999)</f>
        <v>999</v>
      </c>
      <c r="G129">
        <f>VLOOKUP(FISW[[#This Row],[pos0301]],pointstable[],2,FALSE)</f>
        <v>0</v>
      </c>
      <c r="H129">
        <f>IFERROR(VLOOKUP(FISW[[#This Row],[FIS Code]],results0401[],3,FALSE),999)</f>
        <v>999</v>
      </c>
      <c r="I129">
        <f>VLOOKUP(FISW[[#This Row],[pos0401]],pointstable[],2,FALSE)</f>
        <v>0</v>
      </c>
      <c r="J129">
        <f>IFERROR(VLOOKUP(FISW[[#This Row],[FIS Code]],results1501[],3,FALSE),999)</f>
        <v>999</v>
      </c>
      <c r="K129">
        <f>VLOOKUP(FISW[[#This Row],[pos15011]],pointstable[],2,FALSE)</f>
        <v>0</v>
      </c>
      <c r="L129">
        <f>IFERROR(VLOOKUP(FISW[[#This Row],[FIS Code]],results15012[],3,FALSE),999)</f>
        <v>999</v>
      </c>
      <c r="M129">
        <f>VLOOKUP(FISW[[#This Row],[pos15012]],pointstable[],2,FALSE)</f>
        <v>0</v>
      </c>
      <c r="N129" s="3">
        <f>IFERROR(VLOOKUP(FISW[[#This Row],[FIS Code]],results0502[],3,FALSE),999)</f>
        <v>999</v>
      </c>
      <c r="O129" s="3">
        <f>VLOOKUP(FISW[[#This Row],[pos0502]],pointstable[],2,FALSE)</f>
        <v>0</v>
      </c>
      <c r="P129" s="3">
        <f>IFERROR(VLOOKUP(FISW[[#This Row],[FIS Code]],results0602[],3,FALSE),999)</f>
        <v>999</v>
      </c>
      <c r="Q129" s="3">
        <f>VLOOKUP(FISW[[#This Row],[pos0602]],pointstable[],2,FALSE)</f>
        <v>0</v>
      </c>
      <c r="R129" s="3">
        <f>IFERROR(VLOOKUP(FISW[[#This Row],[FIS Code]],results0702[],3,FALSE),999)</f>
        <v>999</v>
      </c>
      <c r="S129" s="3">
        <f>VLOOKUP(FISW[[#This Row],[pos0702]],pointstable[],2,FALSE)</f>
        <v>0</v>
      </c>
      <c r="T129" s="3">
        <f>IFERROR(VLOOKUP(FISW[[#This Row],[FIS Code]],results0802[],3,FALSE),999)</f>
        <v>999</v>
      </c>
      <c r="U129" s="3">
        <f>VLOOKUP(FISW[[#This Row],[pos0802]],pointstable[],2,FALSE)</f>
        <v>0</v>
      </c>
      <c r="V129" s="3">
        <f>IFERROR(VLOOKUP(FISW[[#This Row],[FIS Code]],results0303[],3,FALSE),999)</f>
        <v>32</v>
      </c>
      <c r="W129" s="3">
        <f>VLOOKUP(FISW[[#This Row],[pos0303]],pointstable[],2,FALSE)</f>
        <v>28</v>
      </c>
      <c r="X129" s="3">
        <f>IFERROR(VLOOKUP(FISW[[#This Row],[FIS Code]],results0403[],3,FALSE),999)</f>
        <v>36</v>
      </c>
      <c r="Y129" s="3">
        <f>VLOOKUP(FISW[[#This Row],[pos0403]],pointstable[],2,FALSE)</f>
        <v>24</v>
      </c>
      <c r="Z129" s="3">
        <f>IFERROR(VLOOKUP(FISW[[#This Row],[FIS Code]],results1003[],3,FALSE),999)</f>
        <v>999</v>
      </c>
      <c r="AA129" s="3">
        <f>VLOOKUP(FISW[[#This Row],[pos1003]],pointstable[],2,FALSE)</f>
        <v>0</v>
      </c>
      <c r="AB129" s="3">
        <f>IFERROR(VLOOKUP(FISW[[#This Row],[FIS Code]],results1103[],3,FALSE),999)</f>
        <v>999</v>
      </c>
      <c r="AC129" s="3">
        <f>VLOOKUP(FISW[[#This Row],[pos1103]],pointstable[],2,FALSE)</f>
        <v>0</v>
      </c>
      <c r="AD129" s="3">
        <f>IFERROR(VLOOKUP(FISW[[#This Row],[FIS Code]],results1203[],3,FALSE),999)</f>
        <v>999</v>
      </c>
      <c r="AE129" s="3">
        <f>VLOOKUP(FISW[[#This Row],[pos1203]],pointstable[],2,FALSE)</f>
        <v>0</v>
      </c>
      <c r="AF129" s="3">
        <f>IFERROR(VLOOKUP(FISW[[#This Row],[FIS Code]],results1303[],3,FALSE),999)</f>
        <v>999</v>
      </c>
      <c r="AG129" s="3">
        <f>VLOOKUP(FISW[[#This Row],[pos1303]],pointstable[],2,FALSE)</f>
        <v>0</v>
      </c>
      <c r="AH129" s="3">
        <f>IFERROR(VLOOKUP(FISW[[#This Row],[FIS Code]],results1503[],3,FALSE),999)</f>
        <v>999</v>
      </c>
      <c r="AI129" s="3">
        <f>VLOOKUP(FISW[[#This Row],[pos1503]],pointstable[],2,FALSE)</f>
        <v>0</v>
      </c>
      <c r="AJ129" s="3">
        <f>IFERROR(VLOOKUP(FISW[[#This Row],[FIS Code]],results1603[],3,FALSE),999)</f>
        <v>999</v>
      </c>
      <c r="AK129" s="3">
        <f>VLOOKUP(FISW[[#This Row],[pos1603]],pointstable[],2,FALSE)</f>
        <v>0</v>
      </c>
    </row>
    <row r="130" spans="1:37" x14ac:dyDescent="0.3">
      <c r="A130" s="3">
        <v>107804</v>
      </c>
      <c r="B130" s="3" t="s">
        <v>1482</v>
      </c>
      <c r="C130" s="3">
        <v>1998</v>
      </c>
      <c r="D130" s="3" t="s">
        <v>17</v>
      </c>
      <c r="E13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47</v>
      </c>
      <c r="F130">
        <f>IFERROR(VLOOKUP(FISW[[#This Row],[FIS Code]],results0301[],3,FALSE),999)</f>
        <v>999</v>
      </c>
      <c r="G130">
        <f>VLOOKUP(FISW[[#This Row],[pos0301]],pointstable[],2,FALSE)</f>
        <v>0</v>
      </c>
      <c r="H130">
        <f>IFERROR(VLOOKUP(FISW[[#This Row],[FIS Code]],results0401[],3,FALSE),999)</f>
        <v>999</v>
      </c>
      <c r="I130">
        <f>VLOOKUP(FISW[[#This Row],[pos0401]],pointstable[],2,FALSE)</f>
        <v>0</v>
      </c>
      <c r="J130">
        <f>IFERROR(VLOOKUP(FISW[[#This Row],[FIS Code]],results1501[],3,FALSE),999)</f>
        <v>999</v>
      </c>
      <c r="K130">
        <f>VLOOKUP(FISW[[#This Row],[pos15011]],pointstable[],2,FALSE)</f>
        <v>0</v>
      </c>
      <c r="L130">
        <f>IFERROR(VLOOKUP(FISW[[#This Row],[FIS Code]],results15012[],3,FALSE),999)</f>
        <v>999</v>
      </c>
      <c r="M130">
        <f>VLOOKUP(FISW[[#This Row],[pos15012]],pointstable[],2,FALSE)</f>
        <v>0</v>
      </c>
      <c r="N130" s="3">
        <f>IFERROR(VLOOKUP(FISW[[#This Row],[FIS Code]],results0502[],3,FALSE),999)</f>
        <v>999</v>
      </c>
      <c r="O130" s="3">
        <f>VLOOKUP(FISW[[#This Row],[pos0502]],pointstable[],2,FALSE)</f>
        <v>0</v>
      </c>
      <c r="P130" s="3">
        <f>IFERROR(VLOOKUP(FISW[[#This Row],[FIS Code]],results0602[],3,FALSE),999)</f>
        <v>999</v>
      </c>
      <c r="Q130" s="3">
        <f>VLOOKUP(FISW[[#This Row],[pos0602]],pointstable[],2,FALSE)</f>
        <v>0</v>
      </c>
      <c r="R130" s="3">
        <f>IFERROR(VLOOKUP(FISW[[#This Row],[FIS Code]],results0702[],3,FALSE),999)</f>
        <v>999</v>
      </c>
      <c r="S130" s="3">
        <f>VLOOKUP(FISW[[#This Row],[pos0702]],pointstable[],2,FALSE)</f>
        <v>0</v>
      </c>
      <c r="T130" s="3">
        <f>IFERROR(VLOOKUP(FISW[[#This Row],[FIS Code]],results0802[],3,FALSE),999)</f>
        <v>999</v>
      </c>
      <c r="U130" s="3">
        <f>VLOOKUP(FISW[[#This Row],[pos0802]],pointstable[],2,FALSE)</f>
        <v>0</v>
      </c>
      <c r="V130" s="3">
        <f>IFERROR(VLOOKUP(FISW[[#This Row],[FIS Code]],results0303[],3,FALSE),999)</f>
        <v>999</v>
      </c>
      <c r="W130" s="3">
        <f>VLOOKUP(FISW[[#This Row],[pos0303]],pointstable[],2,FALSE)</f>
        <v>0</v>
      </c>
      <c r="X130" s="3">
        <f>IFERROR(VLOOKUP(FISW[[#This Row],[FIS Code]],results0403[],3,FALSE),999)</f>
        <v>22</v>
      </c>
      <c r="Y130" s="3">
        <f>VLOOKUP(FISW[[#This Row],[pos0403]],pointstable[],2,FALSE)</f>
        <v>47</v>
      </c>
      <c r="Z130" s="3">
        <f>IFERROR(VLOOKUP(FISW[[#This Row],[FIS Code]],results1003[],3,FALSE),999)</f>
        <v>999</v>
      </c>
      <c r="AA130" s="3">
        <f>VLOOKUP(FISW[[#This Row],[pos1003]],pointstable[],2,FALSE)</f>
        <v>0</v>
      </c>
      <c r="AB130" s="3">
        <f>IFERROR(VLOOKUP(FISW[[#This Row],[FIS Code]],results1103[],3,FALSE),999)</f>
        <v>999</v>
      </c>
      <c r="AC130" s="3">
        <f>VLOOKUP(FISW[[#This Row],[pos1103]],pointstable[],2,FALSE)</f>
        <v>0</v>
      </c>
      <c r="AD130" s="3">
        <f>IFERROR(VLOOKUP(FISW[[#This Row],[FIS Code]],results1203[],3,FALSE),999)</f>
        <v>999</v>
      </c>
      <c r="AE130" s="3">
        <f>VLOOKUP(FISW[[#This Row],[pos1203]],pointstable[],2,FALSE)</f>
        <v>0</v>
      </c>
      <c r="AF130" s="3">
        <f>IFERROR(VLOOKUP(FISW[[#This Row],[FIS Code]],results1303[],3,FALSE),999)</f>
        <v>999</v>
      </c>
      <c r="AG130" s="3">
        <f>VLOOKUP(FISW[[#This Row],[pos1303]],pointstable[],2,FALSE)</f>
        <v>0</v>
      </c>
      <c r="AH130" s="3">
        <f>IFERROR(VLOOKUP(FISW[[#This Row],[FIS Code]],results1503[],3,FALSE),999)</f>
        <v>999</v>
      </c>
      <c r="AI130" s="3">
        <f>VLOOKUP(FISW[[#This Row],[pos1503]],pointstable[],2,FALSE)</f>
        <v>0</v>
      </c>
      <c r="AJ130" s="3">
        <f>IFERROR(VLOOKUP(FISW[[#This Row],[FIS Code]],results1603[],3,FALSE),999)</f>
        <v>999</v>
      </c>
      <c r="AK130" s="3">
        <f>VLOOKUP(FISW[[#This Row],[pos1603]],pointstable[],2,FALSE)</f>
        <v>0</v>
      </c>
    </row>
    <row r="131" spans="1:37" x14ac:dyDescent="0.3">
      <c r="A131" s="3">
        <v>108189</v>
      </c>
      <c r="B131" s="3" t="s">
        <v>1490</v>
      </c>
      <c r="C131" s="3">
        <v>2001</v>
      </c>
      <c r="D131" s="3" t="s">
        <v>17</v>
      </c>
      <c r="E13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47</v>
      </c>
      <c r="F131">
        <f>IFERROR(VLOOKUP(FISW[[#This Row],[FIS Code]],results0301[],3,FALSE),999)</f>
        <v>999</v>
      </c>
      <c r="G131">
        <f>VLOOKUP(FISW[[#This Row],[pos0301]],pointstable[],2,FALSE)</f>
        <v>0</v>
      </c>
      <c r="H131">
        <f>IFERROR(VLOOKUP(FISW[[#This Row],[FIS Code]],results0401[],3,FALSE),999)</f>
        <v>999</v>
      </c>
      <c r="I131">
        <f>VLOOKUP(FISW[[#This Row],[pos0401]],pointstable[],2,FALSE)</f>
        <v>0</v>
      </c>
      <c r="J131">
        <f>IFERROR(VLOOKUP(FISW[[#This Row],[FIS Code]],results1501[],3,FALSE),999)</f>
        <v>999</v>
      </c>
      <c r="K131">
        <f>VLOOKUP(FISW[[#This Row],[pos15011]],pointstable[],2,FALSE)</f>
        <v>0</v>
      </c>
      <c r="L131">
        <f>IFERROR(VLOOKUP(FISW[[#This Row],[FIS Code]],results15012[],3,FALSE),999)</f>
        <v>999</v>
      </c>
      <c r="M131">
        <f>VLOOKUP(FISW[[#This Row],[pos15012]],pointstable[],2,FALSE)</f>
        <v>0</v>
      </c>
      <c r="N131" s="3">
        <f>IFERROR(VLOOKUP(FISW[[#This Row],[FIS Code]],results0502[],3,FALSE),999)</f>
        <v>999</v>
      </c>
      <c r="O131" s="3">
        <f>VLOOKUP(FISW[[#This Row],[pos0502]],pointstable[],2,FALSE)</f>
        <v>0</v>
      </c>
      <c r="P131" s="3">
        <f>IFERROR(VLOOKUP(FISW[[#This Row],[FIS Code]],results0602[],3,FALSE),999)</f>
        <v>999</v>
      </c>
      <c r="Q131" s="3">
        <f>VLOOKUP(FISW[[#This Row],[pos0602]],pointstable[],2,FALSE)</f>
        <v>0</v>
      </c>
      <c r="R131" s="3">
        <f>IFERROR(VLOOKUP(FISW[[#This Row],[FIS Code]],results0702[],3,FALSE),999)</f>
        <v>999</v>
      </c>
      <c r="S131" s="3">
        <f>VLOOKUP(FISW[[#This Row],[pos0702]],pointstable[],2,FALSE)</f>
        <v>0</v>
      </c>
      <c r="T131" s="3">
        <f>IFERROR(VLOOKUP(FISW[[#This Row],[FIS Code]],results0802[],3,FALSE),999)</f>
        <v>999</v>
      </c>
      <c r="U131" s="3">
        <f>VLOOKUP(FISW[[#This Row],[pos0802]],pointstable[],2,FALSE)</f>
        <v>0</v>
      </c>
      <c r="V131" s="3">
        <f>IFERROR(VLOOKUP(FISW[[#This Row],[FIS Code]],results0303[],3,FALSE),999)</f>
        <v>999</v>
      </c>
      <c r="W131" s="3">
        <f>VLOOKUP(FISW[[#This Row],[pos0303]],pointstable[],2,FALSE)</f>
        <v>0</v>
      </c>
      <c r="X131" s="3">
        <f>IFERROR(VLOOKUP(FISW[[#This Row],[FIS Code]],results0403[],3,FALSE),999)</f>
        <v>60</v>
      </c>
      <c r="Y131" s="3">
        <f>VLOOKUP(FISW[[#This Row],[pos0403]],pointstable[],2,FALSE)</f>
        <v>1</v>
      </c>
      <c r="Z131" s="3">
        <f>IFERROR(VLOOKUP(FISW[[#This Row],[FIS Code]],results1003[],3,FALSE),999)</f>
        <v>999</v>
      </c>
      <c r="AA131" s="3">
        <f>VLOOKUP(FISW[[#This Row],[pos1003]],pointstable[],2,FALSE)</f>
        <v>0</v>
      </c>
      <c r="AB131" s="3">
        <f>IFERROR(VLOOKUP(FISW[[#This Row],[FIS Code]],results1103[],3,FALSE),999)</f>
        <v>49</v>
      </c>
      <c r="AC131" s="3">
        <f>VLOOKUP(FISW[[#This Row],[pos1103]],pointstable[],2,FALSE)</f>
        <v>11</v>
      </c>
      <c r="AD131" s="3">
        <f>IFERROR(VLOOKUP(FISW[[#This Row],[FIS Code]],results1203[],3,FALSE),999)</f>
        <v>999</v>
      </c>
      <c r="AE131" s="3">
        <f>VLOOKUP(FISW[[#This Row],[pos1203]],pointstable[],2,FALSE)</f>
        <v>0</v>
      </c>
      <c r="AF131" s="3">
        <f>IFERROR(VLOOKUP(FISW[[#This Row],[FIS Code]],results1303[],3,FALSE),999)</f>
        <v>47</v>
      </c>
      <c r="AG131" s="3">
        <f>VLOOKUP(FISW[[#This Row],[pos1303]],pointstable[],2,FALSE)</f>
        <v>13</v>
      </c>
      <c r="AH131" s="3">
        <f>IFERROR(VLOOKUP(FISW[[#This Row],[FIS Code]],results1503[],3,FALSE),999)</f>
        <v>999</v>
      </c>
      <c r="AI131" s="3">
        <f>VLOOKUP(FISW[[#This Row],[pos1503]],pointstable[],2,FALSE)</f>
        <v>0</v>
      </c>
      <c r="AJ131" s="3">
        <f>IFERROR(VLOOKUP(FISW[[#This Row],[FIS Code]],results1603[],3,FALSE),999)</f>
        <v>38</v>
      </c>
      <c r="AK131" s="3">
        <f>VLOOKUP(FISW[[#This Row],[pos1603]],pointstable[],2,FALSE)</f>
        <v>22</v>
      </c>
    </row>
    <row r="132" spans="1:37" x14ac:dyDescent="0.3">
      <c r="A132" s="3">
        <v>108247</v>
      </c>
      <c r="B132" s="3" t="s">
        <v>2020</v>
      </c>
      <c r="C132" s="3">
        <v>2001</v>
      </c>
      <c r="D132" s="3" t="s">
        <v>17</v>
      </c>
      <c r="E132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46</v>
      </c>
      <c r="F132" s="3">
        <f>IFERROR(VLOOKUP(FISW[[#This Row],[FIS Code]],results0301[],3,FALSE),999)</f>
        <v>999</v>
      </c>
      <c r="G132" s="3">
        <f>VLOOKUP(FISW[[#This Row],[pos0301]],pointstable[],2,FALSE)</f>
        <v>0</v>
      </c>
      <c r="H132" s="3">
        <f>IFERROR(VLOOKUP(FISW[[#This Row],[FIS Code]],results0401[],3,FALSE),999)</f>
        <v>999</v>
      </c>
      <c r="I132" s="3">
        <f>VLOOKUP(FISW[[#This Row],[pos0401]],pointstable[],2,FALSE)</f>
        <v>0</v>
      </c>
      <c r="J132" s="3">
        <f>IFERROR(VLOOKUP(FISW[[#This Row],[FIS Code]],results1501[],3,FALSE),999)</f>
        <v>999</v>
      </c>
      <c r="K132" s="3">
        <f>VLOOKUP(FISW[[#This Row],[pos15011]],pointstable[],2,FALSE)</f>
        <v>0</v>
      </c>
      <c r="L132" s="3">
        <f>IFERROR(VLOOKUP(FISW[[#This Row],[FIS Code]],results15012[],3,FALSE),999)</f>
        <v>999</v>
      </c>
      <c r="M132" s="3">
        <f>VLOOKUP(FISW[[#This Row],[pos15012]],pointstable[],2,FALSE)</f>
        <v>0</v>
      </c>
      <c r="N132" s="3">
        <f>IFERROR(VLOOKUP(FISW[[#This Row],[FIS Code]],results0502[],3,FALSE),999)</f>
        <v>999</v>
      </c>
      <c r="O132" s="3">
        <f>VLOOKUP(FISW[[#This Row],[pos0502]],pointstable[],2,FALSE)</f>
        <v>0</v>
      </c>
      <c r="P132" s="3">
        <f>IFERROR(VLOOKUP(FISW[[#This Row],[FIS Code]],results0602[],3,FALSE),999)</f>
        <v>999</v>
      </c>
      <c r="Q132" s="3">
        <f>VLOOKUP(FISW[[#This Row],[pos0602]],pointstable[],2,FALSE)</f>
        <v>0</v>
      </c>
      <c r="R132" s="3">
        <f>IFERROR(VLOOKUP(FISW[[#This Row],[FIS Code]],results0702[],3,FALSE),999)</f>
        <v>999</v>
      </c>
      <c r="S132" s="3">
        <f>VLOOKUP(FISW[[#This Row],[pos0702]],pointstable[],2,FALSE)</f>
        <v>0</v>
      </c>
      <c r="T132" s="3">
        <f>IFERROR(VLOOKUP(FISW[[#This Row],[FIS Code]],results0802[],3,FALSE),999)</f>
        <v>999</v>
      </c>
      <c r="U132" s="3">
        <f>VLOOKUP(FISW[[#This Row],[pos0802]],pointstable[],2,FALSE)</f>
        <v>0</v>
      </c>
      <c r="V132" s="3">
        <f>IFERROR(VLOOKUP(FISW[[#This Row],[FIS Code]],results0303[],3,FALSE),999)</f>
        <v>999</v>
      </c>
      <c r="W132" s="3">
        <f>VLOOKUP(FISW[[#This Row],[pos0303]],pointstable[],2,FALSE)</f>
        <v>0</v>
      </c>
      <c r="X132" s="3">
        <f>IFERROR(VLOOKUP(FISW[[#This Row],[FIS Code]],results0403[],3,FALSE),999)</f>
        <v>999</v>
      </c>
      <c r="Y132" s="3">
        <f>VLOOKUP(FISW[[#This Row],[pos0403]],pointstable[],2,FALSE)</f>
        <v>0</v>
      </c>
      <c r="Z132" s="3">
        <f>IFERROR(VLOOKUP(FISW[[#This Row],[FIS Code]],results1003[],3,FALSE),999)</f>
        <v>52</v>
      </c>
      <c r="AA132" s="3">
        <f>VLOOKUP(FISW[[#This Row],[pos1003]],pointstable[],2,FALSE)</f>
        <v>8</v>
      </c>
      <c r="AB132" s="3">
        <f>IFERROR(VLOOKUP(FISW[[#This Row],[FIS Code]],results1103[],3,FALSE),999)</f>
        <v>51</v>
      </c>
      <c r="AC132" s="3">
        <f>VLOOKUP(FISW[[#This Row],[pos1103]],pointstable[],2,FALSE)</f>
        <v>9</v>
      </c>
      <c r="AD132" s="3">
        <f>IFERROR(VLOOKUP(FISW[[#This Row],[FIS Code]],results1203[],3,FALSE),999)</f>
        <v>999</v>
      </c>
      <c r="AE132" s="3">
        <f>VLOOKUP(FISW[[#This Row],[pos1203]],pointstable[],2,FALSE)</f>
        <v>0</v>
      </c>
      <c r="AF132" s="3">
        <f>IFERROR(VLOOKUP(FISW[[#This Row],[FIS Code]],results1303[],3,FALSE),999)</f>
        <v>999</v>
      </c>
      <c r="AG132" s="3">
        <f>VLOOKUP(FISW[[#This Row],[pos1303]],pointstable[],2,FALSE)</f>
        <v>0</v>
      </c>
      <c r="AH132" s="3">
        <f>IFERROR(VLOOKUP(FISW[[#This Row],[FIS Code]],results1503[],3,FALSE),999)</f>
        <v>31</v>
      </c>
      <c r="AI132" s="3">
        <f>VLOOKUP(FISW[[#This Row],[pos1503]],pointstable[],2,FALSE)</f>
        <v>29</v>
      </c>
      <c r="AJ132" s="3">
        <f>IFERROR(VLOOKUP(FISW[[#This Row],[FIS Code]],results1603[],3,FALSE),999)</f>
        <v>999</v>
      </c>
      <c r="AK132" s="3">
        <f>VLOOKUP(FISW[[#This Row],[pos1603]],pointstable[],2,FALSE)</f>
        <v>0</v>
      </c>
    </row>
    <row r="133" spans="1:37" x14ac:dyDescent="0.3">
      <c r="A133" s="3">
        <v>198018</v>
      </c>
      <c r="B133" s="3" t="s">
        <v>1362</v>
      </c>
      <c r="C133" s="3">
        <v>1997</v>
      </c>
      <c r="D133" s="3" t="s">
        <v>1363</v>
      </c>
      <c r="E13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40</v>
      </c>
      <c r="F133">
        <f>IFERROR(VLOOKUP(FISW[[#This Row],[FIS Code]],results0301[],3,FALSE),999)</f>
        <v>999</v>
      </c>
      <c r="G133">
        <f>VLOOKUP(FISW[[#This Row],[pos0301]],pointstable[],2,FALSE)</f>
        <v>0</v>
      </c>
      <c r="H133">
        <f>IFERROR(VLOOKUP(FISW[[#This Row],[FIS Code]],results0401[],3,FALSE),999)</f>
        <v>999</v>
      </c>
      <c r="I133">
        <f>VLOOKUP(FISW[[#This Row],[pos0401]],pointstable[],2,FALSE)</f>
        <v>0</v>
      </c>
      <c r="J133">
        <f>IFERROR(VLOOKUP(FISW[[#This Row],[FIS Code]],results1501[],3,FALSE),999)</f>
        <v>999</v>
      </c>
      <c r="K133">
        <f>VLOOKUP(FISW[[#This Row],[pos15011]],pointstable[],2,FALSE)</f>
        <v>0</v>
      </c>
      <c r="L133">
        <f>IFERROR(VLOOKUP(FISW[[#This Row],[FIS Code]],results15012[],3,FALSE),999)</f>
        <v>999</v>
      </c>
      <c r="M133">
        <f>VLOOKUP(FISW[[#This Row],[pos15012]],pointstable[],2,FALSE)</f>
        <v>0</v>
      </c>
      <c r="N133" s="3">
        <f>IFERROR(VLOOKUP(FISW[[#This Row],[FIS Code]],results0502[],3,FALSE),999)</f>
        <v>999</v>
      </c>
      <c r="O133" s="3">
        <f>VLOOKUP(FISW[[#This Row],[pos0502]],pointstable[],2,FALSE)</f>
        <v>0</v>
      </c>
      <c r="P133" s="3">
        <f>IFERROR(VLOOKUP(FISW[[#This Row],[FIS Code]],results0602[],3,FALSE),999)</f>
        <v>999</v>
      </c>
      <c r="Q133" s="3">
        <f>VLOOKUP(FISW[[#This Row],[pos0602]],pointstable[],2,FALSE)</f>
        <v>0</v>
      </c>
      <c r="R133" s="3">
        <f>IFERROR(VLOOKUP(FISW[[#This Row],[FIS Code]],results0702[],3,FALSE),999)</f>
        <v>999</v>
      </c>
      <c r="S133" s="3">
        <f>VLOOKUP(FISW[[#This Row],[pos0702]],pointstable[],2,FALSE)</f>
        <v>0</v>
      </c>
      <c r="T133" s="3">
        <f>IFERROR(VLOOKUP(FISW[[#This Row],[FIS Code]],results0802[],3,FALSE),999)</f>
        <v>999</v>
      </c>
      <c r="U133" s="3">
        <f>VLOOKUP(FISW[[#This Row],[pos0802]],pointstable[],2,FALSE)</f>
        <v>0</v>
      </c>
      <c r="V133" s="3">
        <f>IFERROR(VLOOKUP(FISW[[#This Row],[FIS Code]],results0303[],3,FALSE),999)</f>
        <v>42</v>
      </c>
      <c r="W133" s="3">
        <f>VLOOKUP(FISW[[#This Row],[pos0303]],pointstable[],2,FALSE)</f>
        <v>18</v>
      </c>
      <c r="X133" s="3">
        <f>IFERROR(VLOOKUP(FISW[[#This Row],[FIS Code]],results0403[],3,FALSE),999)</f>
        <v>38</v>
      </c>
      <c r="Y133" s="3">
        <f>VLOOKUP(FISW[[#This Row],[pos0403]],pointstable[],2,FALSE)</f>
        <v>22</v>
      </c>
      <c r="Z133" s="3">
        <f>IFERROR(VLOOKUP(FISW[[#This Row],[FIS Code]],results1003[],3,FALSE),999)</f>
        <v>999</v>
      </c>
      <c r="AA133" s="3">
        <f>VLOOKUP(FISW[[#This Row],[pos1003]],pointstable[],2,FALSE)</f>
        <v>0</v>
      </c>
      <c r="AB133" s="3">
        <f>IFERROR(VLOOKUP(FISW[[#This Row],[FIS Code]],results1103[],3,FALSE),999)</f>
        <v>999</v>
      </c>
      <c r="AC133" s="3">
        <f>VLOOKUP(FISW[[#This Row],[pos1103]],pointstable[],2,FALSE)</f>
        <v>0</v>
      </c>
      <c r="AD133" s="3">
        <f>IFERROR(VLOOKUP(FISW[[#This Row],[FIS Code]],results1203[],3,FALSE),999)</f>
        <v>999</v>
      </c>
      <c r="AE133" s="3">
        <f>VLOOKUP(FISW[[#This Row],[pos1203]],pointstable[],2,FALSE)</f>
        <v>0</v>
      </c>
      <c r="AF133" s="3">
        <f>IFERROR(VLOOKUP(FISW[[#This Row],[FIS Code]],results1303[],3,FALSE),999)</f>
        <v>999</v>
      </c>
      <c r="AG133" s="3">
        <f>VLOOKUP(FISW[[#This Row],[pos1303]],pointstable[],2,FALSE)</f>
        <v>0</v>
      </c>
      <c r="AH133" s="3">
        <f>IFERROR(VLOOKUP(FISW[[#This Row],[FIS Code]],results1503[],3,FALSE),999)</f>
        <v>999</v>
      </c>
      <c r="AI133" s="3">
        <f>VLOOKUP(FISW[[#This Row],[pos1503]],pointstable[],2,FALSE)</f>
        <v>0</v>
      </c>
      <c r="AJ133" s="3">
        <f>IFERROR(VLOOKUP(FISW[[#This Row],[FIS Code]],results1603[],3,FALSE),999)</f>
        <v>999</v>
      </c>
      <c r="AK133" s="3">
        <f>VLOOKUP(FISW[[#This Row],[pos1603]],pointstable[],2,FALSE)</f>
        <v>0</v>
      </c>
    </row>
    <row r="134" spans="1:37" x14ac:dyDescent="0.3">
      <c r="A134" s="3">
        <v>107768</v>
      </c>
      <c r="B134" s="3" t="s">
        <v>1285</v>
      </c>
      <c r="C134" s="3">
        <v>1998</v>
      </c>
      <c r="D134" s="3" t="s">
        <v>17</v>
      </c>
      <c r="E13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36</v>
      </c>
      <c r="F134">
        <f>IFERROR(VLOOKUP(FISW[[#This Row],[FIS Code]],results0301[],3,FALSE),999)</f>
        <v>999</v>
      </c>
      <c r="G134">
        <f>VLOOKUP(FISW[[#This Row],[pos0301]],pointstable[],2,FALSE)</f>
        <v>0</v>
      </c>
      <c r="H134">
        <f>IFERROR(VLOOKUP(FISW[[#This Row],[FIS Code]],results0401[],3,FALSE),999)</f>
        <v>999</v>
      </c>
      <c r="I134">
        <f>VLOOKUP(FISW[[#This Row],[pos0401]],pointstable[],2,FALSE)</f>
        <v>0</v>
      </c>
      <c r="J134">
        <f>IFERROR(VLOOKUP(FISW[[#This Row],[FIS Code]],results1501[],3,FALSE),999)</f>
        <v>999</v>
      </c>
      <c r="K134">
        <f>VLOOKUP(FISW[[#This Row],[pos15011]],pointstable[],2,FALSE)</f>
        <v>0</v>
      </c>
      <c r="L134">
        <f>IFERROR(VLOOKUP(FISW[[#This Row],[FIS Code]],results15012[],3,FALSE),999)</f>
        <v>999</v>
      </c>
      <c r="M134">
        <f>VLOOKUP(FISW[[#This Row],[pos15012]],pointstable[],2,FALSE)</f>
        <v>0</v>
      </c>
      <c r="N134" s="3">
        <f>IFERROR(VLOOKUP(FISW[[#This Row],[FIS Code]],results0502[],3,FALSE),999)</f>
        <v>999</v>
      </c>
      <c r="O134" s="3">
        <f>VLOOKUP(FISW[[#This Row],[pos0502]],pointstable[],2,FALSE)</f>
        <v>0</v>
      </c>
      <c r="P134" s="3">
        <f>IFERROR(VLOOKUP(FISW[[#This Row],[FIS Code]],results0602[],3,FALSE),999)</f>
        <v>999</v>
      </c>
      <c r="Q134" s="3">
        <f>VLOOKUP(FISW[[#This Row],[pos0602]],pointstable[],2,FALSE)</f>
        <v>0</v>
      </c>
      <c r="R134" s="3">
        <f>IFERROR(VLOOKUP(FISW[[#This Row],[FIS Code]],results0702[],3,FALSE),999)</f>
        <v>999</v>
      </c>
      <c r="S134" s="3">
        <f>VLOOKUP(FISW[[#This Row],[pos0702]],pointstable[],2,FALSE)</f>
        <v>0</v>
      </c>
      <c r="T134" s="3">
        <f>IFERROR(VLOOKUP(FISW[[#This Row],[FIS Code]],results0802[],3,FALSE),999)</f>
        <v>999</v>
      </c>
      <c r="U134" s="3">
        <f>VLOOKUP(FISW[[#This Row],[pos0802]],pointstable[],2,FALSE)</f>
        <v>0</v>
      </c>
      <c r="V134" s="3">
        <f>IFERROR(VLOOKUP(FISW[[#This Row],[FIS Code]],results0303[],3,FALSE),999)</f>
        <v>26</v>
      </c>
      <c r="W134" s="3">
        <f>VLOOKUP(FISW[[#This Row],[pos0303]],pointstable[],2,FALSE)</f>
        <v>36</v>
      </c>
      <c r="X134" s="3">
        <f>IFERROR(VLOOKUP(FISW[[#This Row],[FIS Code]],results0403[],3,FALSE),999)</f>
        <v>999</v>
      </c>
      <c r="Y134" s="3">
        <f>VLOOKUP(FISW[[#This Row],[pos0403]],pointstable[],2,FALSE)</f>
        <v>0</v>
      </c>
      <c r="Z134" s="3">
        <f>IFERROR(VLOOKUP(FISW[[#This Row],[FIS Code]],results1003[],3,FALSE),999)</f>
        <v>999</v>
      </c>
      <c r="AA134" s="3">
        <f>VLOOKUP(FISW[[#This Row],[pos1003]],pointstable[],2,FALSE)</f>
        <v>0</v>
      </c>
      <c r="AB134" s="3">
        <f>IFERROR(VLOOKUP(FISW[[#This Row],[FIS Code]],results1103[],3,FALSE),999)</f>
        <v>999</v>
      </c>
      <c r="AC134" s="3">
        <f>VLOOKUP(FISW[[#This Row],[pos1103]],pointstable[],2,FALSE)</f>
        <v>0</v>
      </c>
      <c r="AD134" s="3">
        <f>IFERROR(VLOOKUP(FISW[[#This Row],[FIS Code]],results1203[],3,FALSE),999)</f>
        <v>999</v>
      </c>
      <c r="AE134" s="3">
        <f>VLOOKUP(FISW[[#This Row],[pos1203]],pointstable[],2,FALSE)</f>
        <v>0</v>
      </c>
      <c r="AF134" s="3">
        <f>IFERROR(VLOOKUP(FISW[[#This Row],[FIS Code]],results1303[],3,FALSE),999)</f>
        <v>999</v>
      </c>
      <c r="AG134" s="3">
        <f>VLOOKUP(FISW[[#This Row],[pos1303]],pointstable[],2,FALSE)</f>
        <v>0</v>
      </c>
      <c r="AH134" s="3">
        <f>IFERROR(VLOOKUP(FISW[[#This Row],[FIS Code]],results1503[],3,FALSE),999)</f>
        <v>999</v>
      </c>
      <c r="AI134" s="3">
        <f>VLOOKUP(FISW[[#This Row],[pos1503]],pointstable[],2,FALSE)</f>
        <v>0</v>
      </c>
      <c r="AJ134" s="3">
        <f>IFERROR(VLOOKUP(FISW[[#This Row],[FIS Code]],results1603[],3,FALSE),999)</f>
        <v>999</v>
      </c>
      <c r="AK134" s="3">
        <f>VLOOKUP(FISW[[#This Row],[pos1603]],pointstable[],2,FALSE)</f>
        <v>0</v>
      </c>
    </row>
    <row r="135" spans="1:37" x14ac:dyDescent="0.3">
      <c r="A135" s="3">
        <v>107932</v>
      </c>
      <c r="B135" s="3" t="s">
        <v>1344</v>
      </c>
      <c r="C135" s="3">
        <v>1998</v>
      </c>
      <c r="D135" s="3" t="s">
        <v>17</v>
      </c>
      <c r="E13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35</v>
      </c>
      <c r="F135">
        <f>IFERROR(VLOOKUP(FISW[[#This Row],[FIS Code]],results0301[],3,FALSE),999)</f>
        <v>999</v>
      </c>
      <c r="G135">
        <f>VLOOKUP(FISW[[#This Row],[pos0301]],pointstable[],2,FALSE)</f>
        <v>0</v>
      </c>
      <c r="H135">
        <f>IFERROR(VLOOKUP(FISW[[#This Row],[FIS Code]],results0401[],3,FALSE),999)</f>
        <v>999</v>
      </c>
      <c r="I135">
        <f>VLOOKUP(FISW[[#This Row],[pos0401]],pointstable[],2,FALSE)</f>
        <v>0</v>
      </c>
      <c r="J135">
        <f>IFERROR(VLOOKUP(FISW[[#This Row],[FIS Code]],results1501[],3,FALSE),999)</f>
        <v>999</v>
      </c>
      <c r="K135">
        <f>VLOOKUP(FISW[[#This Row],[pos15011]],pointstable[],2,FALSE)</f>
        <v>0</v>
      </c>
      <c r="L135">
        <f>IFERROR(VLOOKUP(FISW[[#This Row],[FIS Code]],results15012[],3,FALSE),999)</f>
        <v>999</v>
      </c>
      <c r="M135">
        <f>VLOOKUP(FISW[[#This Row],[pos15012]],pointstable[],2,FALSE)</f>
        <v>0</v>
      </c>
      <c r="N135" s="3">
        <f>IFERROR(VLOOKUP(FISW[[#This Row],[FIS Code]],results0502[],3,FALSE),999)</f>
        <v>999</v>
      </c>
      <c r="O135" s="3">
        <f>VLOOKUP(FISW[[#This Row],[pos0502]],pointstable[],2,FALSE)</f>
        <v>0</v>
      </c>
      <c r="P135" s="3">
        <f>IFERROR(VLOOKUP(FISW[[#This Row],[FIS Code]],results0602[],3,FALSE),999)</f>
        <v>999</v>
      </c>
      <c r="Q135" s="3">
        <f>VLOOKUP(FISW[[#This Row],[pos0602]],pointstable[],2,FALSE)</f>
        <v>0</v>
      </c>
      <c r="R135" s="3">
        <f>IFERROR(VLOOKUP(FISW[[#This Row],[FIS Code]],results0702[],3,FALSE),999)</f>
        <v>999</v>
      </c>
      <c r="S135" s="3">
        <f>VLOOKUP(FISW[[#This Row],[pos0702]],pointstable[],2,FALSE)</f>
        <v>0</v>
      </c>
      <c r="T135" s="3">
        <f>IFERROR(VLOOKUP(FISW[[#This Row],[FIS Code]],results0802[],3,FALSE),999)</f>
        <v>999</v>
      </c>
      <c r="U135" s="3">
        <f>VLOOKUP(FISW[[#This Row],[pos0802]],pointstable[],2,FALSE)</f>
        <v>0</v>
      </c>
      <c r="V135" s="3">
        <f>IFERROR(VLOOKUP(FISW[[#This Row],[FIS Code]],results0303[],3,FALSE),999)</f>
        <v>39</v>
      </c>
      <c r="W135" s="3">
        <f>VLOOKUP(FISW[[#This Row],[pos0303]],pointstable[],2,FALSE)</f>
        <v>21</v>
      </c>
      <c r="X135" s="3">
        <f>IFERROR(VLOOKUP(FISW[[#This Row],[FIS Code]],results0403[],3,FALSE),999)</f>
        <v>46</v>
      </c>
      <c r="Y135" s="3">
        <f>VLOOKUP(FISW[[#This Row],[pos0403]],pointstable[],2,FALSE)</f>
        <v>14</v>
      </c>
      <c r="Z135" s="3">
        <f>IFERROR(VLOOKUP(FISW[[#This Row],[FIS Code]],results1003[],3,FALSE),999)</f>
        <v>999</v>
      </c>
      <c r="AA135" s="3">
        <f>VLOOKUP(FISW[[#This Row],[pos1003]],pointstable[],2,FALSE)</f>
        <v>0</v>
      </c>
      <c r="AB135" s="3">
        <f>IFERROR(VLOOKUP(FISW[[#This Row],[FIS Code]],results1103[],3,FALSE),999)</f>
        <v>999</v>
      </c>
      <c r="AC135" s="3">
        <f>VLOOKUP(FISW[[#This Row],[pos1103]],pointstable[],2,FALSE)</f>
        <v>0</v>
      </c>
      <c r="AD135" s="3">
        <f>IFERROR(VLOOKUP(FISW[[#This Row],[FIS Code]],results1203[],3,FALSE),999)</f>
        <v>999</v>
      </c>
      <c r="AE135" s="3">
        <f>VLOOKUP(FISW[[#This Row],[pos1203]],pointstable[],2,FALSE)</f>
        <v>0</v>
      </c>
      <c r="AF135" s="3">
        <f>IFERROR(VLOOKUP(FISW[[#This Row],[FIS Code]],results1303[],3,FALSE),999)</f>
        <v>999</v>
      </c>
      <c r="AG135" s="3">
        <f>VLOOKUP(FISW[[#This Row],[pos1303]],pointstable[],2,FALSE)</f>
        <v>0</v>
      </c>
      <c r="AH135" s="3">
        <f>IFERROR(VLOOKUP(FISW[[#This Row],[FIS Code]],results1503[],3,FALSE),999)</f>
        <v>999</v>
      </c>
      <c r="AI135" s="3">
        <f>VLOOKUP(FISW[[#This Row],[pos1503]],pointstable[],2,FALSE)</f>
        <v>0</v>
      </c>
      <c r="AJ135" s="3">
        <f>IFERROR(VLOOKUP(FISW[[#This Row],[FIS Code]],results1603[],3,FALSE),999)</f>
        <v>999</v>
      </c>
      <c r="AK135" s="3">
        <f>VLOOKUP(FISW[[#This Row],[pos1603]],pointstable[],2,FALSE)</f>
        <v>0</v>
      </c>
    </row>
    <row r="136" spans="1:37" x14ac:dyDescent="0.3">
      <c r="A136" s="3">
        <v>108168</v>
      </c>
      <c r="B136" s="3" t="s">
        <v>454</v>
      </c>
      <c r="C136" s="3">
        <v>2000</v>
      </c>
      <c r="D136" s="3" t="s">
        <v>17</v>
      </c>
      <c r="E13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34</v>
      </c>
      <c r="F136" s="3">
        <f>IFERROR(VLOOKUP(FISW[[#This Row],[FIS Code]],results0301[],3,FALSE),999)</f>
        <v>29</v>
      </c>
      <c r="G136" s="3">
        <f>VLOOKUP(FISW[[#This Row],[pos0301]],pointstable[],2,FALSE)</f>
        <v>31</v>
      </c>
      <c r="H136" s="3">
        <f>IFERROR(VLOOKUP(FISW[[#This Row],[FIS Code]],results0401[],3,FALSE),999)</f>
        <v>999</v>
      </c>
      <c r="I136" s="3">
        <f>VLOOKUP(FISW[[#This Row],[pos0401]],pointstable[],2,FALSE)</f>
        <v>0</v>
      </c>
      <c r="J136" s="3">
        <f>IFERROR(VLOOKUP(FISW[[#This Row],[FIS Code]],results1501[],3,FALSE),999)</f>
        <v>999</v>
      </c>
      <c r="K136" s="3">
        <f>VLOOKUP(FISW[[#This Row],[pos15011]],pointstable[],2,FALSE)</f>
        <v>0</v>
      </c>
      <c r="L136" s="3">
        <f>IFERROR(VLOOKUP(FISW[[#This Row],[FIS Code]],results15012[],3,FALSE),999)</f>
        <v>999</v>
      </c>
      <c r="M136" s="3">
        <f>VLOOKUP(FISW[[#This Row],[pos15012]],pointstable[],2,FALSE)</f>
        <v>0</v>
      </c>
      <c r="N136" s="3">
        <f>IFERROR(VLOOKUP(FISW[[#This Row],[FIS Code]],results0502[],3,FALSE),999)</f>
        <v>999</v>
      </c>
      <c r="O136" s="3">
        <f>VLOOKUP(FISW[[#This Row],[pos0502]],pointstable[],2,FALSE)</f>
        <v>0</v>
      </c>
      <c r="P136" s="3">
        <f>IFERROR(VLOOKUP(FISW[[#This Row],[FIS Code]],results0602[],3,FALSE),999)</f>
        <v>999</v>
      </c>
      <c r="Q136" s="3">
        <f>VLOOKUP(FISW[[#This Row],[pos0602]],pointstable[],2,FALSE)</f>
        <v>0</v>
      </c>
      <c r="R136" s="3">
        <f>IFERROR(VLOOKUP(FISW[[#This Row],[FIS Code]],results0702[],3,FALSE),999)</f>
        <v>999</v>
      </c>
      <c r="S136" s="3">
        <f>VLOOKUP(FISW[[#This Row],[pos0702]],pointstable[],2,FALSE)</f>
        <v>0</v>
      </c>
      <c r="T136" s="3">
        <f>IFERROR(VLOOKUP(FISW[[#This Row],[FIS Code]],results0802[],3,FALSE),999)</f>
        <v>999</v>
      </c>
      <c r="U136" s="3">
        <f>VLOOKUP(FISW[[#This Row],[pos0802]],pointstable[],2,FALSE)</f>
        <v>0</v>
      </c>
      <c r="V136" s="3">
        <f>IFERROR(VLOOKUP(FISW[[#This Row],[FIS Code]],results0303[],3,FALSE),999)</f>
        <v>999</v>
      </c>
      <c r="W136" s="3">
        <f>VLOOKUP(FISW[[#This Row],[pos0303]],pointstable[],2,FALSE)</f>
        <v>0</v>
      </c>
      <c r="X136" s="3">
        <f>IFERROR(VLOOKUP(FISW[[#This Row],[FIS Code]],results0403[],3,FALSE),999)</f>
        <v>999</v>
      </c>
      <c r="Y136" s="3">
        <f>VLOOKUP(FISW[[#This Row],[pos0403]],pointstable[],2,FALSE)</f>
        <v>0</v>
      </c>
      <c r="Z136" s="3">
        <f>IFERROR(VLOOKUP(FISW[[#This Row],[FIS Code]],results1003[],3,FALSE),999)</f>
        <v>999</v>
      </c>
      <c r="AA136" s="3">
        <f>VLOOKUP(FISW[[#This Row],[pos1003]],pointstable[],2,FALSE)</f>
        <v>0</v>
      </c>
      <c r="AB136" s="3">
        <f>IFERROR(VLOOKUP(FISW[[#This Row],[FIS Code]],results1103[],3,FALSE),999)</f>
        <v>999</v>
      </c>
      <c r="AC136" s="3">
        <f>VLOOKUP(FISW[[#This Row],[pos1103]],pointstable[],2,FALSE)</f>
        <v>0</v>
      </c>
      <c r="AD136" s="3">
        <f>IFERROR(VLOOKUP(FISW[[#This Row],[FIS Code]],results1203[],3,FALSE),999)</f>
        <v>57</v>
      </c>
      <c r="AE136" s="3">
        <f>VLOOKUP(FISW[[#This Row],[pos1203]],pointstable[],2,FALSE)</f>
        <v>3</v>
      </c>
      <c r="AF136" s="3">
        <f>IFERROR(VLOOKUP(FISW[[#This Row],[FIS Code]],results1303[],3,FALSE),999)</f>
        <v>999</v>
      </c>
      <c r="AG136" s="3">
        <f>VLOOKUP(FISW[[#This Row],[pos1303]],pointstable[],2,FALSE)</f>
        <v>0</v>
      </c>
      <c r="AH136" s="3">
        <f>IFERROR(VLOOKUP(FISW[[#This Row],[FIS Code]],results1503[],3,FALSE),999)</f>
        <v>999</v>
      </c>
      <c r="AI136" s="3">
        <f>VLOOKUP(FISW[[#This Row],[pos1503]],pointstable[],2,FALSE)</f>
        <v>0</v>
      </c>
      <c r="AJ136" s="3">
        <f>IFERROR(VLOOKUP(FISW[[#This Row],[FIS Code]],results1603[],3,FALSE),999)</f>
        <v>999</v>
      </c>
      <c r="AK136" s="3">
        <f>VLOOKUP(FISW[[#This Row],[pos1603]],pointstable[],2,FALSE)</f>
        <v>0</v>
      </c>
    </row>
    <row r="137" spans="1:37" x14ac:dyDescent="0.3">
      <c r="A137" s="3">
        <v>545012</v>
      </c>
      <c r="B137" s="3" t="s">
        <v>471</v>
      </c>
      <c r="C137" s="3">
        <v>1998</v>
      </c>
      <c r="D137" s="3" t="s">
        <v>472</v>
      </c>
      <c r="E13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32</v>
      </c>
      <c r="F137">
        <f>IFERROR(VLOOKUP(FISW[[#This Row],[FIS Code]],results0301[],3,FALSE),999)</f>
        <v>999</v>
      </c>
      <c r="G137">
        <f>VLOOKUP(FISW[[#This Row],[pos0301]],pointstable[],2,FALSE)</f>
        <v>0</v>
      </c>
      <c r="H137">
        <f>IFERROR(VLOOKUP(FISW[[#This Row],[FIS Code]],results0401[],3,FALSE),999)</f>
        <v>28</v>
      </c>
      <c r="I137">
        <f>VLOOKUP(FISW[[#This Row],[pos0401]],pointstable[],2,FALSE)</f>
        <v>32</v>
      </c>
      <c r="J137">
        <f>IFERROR(VLOOKUP(FISW[[#This Row],[FIS Code]],results1501[],3,FALSE),999)</f>
        <v>999</v>
      </c>
      <c r="K137">
        <f>VLOOKUP(FISW[[#This Row],[pos15011]],pointstable[],2,FALSE)</f>
        <v>0</v>
      </c>
      <c r="L137">
        <f>IFERROR(VLOOKUP(FISW[[#This Row],[FIS Code]],results15012[],3,FALSE),999)</f>
        <v>999</v>
      </c>
      <c r="M137">
        <f>VLOOKUP(FISW[[#This Row],[pos15012]],pointstable[],2,FALSE)</f>
        <v>0</v>
      </c>
      <c r="N137" s="3">
        <f>IFERROR(VLOOKUP(FISW[[#This Row],[FIS Code]],results0502[],3,FALSE),999)</f>
        <v>999</v>
      </c>
      <c r="O137" s="3">
        <f>VLOOKUP(FISW[[#This Row],[pos0502]],pointstable[],2,FALSE)</f>
        <v>0</v>
      </c>
      <c r="P137" s="3">
        <f>IFERROR(VLOOKUP(FISW[[#This Row],[FIS Code]],results0602[],3,FALSE),999)</f>
        <v>999</v>
      </c>
      <c r="Q137" s="3">
        <f>VLOOKUP(FISW[[#This Row],[pos0602]],pointstable[],2,FALSE)</f>
        <v>0</v>
      </c>
      <c r="R137" s="3">
        <f>IFERROR(VLOOKUP(FISW[[#This Row],[FIS Code]],results0702[],3,FALSE),999)</f>
        <v>999</v>
      </c>
      <c r="S137" s="3">
        <f>VLOOKUP(FISW[[#This Row],[pos0702]],pointstable[],2,FALSE)</f>
        <v>0</v>
      </c>
      <c r="T137" s="3">
        <f>IFERROR(VLOOKUP(FISW[[#This Row],[FIS Code]],results0802[],3,FALSE),999)</f>
        <v>999</v>
      </c>
      <c r="U137" s="3">
        <f>VLOOKUP(FISW[[#This Row],[pos0802]],pointstable[],2,FALSE)</f>
        <v>0</v>
      </c>
      <c r="V137" s="3">
        <f>IFERROR(VLOOKUP(FISW[[#This Row],[FIS Code]],results0303[],3,FALSE),999)</f>
        <v>999</v>
      </c>
      <c r="W137" s="3">
        <f>VLOOKUP(FISW[[#This Row],[pos0303]],pointstable[],2,FALSE)</f>
        <v>0</v>
      </c>
      <c r="X137" s="3">
        <f>IFERROR(VLOOKUP(FISW[[#This Row],[FIS Code]],results0403[],3,FALSE),999)</f>
        <v>999</v>
      </c>
      <c r="Y137" s="3">
        <f>VLOOKUP(FISW[[#This Row],[pos0403]],pointstable[],2,FALSE)</f>
        <v>0</v>
      </c>
      <c r="Z137" s="3">
        <f>IFERROR(VLOOKUP(FISW[[#This Row],[FIS Code]],results1003[],3,FALSE),999)</f>
        <v>999</v>
      </c>
      <c r="AA137" s="3">
        <f>VLOOKUP(FISW[[#This Row],[pos1003]],pointstable[],2,FALSE)</f>
        <v>0</v>
      </c>
      <c r="AB137" s="3">
        <f>IFERROR(VLOOKUP(FISW[[#This Row],[FIS Code]],results1103[],3,FALSE),999)</f>
        <v>999</v>
      </c>
      <c r="AC137" s="3">
        <f>VLOOKUP(FISW[[#This Row],[pos1103]],pointstable[],2,FALSE)</f>
        <v>0</v>
      </c>
      <c r="AD137" s="3">
        <f>IFERROR(VLOOKUP(FISW[[#This Row],[FIS Code]],results1203[],3,FALSE),999)</f>
        <v>999</v>
      </c>
      <c r="AE137" s="3">
        <f>VLOOKUP(FISW[[#This Row],[pos1203]],pointstable[],2,FALSE)</f>
        <v>0</v>
      </c>
      <c r="AF137" s="3">
        <f>IFERROR(VLOOKUP(FISW[[#This Row],[FIS Code]],results1303[],3,FALSE),999)</f>
        <v>999</v>
      </c>
      <c r="AG137" s="3">
        <f>VLOOKUP(FISW[[#This Row],[pos1303]],pointstable[],2,FALSE)</f>
        <v>0</v>
      </c>
      <c r="AH137" s="3">
        <f>IFERROR(VLOOKUP(FISW[[#This Row],[FIS Code]],results1503[],3,FALSE),999)</f>
        <v>999</v>
      </c>
      <c r="AI137" s="3">
        <f>VLOOKUP(FISW[[#This Row],[pos1503]],pointstable[],2,FALSE)</f>
        <v>0</v>
      </c>
      <c r="AJ137" s="3">
        <f>IFERROR(VLOOKUP(FISW[[#This Row],[FIS Code]],results1603[],3,FALSE),999)</f>
        <v>999</v>
      </c>
      <c r="AK137" s="3">
        <f>VLOOKUP(FISW[[#This Row],[pos1603]],pointstable[],2,FALSE)</f>
        <v>0</v>
      </c>
    </row>
    <row r="138" spans="1:37" x14ac:dyDescent="0.3">
      <c r="A138" s="3">
        <v>107881</v>
      </c>
      <c r="B138" s="3" t="s">
        <v>1380</v>
      </c>
      <c r="C138" s="3">
        <v>1999</v>
      </c>
      <c r="D138" s="3" t="s">
        <v>17</v>
      </c>
      <c r="E13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32</v>
      </c>
      <c r="F138" s="3">
        <f>IFERROR(VLOOKUP(FISW[[#This Row],[FIS Code]],results0301[],3,FALSE),999)</f>
        <v>999</v>
      </c>
      <c r="G138" s="3">
        <f>VLOOKUP(FISW[[#This Row],[pos0301]],pointstable[],2,FALSE)</f>
        <v>0</v>
      </c>
      <c r="H138" s="3">
        <f>IFERROR(VLOOKUP(FISW[[#This Row],[FIS Code]],results0401[],3,FALSE),999)</f>
        <v>999</v>
      </c>
      <c r="I138" s="3">
        <f>VLOOKUP(FISW[[#This Row],[pos0401]],pointstable[],2,FALSE)</f>
        <v>0</v>
      </c>
      <c r="J138" s="3">
        <f>IFERROR(VLOOKUP(FISW[[#This Row],[FIS Code]],results1501[],3,FALSE),999)</f>
        <v>999</v>
      </c>
      <c r="K138" s="3">
        <f>VLOOKUP(FISW[[#This Row],[pos15011]],pointstable[],2,FALSE)</f>
        <v>0</v>
      </c>
      <c r="L138" s="3">
        <f>IFERROR(VLOOKUP(FISW[[#This Row],[FIS Code]],results15012[],3,FALSE),999)</f>
        <v>999</v>
      </c>
      <c r="M138" s="3">
        <f>VLOOKUP(FISW[[#This Row],[pos15012]],pointstable[],2,FALSE)</f>
        <v>0</v>
      </c>
      <c r="N138" s="3">
        <f>IFERROR(VLOOKUP(FISW[[#This Row],[FIS Code]],results0502[],3,FALSE),999)</f>
        <v>999</v>
      </c>
      <c r="O138" s="3">
        <f>VLOOKUP(FISW[[#This Row],[pos0502]],pointstable[],2,FALSE)</f>
        <v>0</v>
      </c>
      <c r="P138" s="3">
        <f>IFERROR(VLOOKUP(FISW[[#This Row],[FIS Code]],results0602[],3,FALSE),999)</f>
        <v>999</v>
      </c>
      <c r="Q138" s="3">
        <f>VLOOKUP(FISW[[#This Row],[pos0602]],pointstable[],2,FALSE)</f>
        <v>0</v>
      </c>
      <c r="R138" s="3">
        <f>IFERROR(VLOOKUP(FISW[[#This Row],[FIS Code]],results0702[],3,FALSE),999)</f>
        <v>999</v>
      </c>
      <c r="S138" s="3">
        <f>VLOOKUP(FISW[[#This Row],[pos0702]],pointstable[],2,FALSE)</f>
        <v>0</v>
      </c>
      <c r="T138" s="3">
        <f>IFERROR(VLOOKUP(FISW[[#This Row],[FIS Code]],results0802[],3,FALSE),999)</f>
        <v>999</v>
      </c>
      <c r="U138" s="3">
        <f>VLOOKUP(FISW[[#This Row],[pos0802]],pointstable[],2,FALSE)</f>
        <v>0</v>
      </c>
      <c r="V138" s="3">
        <f>IFERROR(VLOOKUP(FISW[[#This Row],[FIS Code]],results0303[],3,FALSE),999)</f>
        <v>45</v>
      </c>
      <c r="W138" s="3">
        <f>VLOOKUP(FISW[[#This Row],[pos0303]],pointstable[],2,FALSE)</f>
        <v>15</v>
      </c>
      <c r="X138" s="3">
        <f>IFERROR(VLOOKUP(FISW[[#This Row],[FIS Code]],results0403[],3,FALSE),999)</f>
        <v>43</v>
      </c>
      <c r="Y138" s="3">
        <f>VLOOKUP(FISW[[#This Row],[pos0403]],pointstable[],2,FALSE)</f>
        <v>17</v>
      </c>
      <c r="Z138" s="3">
        <f>IFERROR(VLOOKUP(FISW[[#This Row],[FIS Code]],results1003[],3,FALSE),999)</f>
        <v>999</v>
      </c>
      <c r="AA138" s="3">
        <f>VLOOKUP(FISW[[#This Row],[pos1003]],pointstable[],2,FALSE)</f>
        <v>0</v>
      </c>
      <c r="AB138" s="3">
        <f>IFERROR(VLOOKUP(FISW[[#This Row],[FIS Code]],results1103[],3,FALSE),999)</f>
        <v>999</v>
      </c>
      <c r="AC138" s="3">
        <f>VLOOKUP(FISW[[#This Row],[pos1103]],pointstable[],2,FALSE)</f>
        <v>0</v>
      </c>
      <c r="AD138" s="3">
        <f>IFERROR(VLOOKUP(FISW[[#This Row],[FIS Code]],results1203[],3,FALSE),999)</f>
        <v>999</v>
      </c>
      <c r="AE138" s="3">
        <f>VLOOKUP(FISW[[#This Row],[pos1203]],pointstable[],2,FALSE)</f>
        <v>0</v>
      </c>
      <c r="AF138" s="3">
        <f>IFERROR(VLOOKUP(FISW[[#This Row],[FIS Code]],results1303[],3,FALSE),999)</f>
        <v>999</v>
      </c>
      <c r="AG138" s="3">
        <f>VLOOKUP(FISW[[#This Row],[pos1303]],pointstable[],2,FALSE)</f>
        <v>0</v>
      </c>
      <c r="AH138" s="3">
        <f>IFERROR(VLOOKUP(FISW[[#This Row],[FIS Code]],results1503[],3,FALSE),999)</f>
        <v>999</v>
      </c>
      <c r="AI138" s="3">
        <f>VLOOKUP(FISW[[#This Row],[pos1503]],pointstable[],2,FALSE)</f>
        <v>0</v>
      </c>
      <c r="AJ138" s="3">
        <f>IFERROR(VLOOKUP(FISW[[#This Row],[FIS Code]],results1603[],3,FALSE),999)</f>
        <v>999</v>
      </c>
      <c r="AK138" s="3">
        <f>VLOOKUP(FISW[[#This Row],[pos1603]],pointstable[],2,FALSE)</f>
        <v>0</v>
      </c>
    </row>
    <row r="139" spans="1:37" x14ac:dyDescent="0.3">
      <c r="A139" s="3">
        <v>107882</v>
      </c>
      <c r="B139" s="3" t="s">
        <v>1469</v>
      </c>
      <c r="C139" s="3">
        <v>1999</v>
      </c>
      <c r="D139" s="3" t="s">
        <v>17</v>
      </c>
      <c r="E13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30</v>
      </c>
      <c r="F139">
        <f>IFERROR(VLOOKUP(FISW[[#This Row],[FIS Code]],results0301[],3,FALSE),999)</f>
        <v>999</v>
      </c>
      <c r="G139">
        <f>VLOOKUP(FISW[[#This Row],[pos0301]],pointstable[],2,FALSE)</f>
        <v>0</v>
      </c>
      <c r="H139">
        <f>IFERROR(VLOOKUP(FISW[[#This Row],[FIS Code]],results0401[],3,FALSE),999)</f>
        <v>999</v>
      </c>
      <c r="I139">
        <f>VLOOKUP(FISW[[#This Row],[pos0401]],pointstable[],2,FALSE)</f>
        <v>0</v>
      </c>
      <c r="J139">
        <f>IFERROR(VLOOKUP(FISW[[#This Row],[FIS Code]],results1501[],3,FALSE),999)</f>
        <v>999</v>
      </c>
      <c r="K139">
        <f>VLOOKUP(FISW[[#This Row],[pos15011]],pointstable[],2,FALSE)</f>
        <v>0</v>
      </c>
      <c r="L139">
        <f>IFERROR(VLOOKUP(FISW[[#This Row],[FIS Code]],results15012[],3,FALSE),999)</f>
        <v>999</v>
      </c>
      <c r="M139">
        <f>VLOOKUP(FISW[[#This Row],[pos15012]],pointstable[],2,FALSE)</f>
        <v>0</v>
      </c>
      <c r="N139" s="3">
        <f>IFERROR(VLOOKUP(FISW[[#This Row],[FIS Code]],results0502[],3,FALSE),999)</f>
        <v>999</v>
      </c>
      <c r="O139" s="3">
        <f>VLOOKUP(FISW[[#This Row],[pos0502]],pointstable[],2,FALSE)</f>
        <v>0</v>
      </c>
      <c r="P139" s="3">
        <f>IFERROR(VLOOKUP(FISW[[#This Row],[FIS Code]],results0602[],3,FALSE),999)</f>
        <v>999</v>
      </c>
      <c r="Q139" s="3">
        <f>VLOOKUP(FISW[[#This Row],[pos0602]],pointstable[],2,FALSE)</f>
        <v>0</v>
      </c>
      <c r="R139" s="3">
        <f>IFERROR(VLOOKUP(FISW[[#This Row],[FIS Code]],results0702[],3,FALSE),999)</f>
        <v>999</v>
      </c>
      <c r="S139" s="3">
        <f>VLOOKUP(FISW[[#This Row],[pos0702]],pointstable[],2,FALSE)</f>
        <v>0</v>
      </c>
      <c r="T139" s="3">
        <f>IFERROR(VLOOKUP(FISW[[#This Row],[FIS Code]],results0802[],3,FALSE),999)</f>
        <v>999</v>
      </c>
      <c r="U139" s="3">
        <f>VLOOKUP(FISW[[#This Row],[pos0802]],pointstable[],2,FALSE)</f>
        <v>0</v>
      </c>
      <c r="V139" s="3">
        <f>IFERROR(VLOOKUP(FISW[[#This Row],[FIS Code]],results0303[],3,FALSE),999)</f>
        <v>999</v>
      </c>
      <c r="W139" s="3">
        <f>VLOOKUP(FISW[[#This Row],[pos0303]],pointstable[],2,FALSE)</f>
        <v>0</v>
      </c>
      <c r="X139" s="3">
        <f>IFERROR(VLOOKUP(FISW[[#This Row],[FIS Code]],results0403[],3,FALSE),999)</f>
        <v>30</v>
      </c>
      <c r="Y139" s="3">
        <f>VLOOKUP(FISW[[#This Row],[pos0403]],pointstable[],2,FALSE)</f>
        <v>30</v>
      </c>
      <c r="Z139" s="3">
        <f>IFERROR(VLOOKUP(FISW[[#This Row],[FIS Code]],results1003[],3,FALSE),999)</f>
        <v>999</v>
      </c>
      <c r="AA139" s="3">
        <f>VLOOKUP(FISW[[#This Row],[pos1003]],pointstable[],2,FALSE)</f>
        <v>0</v>
      </c>
      <c r="AB139" s="3">
        <f>IFERROR(VLOOKUP(FISW[[#This Row],[FIS Code]],results1103[],3,FALSE),999)</f>
        <v>999</v>
      </c>
      <c r="AC139" s="3">
        <f>VLOOKUP(FISW[[#This Row],[pos1103]],pointstable[],2,FALSE)</f>
        <v>0</v>
      </c>
      <c r="AD139" s="3">
        <f>IFERROR(VLOOKUP(FISW[[#This Row],[FIS Code]],results1203[],3,FALSE),999)</f>
        <v>999</v>
      </c>
      <c r="AE139" s="3">
        <f>VLOOKUP(FISW[[#This Row],[pos1203]],pointstable[],2,FALSE)</f>
        <v>0</v>
      </c>
      <c r="AF139" s="3">
        <f>IFERROR(VLOOKUP(FISW[[#This Row],[FIS Code]],results1303[],3,FALSE),999)</f>
        <v>999</v>
      </c>
      <c r="AG139" s="3">
        <f>VLOOKUP(FISW[[#This Row],[pos1303]],pointstable[],2,FALSE)</f>
        <v>0</v>
      </c>
      <c r="AH139" s="3">
        <f>IFERROR(VLOOKUP(FISW[[#This Row],[FIS Code]],results1503[],3,FALSE),999)</f>
        <v>999</v>
      </c>
      <c r="AI139" s="3">
        <f>VLOOKUP(FISW[[#This Row],[pos1503]],pointstable[],2,FALSE)</f>
        <v>0</v>
      </c>
      <c r="AJ139" s="3">
        <f>IFERROR(VLOOKUP(FISW[[#This Row],[FIS Code]],results1603[],3,FALSE),999)</f>
        <v>999</v>
      </c>
      <c r="AK139" s="3">
        <f>VLOOKUP(FISW[[#This Row],[pos1603]],pointstable[],2,FALSE)</f>
        <v>0</v>
      </c>
    </row>
    <row r="140" spans="1:37" x14ac:dyDescent="0.3">
      <c r="A140" s="3">
        <v>6535961</v>
      </c>
      <c r="B140" s="3" t="s">
        <v>1935</v>
      </c>
      <c r="C140" s="3">
        <v>1997</v>
      </c>
      <c r="D140" s="3" t="s">
        <v>20</v>
      </c>
      <c r="E140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26</v>
      </c>
      <c r="F140" s="3">
        <f>IFERROR(VLOOKUP(FISW[[#This Row],[FIS Code]],results0301[],3,FALSE),999)</f>
        <v>999</v>
      </c>
      <c r="G140" s="3">
        <f>VLOOKUP(FISW[[#This Row],[pos0301]],pointstable[],2,FALSE)</f>
        <v>0</v>
      </c>
      <c r="H140" s="3">
        <f>IFERROR(VLOOKUP(FISW[[#This Row],[FIS Code]],results0401[],3,FALSE),999)</f>
        <v>999</v>
      </c>
      <c r="I140" s="3">
        <f>VLOOKUP(FISW[[#This Row],[pos0401]],pointstable[],2,FALSE)</f>
        <v>0</v>
      </c>
      <c r="J140" s="3">
        <f>IFERROR(VLOOKUP(FISW[[#This Row],[FIS Code]],results1501[],3,FALSE),999)</f>
        <v>999</v>
      </c>
      <c r="K140" s="3">
        <f>VLOOKUP(FISW[[#This Row],[pos15011]],pointstable[],2,FALSE)</f>
        <v>0</v>
      </c>
      <c r="L140" s="3">
        <f>IFERROR(VLOOKUP(FISW[[#This Row],[FIS Code]],results15012[],3,FALSE),999)</f>
        <v>999</v>
      </c>
      <c r="M140" s="3">
        <f>VLOOKUP(FISW[[#This Row],[pos15012]],pointstable[],2,FALSE)</f>
        <v>0</v>
      </c>
      <c r="N140" s="3">
        <f>IFERROR(VLOOKUP(FISW[[#This Row],[FIS Code]],results0502[],3,FALSE),999)</f>
        <v>999</v>
      </c>
      <c r="O140" s="3">
        <f>VLOOKUP(FISW[[#This Row],[pos0502]],pointstable[],2,FALSE)</f>
        <v>0</v>
      </c>
      <c r="P140" s="3">
        <f>IFERROR(VLOOKUP(FISW[[#This Row],[FIS Code]],results0602[],3,FALSE),999)</f>
        <v>999</v>
      </c>
      <c r="Q140" s="3">
        <f>VLOOKUP(FISW[[#This Row],[pos0602]],pointstable[],2,FALSE)</f>
        <v>0</v>
      </c>
      <c r="R140" s="3">
        <f>IFERROR(VLOOKUP(FISW[[#This Row],[FIS Code]],results0702[],3,FALSE),999)</f>
        <v>999</v>
      </c>
      <c r="S140" s="3">
        <f>VLOOKUP(FISW[[#This Row],[pos0702]],pointstable[],2,FALSE)</f>
        <v>0</v>
      </c>
      <c r="T140" s="3">
        <f>IFERROR(VLOOKUP(FISW[[#This Row],[FIS Code]],results0802[],3,FALSE),999)</f>
        <v>999</v>
      </c>
      <c r="U140" s="3">
        <f>VLOOKUP(FISW[[#This Row],[pos0802]],pointstable[],2,FALSE)</f>
        <v>0</v>
      </c>
      <c r="V140" s="3">
        <f>IFERROR(VLOOKUP(FISW[[#This Row],[FIS Code]],results0303[],3,FALSE),999)</f>
        <v>999</v>
      </c>
      <c r="W140" s="3">
        <f>VLOOKUP(FISW[[#This Row],[pos0303]],pointstable[],2,FALSE)</f>
        <v>0</v>
      </c>
      <c r="X140" s="3">
        <f>IFERROR(VLOOKUP(FISW[[#This Row],[FIS Code]],results0403[],3,FALSE),999)</f>
        <v>999</v>
      </c>
      <c r="Y140" s="3">
        <f>VLOOKUP(FISW[[#This Row],[pos0403]],pointstable[],2,FALSE)</f>
        <v>0</v>
      </c>
      <c r="Z140" s="3">
        <f>IFERROR(VLOOKUP(FISW[[#This Row],[FIS Code]],results1003[],3,FALSE),999)</f>
        <v>34</v>
      </c>
      <c r="AA140" s="3">
        <f>VLOOKUP(FISW[[#This Row],[pos1003]],pointstable[],2,FALSE)</f>
        <v>26</v>
      </c>
      <c r="AB140" s="3">
        <f>IFERROR(VLOOKUP(FISW[[#This Row],[FIS Code]],results1103[],3,FALSE),999)</f>
        <v>999</v>
      </c>
      <c r="AC140" s="3">
        <f>VLOOKUP(FISW[[#This Row],[pos1103]],pointstable[],2,FALSE)</f>
        <v>0</v>
      </c>
      <c r="AD140" s="3">
        <f>IFERROR(VLOOKUP(FISW[[#This Row],[FIS Code]],results1203[],3,FALSE),999)</f>
        <v>999</v>
      </c>
      <c r="AE140" s="3">
        <f>VLOOKUP(FISW[[#This Row],[pos1203]],pointstable[],2,FALSE)</f>
        <v>0</v>
      </c>
      <c r="AF140" s="3">
        <f>IFERROR(VLOOKUP(FISW[[#This Row],[FIS Code]],results1303[],3,FALSE),999)</f>
        <v>999</v>
      </c>
      <c r="AG140" s="3">
        <f>VLOOKUP(FISW[[#This Row],[pos1303]],pointstable[],2,FALSE)</f>
        <v>0</v>
      </c>
      <c r="AH140" s="3">
        <f>IFERROR(VLOOKUP(FISW[[#This Row],[FIS Code]],results1503[],3,FALSE),999)</f>
        <v>999</v>
      </c>
      <c r="AI140" s="3">
        <f>VLOOKUP(FISW[[#This Row],[pos1503]],pointstable[],2,FALSE)</f>
        <v>0</v>
      </c>
      <c r="AJ140" s="3">
        <f>IFERROR(VLOOKUP(FISW[[#This Row],[FIS Code]],results1603[],3,FALSE),999)</f>
        <v>999</v>
      </c>
      <c r="AK140" s="3">
        <f>VLOOKUP(FISW[[#This Row],[pos1603]],pointstable[],2,FALSE)</f>
        <v>0</v>
      </c>
    </row>
    <row r="141" spans="1:37" x14ac:dyDescent="0.3">
      <c r="A141" s="3">
        <v>108215</v>
      </c>
      <c r="B141" s="3" t="s">
        <v>1323</v>
      </c>
      <c r="C141" s="3">
        <v>2001</v>
      </c>
      <c r="D141" s="3" t="s">
        <v>17</v>
      </c>
      <c r="E14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25</v>
      </c>
      <c r="F141" s="3">
        <f>IFERROR(VLOOKUP(FISW[[#This Row],[FIS Code]],results0301[],3,FALSE),999)</f>
        <v>999</v>
      </c>
      <c r="G141" s="3">
        <f>VLOOKUP(FISW[[#This Row],[pos0301]],pointstable[],2,FALSE)</f>
        <v>0</v>
      </c>
      <c r="H141" s="3">
        <f>IFERROR(VLOOKUP(FISW[[#This Row],[FIS Code]],results0401[],3,FALSE),999)</f>
        <v>999</v>
      </c>
      <c r="I141" s="3">
        <f>VLOOKUP(FISW[[#This Row],[pos0401]],pointstable[],2,FALSE)</f>
        <v>0</v>
      </c>
      <c r="J141" s="3">
        <f>IFERROR(VLOOKUP(FISW[[#This Row],[FIS Code]],results1501[],3,FALSE),999)</f>
        <v>999</v>
      </c>
      <c r="K141" s="3">
        <f>VLOOKUP(FISW[[#This Row],[pos15011]],pointstable[],2,FALSE)</f>
        <v>0</v>
      </c>
      <c r="L141" s="3">
        <f>IFERROR(VLOOKUP(FISW[[#This Row],[FIS Code]],results15012[],3,FALSE),999)</f>
        <v>999</v>
      </c>
      <c r="M141" s="3">
        <f>VLOOKUP(FISW[[#This Row],[pos15012]],pointstable[],2,FALSE)</f>
        <v>0</v>
      </c>
      <c r="N141" s="3">
        <f>IFERROR(VLOOKUP(FISW[[#This Row],[FIS Code]],results0502[],3,FALSE),999)</f>
        <v>999</v>
      </c>
      <c r="O141" s="3">
        <f>VLOOKUP(FISW[[#This Row],[pos0502]],pointstable[],2,FALSE)</f>
        <v>0</v>
      </c>
      <c r="P141" s="3">
        <f>IFERROR(VLOOKUP(FISW[[#This Row],[FIS Code]],results0602[],3,FALSE),999)</f>
        <v>999</v>
      </c>
      <c r="Q141" s="3">
        <f>VLOOKUP(FISW[[#This Row],[pos0602]],pointstable[],2,FALSE)</f>
        <v>0</v>
      </c>
      <c r="R141" s="3">
        <f>IFERROR(VLOOKUP(FISW[[#This Row],[FIS Code]],results0702[],3,FALSE),999)</f>
        <v>999</v>
      </c>
      <c r="S141" s="3">
        <f>VLOOKUP(FISW[[#This Row],[pos0702]],pointstable[],2,FALSE)</f>
        <v>0</v>
      </c>
      <c r="T141" s="3">
        <f>IFERROR(VLOOKUP(FISW[[#This Row],[FIS Code]],results0802[],3,FALSE),999)</f>
        <v>999</v>
      </c>
      <c r="U141" s="3">
        <f>VLOOKUP(FISW[[#This Row],[pos0802]],pointstable[],2,FALSE)</f>
        <v>0</v>
      </c>
      <c r="V141" s="3">
        <f>IFERROR(VLOOKUP(FISW[[#This Row],[FIS Code]],results0303[],3,FALSE),999)</f>
        <v>35</v>
      </c>
      <c r="W141" s="3">
        <f>VLOOKUP(FISW[[#This Row],[pos0303]],pointstable[],2,FALSE)</f>
        <v>25</v>
      </c>
      <c r="X141" s="3">
        <f>IFERROR(VLOOKUP(FISW[[#This Row],[FIS Code]],results0403[],3,FALSE),999)</f>
        <v>999</v>
      </c>
      <c r="Y141" s="3">
        <f>VLOOKUP(FISW[[#This Row],[pos0403]],pointstable[],2,FALSE)</f>
        <v>0</v>
      </c>
      <c r="Z141" s="3">
        <f>IFERROR(VLOOKUP(FISW[[#This Row],[FIS Code]],results1003[],3,FALSE),999)</f>
        <v>999</v>
      </c>
      <c r="AA141" s="3">
        <f>VLOOKUP(FISW[[#This Row],[pos1003]],pointstable[],2,FALSE)</f>
        <v>0</v>
      </c>
      <c r="AB141" s="3">
        <f>IFERROR(VLOOKUP(FISW[[#This Row],[FIS Code]],results1103[],3,FALSE),999)</f>
        <v>999</v>
      </c>
      <c r="AC141" s="3">
        <f>VLOOKUP(FISW[[#This Row],[pos1103]],pointstable[],2,FALSE)</f>
        <v>0</v>
      </c>
      <c r="AD141" s="3">
        <f>IFERROR(VLOOKUP(FISW[[#This Row],[FIS Code]],results1203[],3,FALSE),999)</f>
        <v>999</v>
      </c>
      <c r="AE141" s="3">
        <f>VLOOKUP(FISW[[#This Row],[pos1203]],pointstable[],2,FALSE)</f>
        <v>0</v>
      </c>
      <c r="AF141" s="3">
        <f>IFERROR(VLOOKUP(FISW[[#This Row],[FIS Code]],results1303[],3,FALSE),999)</f>
        <v>999</v>
      </c>
      <c r="AG141" s="3">
        <f>VLOOKUP(FISW[[#This Row],[pos1303]],pointstable[],2,FALSE)</f>
        <v>0</v>
      </c>
      <c r="AH141" s="3">
        <f>IFERROR(VLOOKUP(FISW[[#This Row],[FIS Code]],results1503[],3,FALSE),999)</f>
        <v>999</v>
      </c>
      <c r="AI141" s="3">
        <f>VLOOKUP(FISW[[#This Row],[pos1503]],pointstable[],2,FALSE)</f>
        <v>0</v>
      </c>
      <c r="AJ141" s="3">
        <f>IFERROR(VLOOKUP(FISW[[#This Row],[FIS Code]],results1603[],3,FALSE),999)</f>
        <v>999</v>
      </c>
      <c r="AK141" s="3">
        <f>VLOOKUP(FISW[[#This Row],[pos1603]],pointstable[],2,FALSE)</f>
        <v>0</v>
      </c>
    </row>
    <row r="142" spans="1:37" x14ac:dyDescent="0.3">
      <c r="A142" s="3">
        <v>108209</v>
      </c>
      <c r="B142" s="3" t="s">
        <v>1494</v>
      </c>
      <c r="C142" s="3">
        <v>1998</v>
      </c>
      <c r="D142" s="3" t="s">
        <v>17</v>
      </c>
      <c r="E14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23</v>
      </c>
      <c r="F142">
        <f>IFERROR(VLOOKUP(FISW[[#This Row],[FIS Code]],results0301[],3,FALSE),999)</f>
        <v>999</v>
      </c>
      <c r="G142">
        <f>VLOOKUP(FISW[[#This Row],[pos0301]],pointstable[],2,FALSE)</f>
        <v>0</v>
      </c>
      <c r="H142">
        <f>IFERROR(VLOOKUP(FISW[[#This Row],[FIS Code]],results0401[],3,FALSE),999)</f>
        <v>999</v>
      </c>
      <c r="I142">
        <f>VLOOKUP(FISW[[#This Row],[pos0401]],pointstable[],2,FALSE)</f>
        <v>0</v>
      </c>
      <c r="J142">
        <f>IFERROR(VLOOKUP(FISW[[#This Row],[FIS Code]],results1501[],3,FALSE),999)</f>
        <v>999</v>
      </c>
      <c r="K142">
        <f>VLOOKUP(FISW[[#This Row],[pos15011]],pointstable[],2,FALSE)</f>
        <v>0</v>
      </c>
      <c r="L142">
        <f>IFERROR(VLOOKUP(FISW[[#This Row],[FIS Code]],results15012[],3,FALSE),999)</f>
        <v>999</v>
      </c>
      <c r="M142">
        <f>VLOOKUP(FISW[[#This Row],[pos15012]],pointstable[],2,FALSE)</f>
        <v>0</v>
      </c>
      <c r="N142" s="3">
        <f>IFERROR(VLOOKUP(FISW[[#This Row],[FIS Code]],results0502[],3,FALSE),999)</f>
        <v>999</v>
      </c>
      <c r="O142" s="3">
        <f>VLOOKUP(FISW[[#This Row],[pos0502]],pointstable[],2,FALSE)</f>
        <v>0</v>
      </c>
      <c r="P142" s="3">
        <f>IFERROR(VLOOKUP(FISW[[#This Row],[FIS Code]],results0602[],3,FALSE),999)</f>
        <v>999</v>
      </c>
      <c r="Q142" s="3">
        <f>VLOOKUP(FISW[[#This Row],[pos0602]],pointstable[],2,FALSE)</f>
        <v>0</v>
      </c>
      <c r="R142" s="3">
        <f>IFERROR(VLOOKUP(FISW[[#This Row],[FIS Code]],results0702[],3,FALSE),999)</f>
        <v>999</v>
      </c>
      <c r="S142" s="3">
        <f>VLOOKUP(FISW[[#This Row],[pos0702]],pointstable[],2,FALSE)</f>
        <v>0</v>
      </c>
      <c r="T142" s="3">
        <f>IFERROR(VLOOKUP(FISW[[#This Row],[FIS Code]],results0802[],3,FALSE),999)</f>
        <v>999</v>
      </c>
      <c r="U142" s="3">
        <f>VLOOKUP(FISW[[#This Row],[pos0802]],pointstable[],2,FALSE)</f>
        <v>0</v>
      </c>
      <c r="V142" s="3">
        <f>IFERROR(VLOOKUP(FISW[[#This Row],[FIS Code]],results0303[],3,FALSE),999)</f>
        <v>999</v>
      </c>
      <c r="W142" s="3">
        <f>VLOOKUP(FISW[[#This Row],[pos0303]],pointstable[],2,FALSE)</f>
        <v>0</v>
      </c>
      <c r="X142" s="3">
        <f>IFERROR(VLOOKUP(FISW[[#This Row],[FIS Code]],results0403[],3,FALSE),999)</f>
        <v>37</v>
      </c>
      <c r="Y142" s="3">
        <f>VLOOKUP(FISW[[#This Row],[pos0403]],pointstable[],2,FALSE)</f>
        <v>23</v>
      </c>
      <c r="Z142" s="3">
        <f>IFERROR(VLOOKUP(FISW[[#This Row],[FIS Code]],results1003[],3,FALSE),999)</f>
        <v>999</v>
      </c>
      <c r="AA142" s="3">
        <f>VLOOKUP(FISW[[#This Row],[pos1003]],pointstable[],2,FALSE)</f>
        <v>0</v>
      </c>
      <c r="AB142" s="3">
        <f>IFERROR(VLOOKUP(FISW[[#This Row],[FIS Code]],results1103[],3,FALSE),999)</f>
        <v>999</v>
      </c>
      <c r="AC142" s="3">
        <f>VLOOKUP(FISW[[#This Row],[pos1103]],pointstable[],2,FALSE)</f>
        <v>0</v>
      </c>
      <c r="AD142" s="3">
        <f>IFERROR(VLOOKUP(FISW[[#This Row],[FIS Code]],results1203[],3,FALSE),999)</f>
        <v>999</v>
      </c>
      <c r="AE142" s="3">
        <f>VLOOKUP(FISW[[#This Row],[pos1203]],pointstable[],2,FALSE)</f>
        <v>0</v>
      </c>
      <c r="AF142" s="3">
        <f>IFERROR(VLOOKUP(FISW[[#This Row],[FIS Code]],results1303[],3,FALSE),999)</f>
        <v>999</v>
      </c>
      <c r="AG142" s="3">
        <f>VLOOKUP(FISW[[#This Row],[pos1303]],pointstable[],2,FALSE)</f>
        <v>0</v>
      </c>
      <c r="AH142" s="3">
        <f>IFERROR(VLOOKUP(FISW[[#This Row],[FIS Code]],results1503[],3,FALSE),999)</f>
        <v>999</v>
      </c>
      <c r="AI142" s="3">
        <f>VLOOKUP(FISW[[#This Row],[pos1503]],pointstable[],2,FALSE)</f>
        <v>0</v>
      </c>
      <c r="AJ142" s="3">
        <f>IFERROR(VLOOKUP(FISW[[#This Row],[FIS Code]],results1603[],3,FALSE),999)</f>
        <v>999</v>
      </c>
      <c r="AK142" s="3">
        <f>VLOOKUP(FISW[[#This Row],[pos1603]],pointstable[],2,FALSE)</f>
        <v>0</v>
      </c>
    </row>
    <row r="143" spans="1:37" x14ac:dyDescent="0.3">
      <c r="A143" s="3">
        <v>107913</v>
      </c>
      <c r="B143" s="3" t="s">
        <v>1338</v>
      </c>
      <c r="C143" s="3">
        <v>1999</v>
      </c>
      <c r="D143" s="3" t="s">
        <v>17</v>
      </c>
      <c r="E14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22</v>
      </c>
      <c r="F143">
        <f>IFERROR(VLOOKUP(FISW[[#This Row],[FIS Code]],results0301[],3,FALSE),999)</f>
        <v>999</v>
      </c>
      <c r="G143">
        <f>VLOOKUP(FISW[[#This Row],[pos0301]],pointstable[],2,FALSE)</f>
        <v>0</v>
      </c>
      <c r="H143">
        <f>IFERROR(VLOOKUP(FISW[[#This Row],[FIS Code]],results0401[],3,FALSE),999)</f>
        <v>999</v>
      </c>
      <c r="I143">
        <f>VLOOKUP(FISW[[#This Row],[pos0401]],pointstable[],2,FALSE)</f>
        <v>0</v>
      </c>
      <c r="J143">
        <f>IFERROR(VLOOKUP(FISW[[#This Row],[FIS Code]],results1501[],3,FALSE),999)</f>
        <v>999</v>
      </c>
      <c r="K143">
        <f>VLOOKUP(FISW[[#This Row],[pos15011]],pointstable[],2,FALSE)</f>
        <v>0</v>
      </c>
      <c r="L143">
        <f>IFERROR(VLOOKUP(FISW[[#This Row],[FIS Code]],results15012[],3,FALSE),999)</f>
        <v>999</v>
      </c>
      <c r="M143">
        <f>VLOOKUP(FISW[[#This Row],[pos15012]],pointstable[],2,FALSE)</f>
        <v>0</v>
      </c>
      <c r="N143" s="3">
        <f>IFERROR(VLOOKUP(FISW[[#This Row],[FIS Code]],results0502[],3,FALSE),999)</f>
        <v>999</v>
      </c>
      <c r="O143" s="3">
        <f>VLOOKUP(FISW[[#This Row],[pos0502]],pointstable[],2,FALSE)</f>
        <v>0</v>
      </c>
      <c r="P143" s="3">
        <f>IFERROR(VLOOKUP(FISW[[#This Row],[FIS Code]],results0602[],3,FALSE),999)</f>
        <v>999</v>
      </c>
      <c r="Q143" s="3">
        <f>VLOOKUP(FISW[[#This Row],[pos0602]],pointstable[],2,FALSE)</f>
        <v>0</v>
      </c>
      <c r="R143" s="3">
        <f>IFERROR(VLOOKUP(FISW[[#This Row],[FIS Code]],results0702[],3,FALSE),999)</f>
        <v>999</v>
      </c>
      <c r="S143" s="3">
        <f>VLOOKUP(FISW[[#This Row],[pos0702]],pointstable[],2,FALSE)</f>
        <v>0</v>
      </c>
      <c r="T143" s="3">
        <f>IFERROR(VLOOKUP(FISW[[#This Row],[FIS Code]],results0802[],3,FALSE),999)</f>
        <v>999</v>
      </c>
      <c r="U143" s="3">
        <f>VLOOKUP(FISW[[#This Row],[pos0802]],pointstable[],2,FALSE)</f>
        <v>0</v>
      </c>
      <c r="V143" s="3">
        <f>IFERROR(VLOOKUP(FISW[[#This Row],[FIS Code]],results0303[],3,FALSE),999)</f>
        <v>38</v>
      </c>
      <c r="W143" s="3">
        <f>VLOOKUP(FISW[[#This Row],[pos0303]],pointstable[],2,FALSE)</f>
        <v>22</v>
      </c>
      <c r="X143" s="3">
        <f>IFERROR(VLOOKUP(FISW[[#This Row],[FIS Code]],results0403[],3,FALSE),999)</f>
        <v>999</v>
      </c>
      <c r="Y143" s="3">
        <f>VLOOKUP(FISW[[#This Row],[pos0403]],pointstable[],2,FALSE)</f>
        <v>0</v>
      </c>
      <c r="Z143" s="3">
        <f>IFERROR(VLOOKUP(FISW[[#This Row],[FIS Code]],results1003[],3,FALSE),999)</f>
        <v>999</v>
      </c>
      <c r="AA143" s="3">
        <f>VLOOKUP(FISW[[#This Row],[pos1003]],pointstable[],2,FALSE)</f>
        <v>0</v>
      </c>
      <c r="AB143" s="3">
        <f>IFERROR(VLOOKUP(FISW[[#This Row],[FIS Code]],results1103[],3,FALSE),999)</f>
        <v>999</v>
      </c>
      <c r="AC143" s="3">
        <f>VLOOKUP(FISW[[#This Row],[pos1103]],pointstable[],2,FALSE)</f>
        <v>0</v>
      </c>
      <c r="AD143" s="3">
        <f>IFERROR(VLOOKUP(FISW[[#This Row],[FIS Code]],results1203[],3,FALSE),999)</f>
        <v>999</v>
      </c>
      <c r="AE143" s="3">
        <f>VLOOKUP(FISW[[#This Row],[pos1203]],pointstable[],2,FALSE)</f>
        <v>0</v>
      </c>
      <c r="AF143" s="3">
        <f>IFERROR(VLOOKUP(FISW[[#This Row],[FIS Code]],results1303[],3,FALSE),999)</f>
        <v>999</v>
      </c>
      <c r="AG143" s="3">
        <f>VLOOKUP(FISW[[#This Row],[pos1303]],pointstable[],2,FALSE)</f>
        <v>0</v>
      </c>
      <c r="AH143" s="3">
        <f>IFERROR(VLOOKUP(FISW[[#This Row],[FIS Code]],results1503[],3,FALSE),999)</f>
        <v>999</v>
      </c>
      <c r="AI143" s="3">
        <f>VLOOKUP(FISW[[#This Row],[pos1503]],pointstable[],2,FALSE)</f>
        <v>0</v>
      </c>
      <c r="AJ143" s="3">
        <f>IFERROR(VLOOKUP(FISW[[#This Row],[FIS Code]],results1603[],3,FALSE),999)</f>
        <v>999</v>
      </c>
      <c r="AK143" s="3">
        <f>VLOOKUP(FISW[[#This Row],[pos1603]],pointstable[],2,FALSE)</f>
        <v>0</v>
      </c>
    </row>
    <row r="144" spans="1:37" x14ac:dyDescent="0.3">
      <c r="A144" s="3">
        <v>108012</v>
      </c>
      <c r="B144" s="3" t="s">
        <v>1350</v>
      </c>
      <c r="C144" s="3">
        <v>2000</v>
      </c>
      <c r="D144" s="3" t="s">
        <v>17</v>
      </c>
      <c r="E144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20</v>
      </c>
      <c r="F144">
        <f>IFERROR(VLOOKUP(FISW[[#This Row],[FIS Code]],results0301[],3,FALSE),999)</f>
        <v>999</v>
      </c>
      <c r="G144">
        <f>VLOOKUP(FISW[[#This Row],[pos0301]],pointstable[],2,FALSE)</f>
        <v>0</v>
      </c>
      <c r="H144">
        <f>IFERROR(VLOOKUP(FISW[[#This Row],[FIS Code]],results0401[],3,FALSE),999)</f>
        <v>999</v>
      </c>
      <c r="I144">
        <f>VLOOKUP(FISW[[#This Row],[pos0401]],pointstable[],2,FALSE)</f>
        <v>0</v>
      </c>
      <c r="J144">
        <f>IFERROR(VLOOKUP(FISW[[#This Row],[FIS Code]],results1501[],3,FALSE),999)</f>
        <v>999</v>
      </c>
      <c r="K144">
        <f>VLOOKUP(FISW[[#This Row],[pos15011]],pointstable[],2,FALSE)</f>
        <v>0</v>
      </c>
      <c r="L144">
        <f>IFERROR(VLOOKUP(FISW[[#This Row],[FIS Code]],results15012[],3,FALSE),999)</f>
        <v>999</v>
      </c>
      <c r="M144">
        <f>VLOOKUP(FISW[[#This Row],[pos15012]],pointstable[],2,FALSE)</f>
        <v>0</v>
      </c>
      <c r="N144" s="3">
        <f>IFERROR(VLOOKUP(FISW[[#This Row],[FIS Code]],results0502[],3,FALSE),999)</f>
        <v>999</v>
      </c>
      <c r="O144" s="3">
        <f>VLOOKUP(FISW[[#This Row],[pos0502]],pointstable[],2,FALSE)</f>
        <v>0</v>
      </c>
      <c r="P144" s="3">
        <f>IFERROR(VLOOKUP(FISW[[#This Row],[FIS Code]],results0602[],3,FALSE),999)</f>
        <v>999</v>
      </c>
      <c r="Q144" s="3">
        <f>VLOOKUP(FISW[[#This Row],[pos0602]],pointstable[],2,FALSE)</f>
        <v>0</v>
      </c>
      <c r="R144" s="3">
        <f>IFERROR(VLOOKUP(FISW[[#This Row],[FIS Code]],results0702[],3,FALSE),999)</f>
        <v>999</v>
      </c>
      <c r="S144" s="3">
        <f>VLOOKUP(FISW[[#This Row],[pos0702]],pointstable[],2,FALSE)</f>
        <v>0</v>
      </c>
      <c r="T144" s="3">
        <f>IFERROR(VLOOKUP(FISW[[#This Row],[FIS Code]],results0802[],3,FALSE),999)</f>
        <v>999</v>
      </c>
      <c r="U144" s="3">
        <f>VLOOKUP(FISW[[#This Row],[pos0802]],pointstable[],2,FALSE)</f>
        <v>0</v>
      </c>
      <c r="V144" s="3">
        <f>IFERROR(VLOOKUP(FISW[[#This Row],[FIS Code]],results0303[],3,FALSE),999)</f>
        <v>40</v>
      </c>
      <c r="W144" s="3">
        <f>VLOOKUP(FISW[[#This Row],[pos0303]],pointstable[],2,FALSE)</f>
        <v>20</v>
      </c>
      <c r="X144" s="3">
        <f>IFERROR(VLOOKUP(FISW[[#This Row],[FIS Code]],results0403[],3,FALSE),999)</f>
        <v>999</v>
      </c>
      <c r="Y144" s="3">
        <f>VLOOKUP(FISW[[#This Row],[pos0403]],pointstable[],2,FALSE)</f>
        <v>0</v>
      </c>
      <c r="Z144" s="3">
        <f>IFERROR(VLOOKUP(FISW[[#This Row],[FIS Code]],results1003[],3,FALSE),999)</f>
        <v>999</v>
      </c>
      <c r="AA144" s="3">
        <f>VLOOKUP(FISW[[#This Row],[pos1003]],pointstable[],2,FALSE)</f>
        <v>0</v>
      </c>
      <c r="AB144" s="3">
        <f>IFERROR(VLOOKUP(FISW[[#This Row],[FIS Code]],results1103[],3,FALSE),999)</f>
        <v>999</v>
      </c>
      <c r="AC144" s="3">
        <f>VLOOKUP(FISW[[#This Row],[pos1103]],pointstable[],2,FALSE)</f>
        <v>0</v>
      </c>
      <c r="AD144" s="3">
        <f>IFERROR(VLOOKUP(FISW[[#This Row],[FIS Code]],results1203[],3,FALSE),999)</f>
        <v>999</v>
      </c>
      <c r="AE144" s="3">
        <f>VLOOKUP(FISW[[#This Row],[pos1203]],pointstable[],2,FALSE)</f>
        <v>0</v>
      </c>
      <c r="AF144" s="3">
        <f>IFERROR(VLOOKUP(FISW[[#This Row],[FIS Code]],results1303[],3,FALSE),999)</f>
        <v>999</v>
      </c>
      <c r="AG144" s="3">
        <f>VLOOKUP(FISW[[#This Row],[pos1303]],pointstable[],2,FALSE)</f>
        <v>0</v>
      </c>
      <c r="AH144" s="3">
        <f>IFERROR(VLOOKUP(FISW[[#This Row],[FIS Code]],results1503[],3,FALSE),999)</f>
        <v>999</v>
      </c>
      <c r="AI144" s="3">
        <f>VLOOKUP(FISW[[#This Row],[pos1503]],pointstable[],2,FALSE)</f>
        <v>0</v>
      </c>
      <c r="AJ144" s="3">
        <f>IFERROR(VLOOKUP(FISW[[#This Row],[FIS Code]],results1603[],3,FALSE),999)</f>
        <v>999</v>
      </c>
      <c r="AK144" s="3">
        <f>VLOOKUP(FISW[[#This Row],[pos1603]],pointstable[],2,FALSE)</f>
        <v>0</v>
      </c>
    </row>
    <row r="145" spans="1:37" x14ac:dyDescent="0.3">
      <c r="A145" s="3">
        <v>107640</v>
      </c>
      <c r="B145" s="3" t="s">
        <v>1485</v>
      </c>
      <c r="C145" s="3">
        <v>1996</v>
      </c>
      <c r="D145" s="3" t="s">
        <v>17</v>
      </c>
      <c r="E14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20</v>
      </c>
      <c r="F145">
        <f>IFERROR(VLOOKUP(FISW[[#This Row],[FIS Code]],results0301[],3,FALSE),999)</f>
        <v>999</v>
      </c>
      <c r="G145">
        <f>VLOOKUP(FISW[[#This Row],[pos0301]],pointstable[],2,FALSE)</f>
        <v>0</v>
      </c>
      <c r="H145">
        <f>IFERROR(VLOOKUP(FISW[[#This Row],[FIS Code]],results0401[],3,FALSE),999)</f>
        <v>999</v>
      </c>
      <c r="I145">
        <f>VLOOKUP(FISW[[#This Row],[pos0401]],pointstable[],2,FALSE)</f>
        <v>0</v>
      </c>
      <c r="J145">
        <f>IFERROR(VLOOKUP(FISW[[#This Row],[FIS Code]],results1501[],3,FALSE),999)</f>
        <v>999</v>
      </c>
      <c r="K145">
        <f>VLOOKUP(FISW[[#This Row],[pos15011]],pointstable[],2,FALSE)</f>
        <v>0</v>
      </c>
      <c r="L145">
        <f>IFERROR(VLOOKUP(FISW[[#This Row],[FIS Code]],results15012[],3,FALSE),999)</f>
        <v>999</v>
      </c>
      <c r="M145">
        <f>VLOOKUP(FISW[[#This Row],[pos15012]],pointstable[],2,FALSE)</f>
        <v>0</v>
      </c>
      <c r="N145" s="3">
        <f>IFERROR(VLOOKUP(FISW[[#This Row],[FIS Code]],results0502[],3,FALSE),999)</f>
        <v>999</v>
      </c>
      <c r="O145" s="3">
        <f>VLOOKUP(FISW[[#This Row],[pos0502]],pointstable[],2,FALSE)</f>
        <v>0</v>
      </c>
      <c r="P145" s="3">
        <f>IFERROR(VLOOKUP(FISW[[#This Row],[FIS Code]],results0602[],3,FALSE),999)</f>
        <v>999</v>
      </c>
      <c r="Q145" s="3">
        <f>VLOOKUP(FISW[[#This Row],[pos0602]],pointstable[],2,FALSE)</f>
        <v>0</v>
      </c>
      <c r="R145" s="3">
        <f>IFERROR(VLOOKUP(FISW[[#This Row],[FIS Code]],results0702[],3,FALSE),999)</f>
        <v>999</v>
      </c>
      <c r="S145" s="3">
        <f>VLOOKUP(FISW[[#This Row],[pos0702]],pointstable[],2,FALSE)</f>
        <v>0</v>
      </c>
      <c r="T145" s="3">
        <f>IFERROR(VLOOKUP(FISW[[#This Row],[FIS Code]],results0802[],3,FALSE),999)</f>
        <v>999</v>
      </c>
      <c r="U145" s="3">
        <f>VLOOKUP(FISW[[#This Row],[pos0802]],pointstable[],2,FALSE)</f>
        <v>0</v>
      </c>
      <c r="V145" s="3">
        <f>IFERROR(VLOOKUP(FISW[[#This Row],[FIS Code]],results0303[],3,FALSE),999)</f>
        <v>999</v>
      </c>
      <c r="W145" s="3">
        <f>VLOOKUP(FISW[[#This Row],[pos0303]],pointstable[],2,FALSE)</f>
        <v>0</v>
      </c>
      <c r="X145" s="3">
        <f>IFERROR(VLOOKUP(FISW[[#This Row],[FIS Code]],results0403[],3,FALSE),999)</f>
        <v>40</v>
      </c>
      <c r="Y145" s="3">
        <f>VLOOKUP(FISW[[#This Row],[pos0403]],pointstable[],2,FALSE)</f>
        <v>20</v>
      </c>
      <c r="Z145" s="3">
        <f>IFERROR(VLOOKUP(FISW[[#This Row],[FIS Code]],results1003[],3,FALSE),999)</f>
        <v>999</v>
      </c>
      <c r="AA145" s="3">
        <f>VLOOKUP(FISW[[#This Row],[pos1003]],pointstable[],2,FALSE)</f>
        <v>0</v>
      </c>
      <c r="AB145" s="3">
        <f>IFERROR(VLOOKUP(FISW[[#This Row],[FIS Code]],results1103[],3,FALSE),999)</f>
        <v>999</v>
      </c>
      <c r="AC145" s="3">
        <f>VLOOKUP(FISW[[#This Row],[pos1103]],pointstable[],2,FALSE)</f>
        <v>0</v>
      </c>
      <c r="AD145" s="3">
        <f>IFERROR(VLOOKUP(FISW[[#This Row],[FIS Code]],results1203[],3,FALSE),999)</f>
        <v>999</v>
      </c>
      <c r="AE145" s="3">
        <f>VLOOKUP(FISW[[#This Row],[pos1203]],pointstable[],2,FALSE)</f>
        <v>0</v>
      </c>
      <c r="AF145" s="3">
        <f>IFERROR(VLOOKUP(FISW[[#This Row],[FIS Code]],results1303[],3,FALSE),999)</f>
        <v>999</v>
      </c>
      <c r="AG145" s="3">
        <f>VLOOKUP(FISW[[#This Row],[pos1303]],pointstable[],2,FALSE)</f>
        <v>0</v>
      </c>
      <c r="AH145" s="3">
        <f>IFERROR(VLOOKUP(FISW[[#This Row],[FIS Code]],results1503[],3,FALSE),999)</f>
        <v>999</v>
      </c>
      <c r="AI145" s="3">
        <f>VLOOKUP(FISW[[#This Row],[pos1503]],pointstable[],2,FALSE)</f>
        <v>0</v>
      </c>
      <c r="AJ145" s="3">
        <f>IFERROR(VLOOKUP(FISW[[#This Row],[FIS Code]],results1603[],3,FALSE),999)</f>
        <v>999</v>
      </c>
      <c r="AK145" s="3">
        <f>VLOOKUP(FISW[[#This Row],[pos1603]],pointstable[],2,FALSE)</f>
        <v>0</v>
      </c>
    </row>
    <row r="146" spans="1:37" x14ac:dyDescent="0.3">
      <c r="A146" s="3">
        <v>108055</v>
      </c>
      <c r="B146" s="3" t="s">
        <v>1396</v>
      </c>
      <c r="C146" s="3">
        <v>1998</v>
      </c>
      <c r="D146" s="3" t="s">
        <v>17</v>
      </c>
      <c r="E14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18</v>
      </c>
      <c r="F146">
        <f>IFERROR(VLOOKUP(FISW[[#This Row],[FIS Code]],results0301[],3,FALSE),999)</f>
        <v>999</v>
      </c>
      <c r="G146">
        <f>VLOOKUP(FISW[[#This Row],[pos0301]],pointstable[],2,FALSE)</f>
        <v>0</v>
      </c>
      <c r="H146">
        <f>IFERROR(VLOOKUP(FISW[[#This Row],[FIS Code]],results0401[],3,FALSE),999)</f>
        <v>999</v>
      </c>
      <c r="I146">
        <f>VLOOKUP(FISW[[#This Row],[pos0401]],pointstable[],2,FALSE)</f>
        <v>0</v>
      </c>
      <c r="J146">
        <f>IFERROR(VLOOKUP(FISW[[#This Row],[FIS Code]],results1501[],3,FALSE),999)</f>
        <v>999</v>
      </c>
      <c r="K146">
        <f>VLOOKUP(FISW[[#This Row],[pos15011]],pointstable[],2,FALSE)</f>
        <v>0</v>
      </c>
      <c r="L146">
        <f>IFERROR(VLOOKUP(FISW[[#This Row],[FIS Code]],results15012[],3,FALSE),999)</f>
        <v>999</v>
      </c>
      <c r="M146">
        <f>VLOOKUP(FISW[[#This Row],[pos15012]],pointstable[],2,FALSE)</f>
        <v>0</v>
      </c>
      <c r="N146" s="3">
        <f>IFERROR(VLOOKUP(FISW[[#This Row],[FIS Code]],results0502[],3,FALSE),999)</f>
        <v>999</v>
      </c>
      <c r="O146" s="3">
        <f>VLOOKUP(FISW[[#This Row],[pos0502]],pointstable[],2,FALSE)</f>
        <v>0</v>
      </c>
      <c r="P146" s="3">
        <f>IFERROR(VLOOKUP(FISW[[#This Row],[FIS Code]],results0602[],3,FALSE),999)</f>
        <v>999</v>
      </c>
      <c r="Q146" s="3">
        <f>VLOOKUP(FISW[[#This Row],[pos0602]],pointstable[],2,FALSE)</f>
        <v>0</v>
      </c>
      <c r="R146" s="3">
        <f>IFERROR(VLOOKUP(FISW[[#This Row],[FIS Code]],results0702[],3,FALSE),999)</f>
        <v>999</v>
      </c>
      <c r="S146" s="3">
        <f>VLOOKUP(FISW[[#This Row],[pos0702]],pointstable[],2,FALSE)</f>
        <v>0</v>
      </c>
      <c r="T146" s="3">
        <f>IFERROR(VLOOKUP(FISW[[#This Row],[FIS Code]],results0802[],3,FALSE),999)</f>
        <v>999</v>
      </c>
      <c r="U146" s="3">
        <f>VLOOKUP(FISW[[#This Row],[pos0802]],pointstable[],2,FALSE)</f>
        <v>0</v>
      </c>
      <c r="V146" s="3">
        <f>IFERROR(VLOOKUP(FISW[[#This Row],[FIS Code]],results0303[],3,FALSE),999)</f>
        <v>48</v>
      </c>
      <c r="W146" s="3">
        <f>VLOOKUP(FISW[[#This Row],[pos0303]],pointstable[],2,FALSE)</f>
        <v>12</v>
      </c>
      <c r="X146" s="3">
        <f>IFERROR(VLOOKUP(FISW[[#This Row],[FIS Code]],results0403[],3,FALSE),999)</f>
        <v>54</v>
      </c>
      <c r="Y146" s="3">
        <f>VLOOKUP(FISW[[#This Row],[pos0403]],pointstable[],2,FALSE)</f>
        <v>6</v>
      </c>
      <c r="Z146" s="3">
        <f>IFERROR(VLOOKUP(FISW[[#This Row],[FIS Code]],results1003[],3,FALSE),999)</f>
        <v>999</v>
      </c>
      <c r="AA146" s="3">
        <f>VLOOKUP(FISW[[#This Row],[pos1003]],pointstable[],2,FALSE)</f>
        <v>0</v>
      </c>
      <c r="AB146" s="3">
        <f>IFERROR(VLOOKUP(FISW[[#This Row],[FIS Code]],results1103[],3,FALSE),999)</f>
        <v>999</v>
      </c>
      <c r="AC146" s="3">
        <f>VLOOKUP(FISW[[#This Row],[pos1103]],pointstable[],2,FALSE)</f>
        <v>0</v>
      </c>
      <c r="AD146" s="3">
        <f>IFERROR(VLOOKUP(FISW[[#This Row],[FIS Code]],results1203[],3,FALSE),999)</f>
        <v>999</v>
      </c>
      <c r="AE146" s="3">
        <f>VLOOKUP(FISW[[#This Row],[pos1203]],pointstable[],2,FALSE)</f>
        <v>0</v>
      </c>
      <c r="AF146" s="3">
        <f>IFERROR(VLOOKUP(FISW[[#This Row],[FIS Code]],results1303[],3,FALSE),999)</f>
        <v>999</v>
      </c>
      <c r="AG146" s="3">
        <f>VLOOKUP(FISW[[#This Row],[pos1303]],pointstable[],2,FALSE)</f>
        <v>0</v>
      </c>
      <c r="AH146" s="3">
        <f>IFERROR(VLOOKUP(FISW[[#This Row],[FIS Code]],results1503[],3,FALSE),999)</f>
        <v>999</v>
      </c>
      <c r="AI146" s="3">
        <f>VLOOKUP(FISW[[#This Row],[pos1503]],pointstable[],2,FALSE)</f>
        <v>0</v>
      </c>
      <c r="AJ146" s="3">
        <f>IFERROR(VLOOKUP(FISW[[#This Row],[FIS Code]],results1603[],3,FALSE),999)</f>
        <v>999</v>
      </c>
      <c r="AK146" s="3">
        <f>VLOOKUP(FISW[[#This Row],[pos1603]],pointstable[],2,FALSE)</f>
        <v>0</v>
      </c>
    </row>
    <row r="147" spans="1:37" x14ac:dyDescent="0.3">
      <c r="A147" s="3">
        <v>108163</v>
      </c>
      <c r="B147" s="3" t="s">
        <v>1407</v>
      </c>
      <c r="C147" s="3">
        <v>2001</v>
      </c>
      <c r="D147" s="3" t="s">
        <v>17</v>
      </c>
      <c r="E14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15</v>
      </c>
      <c r="F147">
        <f>IFERROR(VLOOKUP(FISW[[#This Row],[FIS Code]],results0301[],3,FALSE),999)</f>
        <v>999</v>
      </c>
      <c r="G147">
        <f>VLOOKUP(FISW[[#This Row],[pos0301]],pointstable[],2,FALSE)</f>
        <v>0</v>
      </c>
      <c r="H147">
        <f>IFERROR(VLOOKUP(FISW[[#This Row],[FIS Code]],results0401[],3,FALSE),999)</f>
        <v>999</v>
      </c>
      <c r="I147">
        <f>VLOOKUP(FISW[[#This Row],[pos0401]],pointstable[],2,FALSE)</f>
        <v>0</v>
      </c>
      <c r="J147">
        <f>IFERROR(VLOOKUP(FISW[[#This Row],[FIS Code]],results1501[],3,FALSE),999)</f>
        <v>999</v>
      </c>
      <c r="K147">
        <f>VLOOKUP(FISW[[#This Row],[pos15011]],pointstable[],2,FALSE)</f>
        <v>0</v>
      </c>
      <c r="L147">
        <f>IFERROR(VLOOKUP(FISW[[#This Row],[FIS Code]],results15012[],3,FALSE),999)</f>
        <v>999</v>
      </c>
      <c r="M147">
        <f>VLOOKUP(FISW[[#This Row],[pos15012]],pointstable[],2,FALSE)</f>
        <v>0</v>
      </c>
      <c r="N147" s="3">
        <f>IFERROR(VLOOKUP(FISW[[#This Row],[FIS Code]],results0502[],3,FALSE),999)</f>
        <v>999</v>
      </c>
      <c r="O147" s="3">
        <f>VLOOKUP(FISW[[#This Row],[pos0502]],pointstable[],2,FALSE)</f>
        <v>0</v>
      </c>
      <c r="P147" s="3">
        <f>IFERROR(VLOOKUP(FISW[[#This Row],[FIS Code]],results0602[],3,FALSE),999)</f>
        <v>999</v>
      </c>
      <c r="Q147" s="3">
        <f>VLOOKUP(FISW[[#This Row],[pos0602]],pointstable[],2,FALSE)</f>
        <v>0</v>
      </c>
      <c r="R147" s="3">
        <f>IFERROR(VLOOKUP(FISW[[#This Row],[FIS Code]],results0702[],3,FALSE),999)</f>
        <v>999</v>
      </c>
      <c r="S147" s="3">
        <f>VLOOKUP(FISW[[#This Row],[pos0702]],pointstable[],2,FALSE)</f>
        <v>0</v>
      </c>
      <c r="T147" s="3">
        <f>IFERROR(VLOOKUP(FISW[[#This Row],[FIS Code]],results0802[],3,FALSE),999)</f>
        <v>999</v>
      </c>
      <c r="U147" s="3">
        <f>VLOOKUP(FISW[[#This Row],[pos0802]],pointstable[],2,FALSE)</f>
        <v>0</v>
      </c>
      <c r="V147" s="3">
        <f>IFERROR(VLOOKUP(FISW[[#This Row],[FIS Code]],results0303[],3,FALSE),999)</f>
        <v>50</v>
      </c>
      <c r="W147" s="3">
        <f>VLOOKUP(FISW[[#This Row],[pos0303]],pointstable[],2,FALSE)</f>
        <v>10</v>
      </c>
      <c r="X147" s="3">
        <f>IFERROR(VLOOKUP(FISW[[#This Row],[FIS Code]],results0403[],3,FALSE),999)</f>
        <v>55</v>
      </c>
      <c r="Y147" s="3">
        <f>VLOOKUP(FISW[[#This Row],[pos0403]],pointstable[],2,FALSE)</f>
        <v>5</v>
      </c>
      <c r="Z147" s="3">
        <f>IFERROR(VLOOKUP(FISW[[#This Row],[FIS Code]],results1003[],3,FALSE),999)</f>
        <v>999</v>
      </c>
      <c r="AA147" s="3">
        <f>VLOOKUP(FISW[[#This Row],[pos1003]],pointstable[],2,FALSE)</f>
        <v>0</v>
      </c>
      <c r="AB147" s="3">
        <f>IFERROR(VLOOKUP(FISW[[#This Row],[FIS Code]],results1103[],3,FALSE),999)</f>
        <v>999</v>
      </c>
      <c r="AC147" s="3">
        <f>VLOOKUP(FISW[[#This Row],[pos1103]],pointstable[],2,FALSE)</f>
        <v>0</v>
      </c>
      <c r="AD147" s="3">
        <f>IFERROR(VLOOKUP(FISW[[#This Row],[FIS Code]],results1203[],3,FALSE),999)</f>
        <v>999</v>
      </c>
      <c r="AE147" s="3">
        <f>VLOOKUP(FISW[[#This Row],[pos1203]],pointstable[],2,FALSE)</f>
        <v>0</v>
      </c>
      <c r="AF147" s="3">
        <f>IFERROR(VLOOKUP(FISW[[#This Row],[FIS Code]],results1303[],3,FALSE),999)</f>
        <v>999</v>
      </c>
      <c r="AG147" s="3">
        <f>VLOOKUP(FISW[[#This Row],[pos1303]],pointstable[],2,FALSE)</f>
        <v>0</v>
      </c>
      <c r="AH147" s="3">
        <f>IFERROR(VLOOKUP(FISW[[#This Row],[FIS Code]],results1503[],3,FALSE),999)</f>
        <v>999</v>
      </c>
      <c r="AI147" s="3">
        <f>VLOOKUP(FISW[[#This Row],[pos1503]],pointstable[],2,FALSE)</f>
        <v>0</v>
      </c>
      <c r="AJ147" s="3">
        <f>IFERROR(VLOOKUP(FISW[[#This Row],[FIS Code]],results1603[],3,FALSE),999)</f>
        <v>999</v>
      </c>
      <c r="AK147" s="3">
        <f>VLOOKUP(FISW[[#This Row],[pos1603]],pointstable[],2,FALSE)</f>
        <v>0</v>
      </c>
    </row>
    <row r="148" spans="1:37" x14ac:dyDescent="0.3">
      <c r="A148" s="3">
        <v>108048</v>
      </c>
      <c r="B148" s="3" t="s">
        <v>1391</v>
      </c>
      <c r="C148" s="3">
        <v>2000</v>
      </c>
      <c r="D148" s="3" t="s">
        <v>17</v>
      </c>
      <c r="E148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</v>
      </c>
      <c r="F148">
        <f>IFERROR(VLOOKUP(FISW[[#This Row],[FIS Code]],results0301[],3,FALSE),999)</f>
        <v>999</v>
      </c>
      <c r="G148">
        <f>VLOOKUP(FISW[[#This Row],[pos0301]],pointstable[],2,FALSE)</f>
        <v>0</v>
      </c>
      <c r="H148">
        <f>IFERROR(VLOOKUP(FISW[[#This Row],[FIS Code]],results0401[],3,FALSE),999)</f>
        <v>999</v>
      </c>
      <c r="I148">
        <f>VLOOKUP(FISW[[#This Row],[pos0401]],pointstable[],2,FALSE)</f>
        <v>0</v>
      </c>
      <c r="J148">
        <f>IFERROR(VLOOKUP(FISW[[#This Row],[FIS Code]],results1501[],3,FALSE),999)</f>
        <v>999</v>
      </c>
      <c r="K148">
        <f>VLOOKUP(FISW[[#This Row],[pos15011]],pointstable[],2,FALSE)</f>
        <v>0</v>
      </c>
      <c r="L148">
        <f>IFERROR(VLOOKUP(FISW[[#This Row],[FIS Code]],results15012[],3,FALSE),999)</f>
        <v>999</v>
      </c>
      <c r="M148">
        <f>VLOOKUP(FISW[[#This Row],[pos15012]],pointstable[],2,FALSE)</f>
        <v>0</v>
      </c>
      <c r="N148" s="3">
        <f>IFERROR(VLOOKUP(FISW[[#This Row],[FIS Code]],results0502[],3,FALSE),999)</f>
        <v>999</v>
      </c>
      <c r="O148" s="3">
        <f>VLOOKUP(FISW[[#This Row],[pos0502]],pointstable[],2,FALSE)</f>
        <v>0</v>
      </c>
      <c r="P148" s="3">
        <f>IFERROR(VLOOKUP(FISW[[#This Row],[FIS Code]],results0602[],3,FALSE),999)</f>
        <v>999</v>
      </c>
      <c r="Q148" s="3">
        <f>VLOOKUP(FISW[[#This Row],[pos0602]],pointstable[],2,FALSE)</f>
        <v>0</v>
      </c>
      <c r="R148" s="3">
        <f>IFERROR(VLOOKUP(FISW[[#This Row],[FIS Code]],results0702[],3,FALSE),999)</f>
        <v>999</v>
      </c>
      <c r="S148" s="3">
        <f>VLOOKUP(FISW[[#This Row],[pos0702]],pointstable[],2,FALSE)</f>
        <v>0</v>
      </c>
      <c r="T148" s="3">
        <f>IFERROR(VLOOKUP(FISW[[#This Row],[FIS Code]],results0802[],3,FALSE),999)</f>
        <v>999</v>
      </c>
      <c r="U148" s="3">
        <f>VLOOKUP(FISW[[#This Row],[pos0802]],pointstable[],2,FALSE)</f>
        <v>0</v>
      </c>
      <c r="V148" s="3">
        <f>IFERROR(VLOOKUP(FISW[[#This Row],[FIS Code]],results0303[],3,FALSE),999)</f>
        <v>47</v>
      </c>
      <c r="W148" s="3">
        <f>VLOOKUP(FISW[[#This Row],[pos0303]],pointstable[],2,FALSE)</f>
        <v>13</v>
      </c>
      <c r="X148" s="3">
        <f>IFERROR(VLOOKUP(FISW[[#This Row],[FIS Code]],results0403[],3,FALSE),999)</f>
        <v>999</v>
      </c>
      <c r="Y148" s="3">
        <f>VLOOKUP(FISW[[#This Row],[pos0403]],pointstable[],2,FALSE)</f>
        <v>0</v>
      </c>
      <c r="Z148" s="3">
        <f>IFERROR(VLOOKUP(FISW[[#This Row],[FIS Code]],results1003[],3,FALSE),999)</f>
        <v>999</v>
      </c>
      <c r="AA148" s="3">
        <f>VLOOKUP(FISW[[#This Row],[pos1003]],pointstable[],2,FALSE)</f>
        <v>0</v>
      </c>
      <c r="AB148" s="3">
        <f>IFERROR(VLOOKUP(FISW[[#This Row],[FIS Code]],results1103[],3,FALSE),999)</f>
        <v>999</v>
      </c>
      <c r="AC148" s="3">
        <f>VLOOKUP(FISW[[#This Row],[pos1103]],pointstable[],2,FALSE)</f>
        <v>0</v>
      </c>
      <c r="AD148" s="3">
        <f>IFERROR(VLOOKUP(FISW[[#This Row],[FIS Code]],results1203[],3,FALSE),999)</f>
        <v>999</v>
      </c>
      <c r="AE148" s="3">
        <f>VLOOKUP(FISW[[#This Row],[pos1203]],pointstable[],2,FALSE)</f>
        <v>0</v>
      </c>
      <c r="AF148" s="3">
        <f>IFERROR(VLOOKUP(FISW[[#This Row],[FIS Code]],results1303[],3,FALSE),999)</f>
        <v>999</v>
      </c>
      <c r="AG148" s="3">
        <f>VLOOKUP(FISW[[#This Row],[pos1303]],pointstable[],2,FALSE)</f>
        <v>0</v>
      </c>
      <c r="AH148" s="3">
        <f>IFERROR(VLOOKUP(FISW[[#This Row],[FIS Code]],results1503[],3,FALSE),999)</f>
        <v>999</v>
      </c>
      <c r="AI148" s="3">
        <f>VLOOKUP(FISW[[#This Row],[pos1503]],pointstable[],2,FALSE)</f>
        <v>0</v>
      </c>
      <c r="AJ148" s="3">
        <f>IFERROR(VLOOKUP(FISW[[#This Row],[FIS Code]],results1603[],3,FALSE),999)</f>
        <v>999</v>
      </c>
      <c r="AK148" s="3">
        <f>VLOOKUP(FISW[[#This Row],[pos1603]],pointstable[],2,FALSE)</f>
        <v>0</v>
      </c>
    </row>
    <row r="149" spans="1:37" x14ac:dyDescent="0.3">
      <c r="A149" s="3">
        <v>107908</v>
      </c>
      <c r="B149" s="3" t="s">
        <v>1492</v>
      </c>
      <c r="C149" s="3">
        <v>1999</v>
      </c>
      <c r="D149" s="3" t="s">
        <v>17</v>
      </c>
      <c r="E149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13</v>
      </c>
      <c r="F149">
        <f>IFERROR(VLOOKUP(FISW[[#This Row],[FIS Code]],results0301[],3,FALSE),999)</f>
        <v>999</v>
      </c>
      <c r="G149">
        <f>VLOOKUP(FISW[[#This Row],[pos0301]],pointstable[],2,FALSE)</f>
        <v>0</v>
      </c>
      <c r="H149">
        <f>IFERROR(VLOOKUP(FISW[[#This Row],[FIS Code]],results0401[],3,FALSE),999)</f>
        <v>999</v>
      </c>
      <c r="I149">
        <f>VLOOKUP(FISW[[#This Row],[pos0401]],pointstable[],2,FALSE)</f>
        <v>0</v>
      </c>
      <c r="J149">
        <f>IFERROR(VLOOKUP(FISW[[#This Row],[FIS Code]],results1501[],3,FALSE),999)</f>
        <v>999</v>
      </c>
      <c r="K149">
        <f>VLOOKUP(FISW[[#This Row],[pos15011]],pointstable[],2,FALSE)</f>
        <v>0</v>
      </c>
      <c r="L149">
        <f>IFERROR(VLOOKUP(FISW[[#This Row],[FIS Code]],results15012[],3,FALSE),999)</f>
        <v>999</v>
      </c>
      <c r="M149">
        <f>VLOOKUP(FISW[[#This Row],[pos15012]],pointstable[],2,FALSE)</f>
        <v>0</v>
      </c>
      <c r="N149" s="3">
        <f>IFERROR(VLOOKUP(FISW[[#This Row],[FIS Code]],results0502[],3,FALSE),999)</f>
        <v>999</v>
      </c>
      <c r="O149" s="3">
        <f>VLOOKUP(FISW[[#This Row],[pos0502]],pointstable[],2,FALSE)</f>
        <v>0</v>
      </c>
      <c r="P149" s="3">
        <f>IFERROR(VLOOKUP(FISW[[#This Row],[FIS Code]],results0602[],3,FALSE),999)</f>
        <v>999</v>
      </c>
      <c r="Q149" s="3">
        <f>VLOOKUP(FISW[[#This Row],[pos0602]],pointstable[],2,FALSE)</f>
        <v>0</v>
      </c>
      <c r="R149" s="3">
        <f>IFERROR(VLOOKUP(FISW[[#This Row],[FIS Code]],results0702[],3,FALSE),999)</f>
        <v>999</v>
      </c>
      <c r="S149" s="3">
        <f>VLOOKUP(FISW[[#This Row],[pos0702]],pointstable[],2,FALSE)</f>
        <v>0</v>
      </c>
      <c r="T149" s="3">
        <f>IFERROR(VLOOKUP(FISW[[#This Row],[FIS Code]],results0802[],3,FALSE),999)</f>
        <v>999</v>
      </c>
      <c r="U149" s="3">
        <f>VLOOKUP(FISW[[#This Row],[pos0802]],pointstable[],2,FALSE)</f>
        <v>0</v>
      </c>
      <c r="V149" s="3">
        <f>IFERROR(VLOOKUP(FISW[[#This Row],[FIS Code]],results0303[],3,FALSE),999)</f>
        <v>999</v>
      </c>
      <c r="W149" s="3">
        <f>VLOOKUP(FISW[[#This Row],[pos0303]],pointstable[],2,FALSE)</f>
        <v>0</v>
      </c>
      <c r="X149" s="3">
        <f>IFERROR(VLOOKUP(FISW[[#This Row],[FIS Code]],results0403[],3,FALSE),999)</f>
        <v>47</v>
      </c>
      <c r="Y149" s="3">
        <f>VLOOKUP(FISW[[#This Row],[pos0403]],pointstable[],2,FALSE)</f>
        <v>13</v>
      </c>
      <c r="Z149" s="3">
        <f>IFERROR(VLOOKUP(FISW[[#This Row],[FIS Code]],results1003[],3,FALSE),999)</f>
        <v>999</v>
      </c>
      <c r="AA149" s="3">
        <f>VLOOKUP(FISW[[#This Row],[pos1003]],pointstable[],2,FALSE)</f>
        <v>0</v>
      </c>
      <c r="AB149" s="3">
        <f>IFERROR(VLOOKUP(FISW[[#This Row],[FIS Code]],results1103[],3,FALSE),999)</f>
        <v>999</v>
      </c>
      <c r="AC149" s="3">
        <f>VLOOKUP(FISW[[#This Row],[pos1103]],pointstable[],2,FALSE)</f>
        <v>0</v>
      </c>
      <c r="AD149" s="3">
        <f>IFERROR(VLOOKUP(FISW[[#This Row],[FIS Code]],results1203[],3,FALSE),999)</f>
        <v>999</v>
      </c>
      <c r="AE149" s="3">
        <f>VLOOKUP(FISW[[#This Row],[pos1203]],pointstable[],2,FALSE)</f>
        <v>0</v>
      </c>
      <c r="AF149" s="3">
        <f>IFERROR(VLOOKUP(FISW[[#This Row],[FIS Code]],results1303[],3,FALSE),999)</f>
        <v>999</v>
      </c>
      <c r="AG149" s="3">
        <f>VLOOKUP(FISW[[#This Row],[pos1303]],pointstable[],2,FALSE)</f>
        <v>0</v>
      </c>
      <c r="AH149" s="3">
        <f>IFERROR(VLOOKUP(FISW[[#This Row],[FIS Code]],results1503[],3,FALSE),999)</f>
        <v>999</v>
      </c>
      <c r="AI149" s="3">
        <f>VLOOKUP(FISW[[#This Row],[pos1503]],pointstable[],2,FALSE)</f>
        <v>0</v>
      </c>
      <c r="AJ149" s="3">
        <f>IFERROR(VLOOKUP(FISW[[#This Row],[FIS Code]],results1603[],3,FALSE),999)</f>
        <v>999</v>
      </c>
      <c r="AK149" s="3">
        <f>VLOOKUP(FISW[[#This Row],[pos1603]],pointstable[],2,FALSE)</f>
        <v>0</v>
      </c>
    </row>
    <row r="150" spans="1:37" x14ac:dyDescent="0.3">
      <c r="A150" s="3">
        <v>107964</v>
      </c>
      <c r="B150" s="3" t="s">
        <v>1466</v>
      </c>
      <c r="C150" s="3">
        <v>1996</v>
      </c>
      <c r="D150" s="3" t="s">
        <v>17</v>
      </c>
      <c r="E150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12</v>
      </c>
      <c r="F150">
        <f>IFERROR(VLOOKUP(FISW[[#This Row],[FIS Code]],results0301[],3,FALSE),999)</f>
        <v>999</v>
      </c>
      <c r="G150">
        <f>VLOOKUP(FISW[[#This Row],[pos0301]],pointstable[],2,FALSE)</f>
        <v>0</v>
      </c>
      <c r="H150">
        <f>IFERROR(VLOOKUP(FISW[[#This Row],[FIS Code]],results0401[],3,FALSE),999)</f>
        <v>999</v>
      </c>
      <c r="I150">
        <f>VLOOKUP(FISW[[#This Row],[pos0401]],pointstable[],2,FALSE)</f>
        <v>0</v>
      </c>
      <c r="J150">
        <f>IFERROR(VLOOKUP(FISW[[#This Row],[FIS Code]],results1501[],3,FALSE),999)</f>
        <v>999</v>
      </c>
      <c r="K150">
        <f>VLOOKUP(FISW[[#This Row],[pos15011]],pointstable[],2,FALSE)</f>
        <v>0</v>
      </c>
      <c r="L150">
        <f>IFERROR(VLOOKUP(FISW[[#This Row],[FIS Code]],results15012[],3,FALSE),999)</f>
        <v>999</v>
      </c>
      <c r="M150">
        <f>VLOOKUP(FISW[[#This Row],[pos15012]],pointstable[],2,FALSE)</f>
        <v>0</v>
      </c>
      <c r="N150" s="3">
        <f>IFERROR(VLOOKUP(FISW[[#This Row],[FIS Code]],results0502[],3,FALSE),999)</f>
        <v>999</v>
      </c>
      <c r="O150" s="3">
        <f>VLOOKUP(FISW[[#This Row],[pos0502]],pointstable[],2,FALSE)</f>
        <v>0</v>
      </c>
      <c r="P150" s="3">
        <f>IFERROR(VLOOKUP(FISW[[#This Row],[FIS Code]],results0602[],3,FALSE),999)</f>
        <v>999</v>
      </c>
      <c r="Q150" s="3">
        <f>VLOOKUP(FISW[[#This Row],[pos0602]],pointstable[],2,FALSE)</f>
        <v>0</v>
      </c>
      <c r="R150" s="3">
        <f>IFERROR(VLOOKUP(FISW[[#This Row],[FIS Code]],results0702[],3,FALSE),999)</f>
        <v>999</v>
      </c>
      <c r="S150" s="3">
        <f>VLOOKUP(FISW[[#This Row],[pos0702]],pointstable[],2,FALSE)</f>
        <v>0</v>
      </c>
      <c r="T150" s="3">
        <f>IFERROR(VLOOKUP(FISW[[#This Row],[FIS Code]],results0802[],3,FALSE),999)</f>
        <v>999</v>
      </c>
      <c r="U150" s="3">
        <f>VLOOKUP(FISW[[#This Row],[pos0802]],pointstable[],2,FALSE)</f>
        <v>0</v>
      </c>
      <c r="V150" s="3">
        <f>IFERROR(VLOOKUP(FISW[[#This Row],[FIS Code]],results0303[],3,FALSE),999)</f>
        <v>999</v>
      </c>
      <c r="W150" s="3">
        <f>VLOOKUP(FISW[[#This Row],[pos0303]],pointstable[],2,FALSE)</f>
        <v>0</v>
      </c>
      <c r="X150" s="3">
        <f>IFERROR(VLOOKUP(FISW[[#This Row],[FIS Code]],results0403[],3,FALSE),999)</f>
        <v>48</v>
      </c>
      <c r="Y150" s="3">
        <f>VLOOKUP(FISW[[#This Row],[pos0403]],pointstable[],2,FALSE)</f>
        <v>12</v>
      </c>
      <c r="Z150" s="3">
        <f>IFERROR(VLOOKUP(FISW[[#This Row],[FIS Code]],results1003[],3,FALSE),999)</f>
        <v>999</v>
      </c>
      <c r="AA150" s="3">
        <f>VLOOKUP(FISW[[#This Row],[pos1003]],pointstable[],2,FALSE)</f>
        <v>0</v>
      </c>
      <c r="AB150" s="3">
        <f>IFERROR(VLOOKUP(FISW[[#This Row],[FIS Code]],results1103[],3,FALSE),999)</f>
        <v>999</v>
      </c>
      <c r="AC150" s="3">
        <f>VLOOKUP(FISW[[#This Row],[pos1103]],pointstable[],2,FALSE)</f>
        <v>0</v>
      </c>
      <c r="AD150" s="3">
        <f>IFERROR(VLOOKUP(FISW[[#This Row],[FIS Code]],results1203[],3,FALSE),999)</f>
        <v>999</v>
      </c>
      <c r="AE150" s="3">
        <f>VLOOKUP(FISW[[#This Row],[pos1203]],pointstable[],2,FALSE)</f>
        <v>0</v>
      </c>
      <c r="AF150" s="3">
        <f>IFERROR(VLOOKUP(FISW[[#This Row],[FIS Code]],results1303[],3,FALSE),999)</f>
        <v>999</v>
      </c>
      <c r="AG150" s="3">
        <f>VLOOKUP(FISW[[#This Row],[pos1303]],pointstable[],2,FALSE)</f>
        <v>0</v>
      </c>
      <c r="AH150" s="3">
        <f>IFERROR(VLOOKUP(FISW[[#This Row],[FIS Code]],results1503[],3,FALSE),999)</f>
        <v>999</v>
      </c>
      <c r="AI150" s="3">
        <f>VLOOKUP(FISW[[#This Row],[pos1503]],pointstable[],2,FALSE)</f>
        <v>0</v>
      </c>
      <c r="AJ150" s="3">
        <f>IFERROR(VLOOKUP(FISW[[#This Row],[FIS Code]],results1603[],3,FALSE),999)</f>
        <v>999</v>
      </c>
      <c r="AK150" s="3">
        <f>VLOOKUP(FISW[[#This Row],[pos1603]],pointstable[],2,FALSE)</f>
        <v>0</v>
      </c>
    </row>
    <row r="151" spans="1:37" x14ac:dyDescent="0.3">
      <c r="A151" s="3">
        <v>6536717</v>
      </c>
      <c r="B151" s="3" t="s">
        <v>1418</v>
      </c>
      <c r="C151" s="3">
        <v>2001</v>
      </c>
      <c r="D151" s="3" t="s">
        <v>20</v>
      </c>
      <c r="E151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10</v>
      </c>
      <c r="F151">
        <f>IFERROR(VLOOKUP(FISW[[#This Row],[FIS Code]],results0301[],3,FALSE),999)</f>
        <v>999</v>
      </c>
      <c r="G151">
        <f>VLOOKUP(FISW[[#This Row],[pos0301]],pointstable[],2,FALSE)</f>
        <v>0</v>
      </c>
      <c r="H151">
        <f>IFERROR(VLOOKUP(FISW[[#This Row],[FIS Code]],results0401[],3,FALSE),999)</f>
        <v>999</v>
      </c>
      <c r="I151">
        <f>VLOOKUP(FISW[[#This Row],[pos0401]],pointstable[],2,FALSE)</f>
        <v>0</v>
      </c>
      <c r="J151">
        <f>IFERROR(VLOOKUP(FISW[[#This Row],[FIS Code]],results1501[],3,FALSE),999)</f>
        <v>999</v>
      </c>
      <c r="K151">
        <f>VLOOKUP(FISW[[#This Row],[pos15011]],pointstable[],2,FALSE)</f>
        <v>0</v>
      </c>
      <c r="L151">
        <f>IFERROR(VLOOKUP(FISW[[#This Row],[FIS Code]],results15012[],3,FALSE),999)</f>
        <v>999</v>
      </c>
      <c r="M151">
        <f>VLOOKUP(FISW[[#This Row],[pos15012]],pointstable[],2,FALSE)</f>
        <v>0</v>
      </c>
      <c r="N151" s="3">
        <f>IFERROR(VLOOKUP(FISW[[#This Row],[FIS Code]],results0502[],3,FALSE),999)</f>
        <v>999</v>
      </c>
      <c r="O151" s="3">
        <f>VLOOKUP(FISW[[#This Row],[pos0502]],pointstable[],2,FALSE)</f>
        <v>0</v>
      </c>
      <c r="P151" s="3">
        <f>IFERROR(VLOOKUP(FISW[[#This Row],[FIS Code]],results0602[],3,FALSE),999)</f>
        <v>999</v>
      </c>
      <c r="Q151" s="3">
        <f>VLOOKUP(FISW[[#This Row],[pos0602]],pointstable[],2,FALSE)</f>
        <v>0</v>
      </c>
      <c r="R151" s="3">
        <f>IFERROR(VLOOKUP(FISW[[#This Row],[FIS Code]],results0702[],3,FALSE),999)</f>
        <v>999</v>
      </c>
      <c r="S151" s="3">
        <f>VLOOKUP(FISW[[#This Row],[pos0702]],pointstable[],2,FALSE)</f>
        <v>0</v>
      </c>
      <c r="T151" s="3">
        <f>IFERROR(VLOOKUP(FISW[[#This Row],[FIS Code]],results0802[],3,FALSE),999)</f>
        <v>999</v>
      </c>
      <c r="U151" s="3">
        <f>VLOOKUP(FISW[[#This Row],[pos0802]],pointstable[],2,FALSE)</f>
        <v>0</v>
      </c>
      <c r="V151" s="3">
        <f>IFERROR(VLOOKUP(FISW[[#This Row],[FIS Code]],results0303[],3,FALSE),999)</f>
        <v>52</v>
      </c>
      <c r="W151" s="3">
        <f>VLOOKUP(FISW[[#This Row],[pos0303]],pointstable[],2,FALSE)</f>
        <v>8</v>
      </c>
      <c r="X151" s="3">
        <f>IFERROR(VLOOKUP(FISW[[#This Row],[FIS Code]],results0403[],3,FALSE),999)</f>
        <v>58</v>
      </c>
      <c r="Y151" s="3">
        <f>VLOOKUP(FISW[[#This Row],[pos0403]],pointstable[],2,FALSE)</f>
        <v>2</v>
      </c>
      <c r="Z151" s="3">
        <f>IFERROR(VLOOKUP(FISW[[#This Row],[FIS Code]],results1003[],3,FALSE),999)</f>
        <v>999</v>
      </c>
      <c r="AA151" s="3">
        <f>VLOOKUP(FISW[[#This Row],[pos1003]],pointstable[],2,FALSE)</f>
        <v>0</v>
      </c>
      <c r="AB151" s="3">
        <f>IFERROR(VLOOKUP(FISW[[#This Row],[FIS Code]],results1103[],3,FALSE),999)</f>
        <v>999</v>
      </c>
      <c r="AC151" s="3">
        <f>VLOOKUP(FISW[[#This Row],[pos1103]],pointstable[],2,FALSE)</f>
        <v>0</v>
      </c>
      <c r="AD151" s="3">
        <f>IFERROR(VLOOKUP(FISW[[#This Row],[FIS Code]],results1203[],3,FALSE),999)</f>
        <v>999</v>
      </c>
      <c r="AE151" s="3">
        <f>VLOOKUP(FISW[[#This Row],[pos1203]],pointstable[],2,FALSE)</f>
        <v>0</v>
      </c>
      <c r="AF151" s="3">
        <f>IFERROR(VLOOKUP(FISW[[#This Row],[FIS Code]],results1303[],3,FALSE),999)</f>
        <v>999</v>
      </c>
      <c r="AG151" s="3">
        <f>VLOOKUP(FISW[[#This Row],[pos1303]],pointstable[],2,FALSE)</f>
        <v>0</v>
      </c>
      <c r="AH151" s="3">
        <f>IFERROR(VLOOKUP(FISW[[#This Row],[FIS Code]],results1503[],3,FALSE),999)</f>
        <v>999</v>
      </c>
      <c r="AI151" s="3">
        <f>VLOOKUP(FISW[[#This Row],[pos1503]],pointstable[],2,FALSE)</f>
        <v>0</v>
      </c>
      <c r="AJ151" s="3">
        <f>IFERROR(VLOOKUP(FISW[[#This Row],[FIS Code]],results1603[],3,FALSE),999)</f>
        <v>999</v>
      </c>
      <c r="AK151" s="3">
        <f>VLOOKUP(FISW[[#This Row],[pos1603]],pointstable[],2,FALSE)</f>
        <v>0</v>
      </c>
    </row>
    <row r="152" spans="1:37" x14ac:dyDescent="0.3">
      <c r="A152" s="3">
        <v>107890</v>
      </c>
      <c r="B152" s="3" t="s">
        <v>1434</v>
      </c>
      <c r="C152" s="3">
        <v>1998</v>
      </c>
      <c r="D152" s="3" t="s">
        <v>17</v>
      </c>
      <c r="E152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</v>
      </c>
      <c r="F152">
        <f>IFERROR(VLOOKUP(FISW[[#This Row],[FIS Code]],results0301[],3,FALSE),999)</f>
        <v>999</v>
      </c>
      <c r="G152">
        <f>VLOOKUP(FISW[[#This Row],[pos0301]],pointstable[],2,FALSE)</f>
        <v>0</v>
      </c>
      <c r="H152">
        <f>IFERROR(VLOOKUP(FISW[[#This Row],[FIS Code]],results0401[],3,FALSE),999)</f>
        <v>999</v>
      </c>
      <c r="I152">
        <f>VLOOKUP(FISW[[#This Row],[pos0401]],pointstable[],2,FALSE)</f>
        <v>0</v>
      </c>
      <c r="J152">
        <f>IFERROR(VLOOKUP(FISW[[#This Row],[FIS Code]],results1501[],3,FALSE),999)</f>
        <v>999</v>
      </c>
      <c r="K152">
        <f>VLOOKUP(FISW[[#This Row],[pos15011]],pointstable[],2,FALSE)</f>
        <v>0</v>
      </c>
      <c r="L152">
        <f>IFERROR(VLOOKUP(FISW[[#This Row],[FIS Code]],results15012[],3,FALSE),999)</f>
        <v>999</v>
      </c>
      <c r="M152">
        <f>VLOOKUP(FISW[[#This Row],[pos15012]],pointstable[],2,FALSE)</f>
        <v>0</v>
      </c>
      <c r="N152" s="3">
        <f>IFERROR(VLOOKUP(FISW[[#This Row],[FIS Code]],results0502[],3,FALSE),999)</f>
        <v>999</v>
      </c>
      <c r="O152" s="3">
        <f>VLOOKUP(FISW[[#This Row],[pos0502]],pointstable[],2,FALSE)</f>
        <v>0</v>
      </c>
      <c r="P152" s="3">
        <f>IFERROR(VLOOKUP(FISW[[#This Row],[FIS Code]],results0602[],3,FALSE),999)</f>
        <v>999</v>
      </c>
      <c r="Q152" s="3">
        <f>VLOOKUP(FISW[[#This Row],[pos0602]],pointstable[],2,FALSE)</f>
        <v>0</v>
      </c>
      <c r="R152" s="3">
        <f>IFERROR(VLOOKUP(FISW[[#This Row],[FIS Code]],results0702[],3,FALSE),999)</f>
        <v>999</v>
      </c>
      <c r="S152" s="3">
        <f>VLOOKUP(FISW[[#This Row],[pos0702]],pointstable[],2,FALSE)</f>
        <v>0</v>
      </c>
      <c r="T152" s="3">
        <f>IFERROR(VLOOKUP(FISW[[#This Row],[FIS Code]],results0802[],3,FALSE),999)</f>
        <v>999</v>
      </c>
      <c r="U152" s="3">
        <f>VLOOKUP(FISW[[#This Row],[pos0802]],pointstable[],2,FALSE)</f>
        <v>0</v>
      </c>
      <c r="V152" s="3">
        <f>IFERROR(VLOOKUP(FISW[[#This Row],[FIS Code]],results0303[],3,FALSE),999)</f>
        <v>55</v>
      </c>
      <c r="W152" s="3">
        <f>VLOOKUP(FISW[[#This Row],[pos0303]],pointstable[],2,FALSE)</f>
        <v>5</v>
      </c>
      <c r="X152" s="3">
        <f>IFERROR(VLOOKUP(FISW[[#This Row],[FIS Code]],results0403[],3,FALSE),999)</f>
        <v>67</v>
      </c>
      <c r="Y152" s="3">
        <f>VLOOKUP(FISW[[#This Row],[pos0403]],pointstable[],2,FALSE)</f>
        <v>0</v>
      </c>
      <c r="Z152" s="3">
        <f>IFERROR(VLOOKUP(FISW[[#This Row],[FIS Code]],results1003[],3,FALSE),999)</f>
        <v>999</v>
      </c>
      <c r="AA152" s="3">
        <f>VLOOKUP(FISW[[#This Row],[pos1003]],pointstable[],2,FALSE)</f>
        <v>0</v>
      </c>
      <c r="AB152" s="3">
        <f>IFERROR(VLOOKUP(FISW[[#This Row],[FIS Code]],results1103[],3,FALSE),999)</f>
        <v>999</v>
      </c>
      <c r="AC152" s="3">
        <f>VLOOKUP(FISW[[#This Row],[pos1103]],pointstable[],2,FALSE)</f>
        <v>0</v>
      </c>
      <c r="AD152" s="3">
        <f>IFERROR(VLOOKUP(FISW[[#This Row],[FIS Code]],results1203[],3,FALSE),999)</f>
        <v>999</v>
      </c>
      <c r="AE152" s="3">
        <f>VLOOKUP(FISW[[#This Row],[pos1203]],pointstable[],2,FALSE)</f>
        <v>0</v>
      </c>
      <c r="AF152" s="3">
        <f>IFERROR(VLOOKUP(FISW[[#This Row],[FIS Code]],results1303[],3,FALSE),999)</f>
        <v>999</v>
      </c>
      <c r="AG152" s="3">
        <f>VLOOKUP(FISW[[#This Row],[pos1303]],pointstable[],2,FALSE)</f>
        <v>0</v>
      </c>
      <c r="AH152" s="3">
        <f>IFERROR(VLOOKUP(FISW[[#This Row],[FIS Code]],results1503[],3,FALSE),999)</f>
        <v>999</v>
      </c>
      <c r="AI152" s="3">
        <f>VLOOKUP(FISW[[#This Row],[pos1503]],pointstable[],2,FALSE)</f>
        <v>0</v>
      </c>
      <c r="AJ152" s="3">
        <f>IFERROR(VLOOKUP(FISW[[#This Row],[FIS Code]],results1603[],3,FALSE),999)</f>
        <v>999</v>
      </c>
      <c r="AK152" s="3">
        <f>VLOOKUP(FISW[[#This Row],[pos1603]],pointstable[],2,FALSE)</f>
        <v>0</v>
      </c>
    </row>
    <row r="153" spans="1:37" x14ac:dyDescent="0.3">
      <c r="A153" s="3">
        <v>426375</v>
      </c>
      <c r="B153" s="3" t="s">
        <v>2060</v>
      </c>
      <c r="C153" s="3">
        <v>1998</v>
      </c>
      <c r="D153" s="3" t="s">
        <v>2061</v>
      </c>
      <c r="E153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5</v>
      </c>
      <c r="F153" s="3">
        <f>IFERROR(VLOOKUP(FISW[[#This Row],[FIS Code]],results0301[],3,FALSE),999)</f>
        <v>999</v>
      </c>
      <c r="G153" s="3">
        <f>VLOOKUP(FISW[[#This Row],[pos0301]],pointstable[],2,FALSE)</f>
        <v>0</v>
      </c>
      <c r="H153" s="3">
        <f>IFERROR(VLOOKUP(FISW[[#This Row],[FIS Code]],results0401[],3,FALSE),999)</f>
        <v>999</v>
      </c>
      <c r="I153" s="3">
        <f>VLOOKUP(FISW[[#This Row],[pos0401]],pointstable[],2,FALSE)</f>
        <v>0</v>
      </c>
      <c r="J153" s="3">
        <f>IFERROR(VLOOKUP(FISW[[#This Row],[FIS Code]],results1501[],3,FALSE),999)</f>
        <v>999</v>
      </c>
      <c r="K153" s="3">
        <f>VLOOKUP(FISW[[#This Row],[pos15011]],pointstable[],2,FALSE)</f>
        <v>0</v>
      </c>
      <c r="L153" s="3">
        <f>IFERROR(VLOOKUP(FISW[[#This Row],[FIS Code]],results15012[],3,FALSE),999)</f>
        <v>999</v>
      </c>
      <c r="M153" s="3">
        <f>VLOOKUP(FISW[[#This Row],[pos15012]],pointstable[],2,FALSE)</f>
        <v>0</v>
      </c>
      <c r="N153" s="3">
        <f>IFERROR(VLOOKUP(FISW[[#This Row],[FIS Code]],results0502[],3,FALSE),999)</f>
        <v>999</v>
      </c>
      <c r="O153" s="3">
        <f>VLOOKUP(FISW[[#This Row],[pos0502]],pointstable[],2,FALSE)</f>
        <v>0</v>
      </c>
      <c r="P153" s="3">
        <f>IFERROR(VLOOKUP(FISW[[#This Row],[FIS Code]],results0602[],3,FALSE),999)</f>
        <v>999</v>
      </c>
      <c r="Q153" s="3">
        <f>VLOOKUP(FISW[[#This Row],[pos0602]],pointstable[],2,FALSE)</f>
        <v>0</v>
      </c>
      <c r="R153" s="3">
        <f>IFERROR(VLOOKUP(FISW[[#This Row],[FIS Code]],results0702[],3,FALSE),999)</f>
        <v>999</v>
      </c>
      <c r="S153" s="3">
        <f>VLOOKUP(FISW[[#This Row],[pos0702]],pointstable[],2,FALSE)</f>
        <v>0</v>
      </c>
      <c r="T153" s="3">
        <f>IFERROR(VLOOKUP(FISW[[#This Row],[FIS Code]],results0802[],3,FALSE),999)</f>
        <v>999</v>
      </c>
      <c r="U153" s="3">
        <f>VLOOKUP(FISW[[#This Row],[pos0802]],pointstable[],2,FALSE)</f>
        <v>0</v>
      </c>
      <c r="V153" s="3">
        <f>IFERROR(VLOOKUP(FISW[[#This Row],[FIS Code]],results0303[],3,FALSE),999)</f>
        <v>999</v>
      </c>
      <c r="W153" s="3">
        <f>VLOOKUP(FISW[[#This Row],[pos0303]],pointstable[],2,FALSE)</f>
        <v>0</v>
      </c>
      <c r="X153" s="3">
        <f>IFERROR(VLOOKUP(FISW[[#This Row],[FIS Code]],results0403[],3,FALSE),999)</f>
        <v>999</v>
      </c>
      <c r="Y153" s="3">
        <f>VLOOKUP(FISW[[#This Row],[pos0403]],pointstable[],2,FALSE)</f>
        <v>0</v>
      </c>
      <c r="Z153" s="3">
        <f>IFERROR(VLOOKUP(FISW[[#This Row],[FIS Code]],results1003[],3,FALSE),999)</f>
        <v>999</v>
      </c>
      <c r="AA153" s="3">
        <f>VLOOKUP(FISW[[#This Row],[pos1003]],pointstable[],2,FALSE)</f>
        <v>0</v>
      </c>
      <c r="AB153" s="3">
        <f>IFERROR(VLOOKUP(FISW[[#This Row],[FIS Code]],results1103[],3,FALSE),999)</f>
        <v>999</v>
      </c>
      <c r="AC153" s="3">
        <f>VLOOKUP(FISW[[#This Row],[pos1103]],pointstable[],2,FALSE)</f>
        <v>0</v>
      </c>
      <c r="AD153" s="3">
        <f>IFERROR(VLOOKUP(FISW[[#This Row],[FIS Code]],results1203[],3,FALSE),999)</f>
        <v>55</v>
      </c>
      <c r="AE153" s="3">
        <f>VLOOKUP(FISW[[#This Row],[pos1203]],pointstable[],2,FALSE)</f>
        <v>5</v>
      </c>
      <c r="AF153" s="3">
        <f>IFERROR(VLOOKUP(FISW[[#This Row],[FIS Code]],results1303[],3,FALSE),999)</f>
        <v>999</v>
      </c>
      <c r="AG153" s="3">
        <f>VLOOKUP(FISW[[#This Row],[pos1303]],pointstable[],2,FALSE)</f>
        <v>0</v>
      </c>
      <c r="AH153" s="3">
        <f>IFERROR(VLOOKUP(FISW[[#This Row],[FIS Code]],results1503[],3,FALSE),999)</f>
        <v>999</v>
      </c>
      <c r="AI153" s="3">
        <f>VLOOKUP(FISW[[#This Row],[pos1503]],pointstable[],2,FALSE)</f>
        <v>0</v>
      </c>
      <c r="AJ153" s="3">
        <f>IFERROR(VLOOKUP(FISW[[#This Row],[FIS Code]],results1603[],3,FALSE),999)</f>
        <v>999</v>
      </c>
      <c r="AK153" s="3">
        <f>VLOOKUP(FISW[[#This Row],[pos1603]],pointstable[],2,FALSE)</f>
        <v>0</v>
      </c>
    </row>
    <row r="154" spans="1:37" x14ac:dyDescent="0.3">
      <c r="A154" s="3">
        <v>108240</v>
      </c>
      <c r="B154" s="3" t="s">
        <v>2503</v>
      </c>
      <c r="C154" s="3">
        <v>2001</v>
      </c>
      <c r="D154" s="3" t="s">
        <v>17</v>
      </c>
      <c r="E154" s="3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4</v>
      </c>
      <c r="F154" s="3">
        <f>IFERROR(VLOOKUP(FISW[[#This Row],[FIS Code]],results0301[],3,FALSE),999)</f>
        <v>999</v>
      </c>
      <c r="G154" s="3">
        <f>VLOOKUP(FISW[[#This Row],[pos0301]],pointstable[],2,FALSE)</f>
        <v>0</v>
      </c>
      <c r="H154" s="3">
        <f>IFERROR(VLOOKUP(FISW[[#This Row],[FIS Code]],results0401[],3,FALSE),999)</f>
        <v>999</v>
      </c>
      <c r="I154" s="3">
        <f>VLOOKUP(FISW[[#This Row],[pos0401]],pointstable[],2,FALSE)</f>
        <v>0</v>
      </c>
      <c r="J154" s="3">
        <f>IFERROR(VLOOKUP(FISW[[#This Row],[FIS Code]],results1501[],3,FALSE),999)</f>
        <v>999</v>
      </c>
      <c r="K154" s="3">
        <f>VLOOKUP(FISW[[#This Row],[pos15011]],pointstable[],2,FALSE)</f>
        <v>0</v>
      </c>
      <c r="L154" s="3">
        <f>IFERROR(VLOOKUP(FISW[[#This Row],[FIS Code]],results15012[],3,FALSE),999)</f>
        <v>999</v>
      </c>
      <c r="M154" s="3">
        <f>VLOOKUP(FISW[[#This Row],[pos15012]],pointstable[],2,FALSE)</f>
        <v>0</v>
      </c>
      <c r="N154" s="3">
        <f>IFERROR(VLOOKUP(FISW[[#This Row],[FIS Code]],results0502[],3,FALSE),999)</f>
        <v>999</v>
      </c>
      <c r="O154" s="3">
        <f>VLOOKUP(FISW[[#This Row],[pos0502]],pointstable[],2,FALSE)</f>
        <v>0</v>
      </c>
      <c r="P154" s="3">
        <f>IFERROR(VLOOKUP(FISW[[#This Row],[FIS Code]],results0602[],3,FALSE),999)</f>
        <v>999</v>
      </c>
      <c r="Q154" s="3">
        <f>VLOOKUP(FISW[[#This Row],[pos0602]],pointstable[],2,FALSE)</f>
        <v>0</v>
      </c>
      <c r="R154" s="3">
        <f>IFERROR(VLOOKUP(FISW[[#This Row],[FIS Code]],results0702[],3,FALSE),999)</f>
        <v>999</v>
      </c>
      <c r="S154" s="3">
        <f>VLOOKUP(FISW[[#This Row],[pos0702]],pointstable[],2,FALSE)</f>
        <v>0</v>
      </c>
      <c r="T154" s="3">
        <f>IFERROR(VLOOKUP(FISW[[#This Row],[FIS Code]],results0802[],3,FALSE),999)</f>
        <v>999</v>
      </c>
      <c r="U154" s="3">
        <f>VLOOKUP(FISW[[#This Row],[pos0802]],pointstable[],2,FALSE)</f>
        <v>0</v>
      </c>
      <c r="V154" s="3">
        <f>IFERROR(VLOOKUP(FISW[[#This Row],[FIS Code]],results0303[],3,FALSE),999)</f>
        <v>999</v>
      </c>
      <c r="W154" s="3">
        <f>VLOOKUP(FISW[[#This Row],[pos0303]],pointstable[],2,FALSE)</f>
        <v>0</v>
      </c>
      <c r="X154" s="3">
        <f>IFERROR(VLOOKUP(FISW[[#This Row],[FIS Code]],results0403[],3,FALSE),999)</f>
        <v>999</v>
      </c>
      <c r="Y154" s="3">
        <f>VLOOKUP(FISW[[#This Row],[pos0403]],pointstable[],2,FALSE)</f>
        <v>0</v>
      </c>
      <c r="Z154" s="3">
        <f>IFERROR(VLOOKUP(FISW[[#This Row],[FIS Code]],results1003[],3,FALSE),999)</f>
        <v>999</v>
      </c>
      <c r="AA154" s="3">
        <f>VLOOKUP(FISW[[#This Row],[pos1003]],pointstable[],2,FALSE)</f>
        <v>0</v>
      </c>
      <c r="AB154" s="3">
        <f>IFERROR(VLOOKUP(FISW[[#This Row],[FIS Code]],results1103[],3,FALSE),999)</f>
        <v>999</v>
      </c>
      <c r="AC154" s="3">
        <f>VLOOKUP(FISW[[#This Row],[pos1103]],pointstable[],2,FALSE)</f>
        <v>0</v>
      </c>
      <c r="AD154" s="3">
        <f>IFERROR(VLOOKUP(FISW[[#This Row],[FIS Code]],results1203[],3,FALSE),999)</f>
        <v>56</v>
      </c>
      <c r="AE154" s="3">
        <f>VLOOKUP(FISW[[#This Row],[pos1203]],pointstable[],2,FALSE)</f>
        <v>4</v>
      </c>
      <c r="AF154" s="3">
        <f>IFERROR(VLOOKUP(FISW[[#This Row],[FIS Code]],results1303[],3,FALSE),999)</f>
        <v>999</v>
      </c>
      <c r="AG154" s="3">
        <f>VLOOKUP(FISW[[#This Row],[pos1303]],pointstable[],2,FALSE)</f>
        <v>0</v>
      </c>
      <c r="AH154" s="3">
        <f>IFERROR(VLOOKUP(FISW[[#This Row],[FIS Code]],results1503[],3,FALSE),999)</f>
        <v>999</v>
      </c>
      <c r="AI154" s="3">
        <f>VLOOKUP(FISW[[#This Row],[pos1503]],pointstable[],2,FALSE)</f>
        <v>0</v>
      </c>
      <c r="AJ154" s="3">
        <f>IFERROR(VLOOKUP(FISW[[#This Row],[FIS Code]],results1603[],3,FALSE),999)</f>
        <v>999</v>
      </c>
      <c r="AK154" s="3">
        <f>VLOOKUP(FISW[[#This Row],[pos1603]],pointstable[],2,FALSE)</f>
        <v>0</v>
      </c>
    </row>
    <row r="155" spans="1:37" x14ac:dyDescent="0.3">
      <c r="A155" s="3">
        <v>107883</v>
      </c>
      <c r="B155" s="3" t="s">
        <v>317</v>
      </c>
      <c r="C155" s="3">
        <v>1999</v>
      </c>
      <c r="D155" s="3" t="s">
        <v>17</v>
      </c>
      <c r="E155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0</v>
      </c>
      <c r="F155">
        <f>IFERROR(VLOOKUP(FISW[[#This Row],[FIS Code]],results0301[],3,FALSE),999)</f>
        <v>999</v>
      </c>
      <c r="G155">
        <f>VLOOKUP(FISW[[#This Row],[pos0301]],pointstable[],2,FALSE)</f>
        <v>0</v>
      </c>
      <c r="H155">
        <f>IFERROR(VLOOKUP(FISW[[#This Row],[FIS Code]],results0401[],3,FALSE),999)</f>
        <v>999</v>
      </c>
      <c r="I155">
        <f>VLOOKUP(FISW[[#This Row],[pos0401]],pointstable[],2,FALSE)</f>
        <v>0</v>
      </c>
      <c r="J155">
        <f>IFERROR(VLOOKUP(FISW[[#This Row],[FIS Code]],results1501[],3,FALSE),999)</f>
        <v>999</v>
      </c>
      <c r="K155">
        <f>VLOOKUP(FISW[[#This Row],[pos15011]],pointstable[],2,FALSE)</f>
        <v>0</v>
      </c>
      <c r="L155">
        <f>IFERROR(VLOOKUP(FISW[[#This Row],[FIS Code]],results15012[],3,FALSE),999)</f>
        <v>999</v>
      </c>
      <c r="M155">
        <f>VLOOKUP(FISW[[#This Row],[pos15012]],pointstable[],2,FALSE)</f>
        <v>0</v>
      </c>
      <c r="N155" s="3">
        <f>IFERROR(VLOOKUP(FISW[[#This Row],[FIS Code]],results0502[],3,FALSE),999)</f>
        <v>999</v>
      </c>
      <c r="O155" s="3">
        <f>VLOOKUP(FISW[[#This Row],[pos0502]],pointstable[],2,FALSE)</f>
        <v>0</v>
      </c>
      <c r="P155" s="3">
        <f>IFERROR(VLOOKUP(FISW[[#This Row],[FIS Code]],results0602[],3,FALSE),999)</f>
        <v>999</v>
      </c>
      <c r="Q155" s="3">
        <f>VLOOKUP(FISW[[#This Row],[pos0602]],pointstable[],2,FALSE)</f>
        <v>0</v>
      </c>
      <c r="R155" s="3">
        <f>IFERROR(VLOOKUP(FISW[[#This Row],[FIS Code]],results0702[],3,FALSE),999)</f>
        <v>999</v>
      </c>
      <c r="S155" s="3">
        <f>VLOOKUP(FISW[[#This Row],[pos0702]],pointstable[],2,FALSE)</f>
        <v>0</v>
      </c>
      <c r="T155" s="3">
        <f>IFERROR(VLOOKUP(FISW[[#This Row],[FIS Code]],results0802[],3,FALSE),999)</f>
        <v>999</v>
      </c>
      <c r="U155" s="3">
        <f>VLOOKUP(FISW[[#This Row],[pos0802]],pointstable[],2,FALSE)</f>
        <v>0</v>
      </c>
      <c r="V155" s="3">
        <f>IFERROR(VLOOKUP(FISW[[#This Row],[FIS Code]],results0303[],3,FALSE),999)</f>
        <v>999</v>
      </c>
      <c r="W155" s="3">
        <f>VLOOKUP(FISW[[#This Row],[pos0303]],pointstable[],2,FALSE)</f>
        <v>0</v>
      </c>
      <c r="X155" s="3">
        <f>IFERROR(VLOOKUP(FISW[[#This Row],[FIS Code]],results0403[],3,FALSE),999)</f>
        <v>999</v>
      </c>
      <c r="Y155" s="3">
        <f>VLOOKUP(FISW[[#This Row],[pos0403]],pointstable[],2,FALSE)</f>
        <v>0</v>
      </c>
      <c r="Z155" s="3">
        <f>IFERROR(VLOOKUP(FISW[[#This Row],[FIS Code]],results1003[],3,FALSE),999)</f>
        <v>999</v>
      </c>
      <c r="AA155" s="3">
        <f>VLOOKUP(FISW[[#This Row],[pos1003]],pointstable[],2,FALSE)</f>
        <v>0</v>
      </c>
      <c r="AB155" s="3">
        <f>IFERROR(VLOOKUP(FISW[[#This Row],[FIS Code]],results1103[],3,FALSE),999)</f>
        <v>999</v>
      </c>
      <c r="AC155" s="3">
        <f>VLOOKUP(FISW[[#This Row],[pos1103]],pointstable[],2,FALSE)</f>
        <v>0</v>
      </c>
      <c r="AD155" s="3">
        <f>IFERROR(VLOOKUP(FISW[[#This Row],[FIS Code]],results1203[],3,FALSE),999)</f>
        <v>999</v>
      </c>
      <c r="AE155" s="3">
        <f>VLOOKUP(FISW[[#This Row],[pos1203]],pointstable[],2,FALSE)</f>
        <v>0</v>
      </c>
      <c r="AF155" s="3">
        <f>IFERROR(VLOOKUP(FISW[[#This Row],[FIS Code]],results1303[],3,FALSE),999)</f>
        <v>999</v>
      </c>
      <c r="AG155" s="3">
        <f>VLOOKUP(FISW[[#This Row],[pos1303]],pointstable[],2,FALSE)</f>
        <v>0</v>
      </c>
      <c r="AH155" s="3">
        <f>IFERROR(VLOOKUP(FISW[[#This Row],[FIS Code]],results1503[],3,FALSE),999)</f>
        <v>999</v>
      </c>
      <c r="AI155" s="3">
        <f>VLOOKUP(FISW[[#This Row],[pos1503]],pointstable[],2,FALSE)</f>
        <v>0</v>
      </c>
      <c r="AJ155" s="3">
        <f>IFERROR(VLOOKUP(FISW[[#This Row],[FIS Code]],results1603[],3,FALSE),999)</f>
        <v>999</v>
      </c>
      <c r="AK155" s="3">
        <f>VLOOKUP(FISW[[#This Row],[pos1603]],pointstable[],2,FALSE)</f>
        <v>0</v>
      </c>
    </row>
    <row r="156" spans="1:37" x14ac:dyDescent="0.3">
      <c r="A156" s="3">
        <v>108059</v>
      </c>
      <c r="B156" s="3" t="s">
        <v>323</v>
      </c>
      <c r="C156" s="3">
        <v>2000</v>
      </c>
      <c r="D156" s="3" t="s">
        <v>17</v>
      </c>
      <c r="E156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0</v>
      </c>
      <c r="F156" s="3">
        <f>IFERROR(VLOOKUP(FISW[[#This Row],[FIS Code]],results0301[],3,FALSE),999)</f>
        <v>999</v>
      </c>
      <c r="G156" s="3">
        <f>VLOOKUP(FISW[[#This Row],[pos0301]],pointstable[],2,FALSE)</f>
        <v>0</v>
      </c>
      <c r="H156" s="3">
        <f>IFERROR(VLOOKUP(FISW[[#This Row],[FIS Code]],results0401[],3,FALSE),999)</f>
        <v>999</v>
      </c>
      <c r="I156" s="3">
        <f>VLOOKUP(FISW[[#This Row],[pos0401]],pointstable[],2,FALSE)</f>
        <v>0</v>
      </c>
      <c r="J156" s="3">
        <f>IFERROR(VLOOKUP(FISW[[#This Row],[FIS Code]],results1501[],3,FALSE),999)</f>
        <v>999</v>
      </c>
      <c r="K156" s="3">
        <f>VLOOKUP(FISW[[#This Row],[pos15011]],pointstable[],2,FALSE)</f>
        <v>0</v>
      </c>
      <c r="L156" s="3">
        <f>IFERROR(VLOOKUP(FISW[[#This Row],[FIS Code]],results15012[],3,FALSE),999)</f>
        <v>999</v>
      </c>
      <c r="M156" s="3">
        <f>VLOOKUP(FISW[[#This Row],[pos15012]],pointstable[],2,FALSE)</f>
        <v>0</v>
      </c>
      <c r="N156" s="3">
        <f>IFERROR(VLOOKUP(FISW[[#This Row],[FIS Code]],results0502[],3,FALSE),999)</f>
        <v>999</v>
      </c>
      <c r="O156" s="3">
        <f>VLOOKUP(FISW[[#This Row],[pos0502]],pointstable[],2,FALSE)</f>
        <v>0</v>
      </c>
      <c r="P156" s="3">
        <f>IFERROR(VLOOKUP(FISW[[#This Row],[FIS Code]],results0602[],3,FALSE),999)</f>
        <v>999</v>
      </c>
      <c r="Q156" s="3">
        <f>VLOOKUP(FISW[[#This Row],[pos0602]],pointstable[],2,FALSE)</f>
        <v>0</v>
      </c>
      <c r="R156" s="3">
        <f>IFERROR(VLOOKUP(FISW[[#This Row],[FIS Code]],results0702[],3,FALSE),999)</f>
        <v>999</v>
      </c>
      <c r="S156" s="3">
        <f>VLOOKUP(FISW[[#This Row],[pos0702]],pointstable[],2,FALSE)</f>
        <v>0</v>
      </c>
      <c r="T156" s="3">
        <f>IFERROR(VLOOKUP(FISW[[#This Row],[FIS Code]],results0802[],3,FALSE),999)</f>
        <v>999</v>
      </c>
      <c r="U156" s="3">
        <f>VLOOKUP(FISW[[#This Row],[pos0802]],pointstable[],2,FALSE)</f>
        <v>0</v>
      </c>
      <c r="V156" s="3">
        <f>IFERROR(VLOOKUP(FISW[[#This Row],[FIS Code]],results0303[],3,FALSE),999)</f>
        <v>999</v>
      </c>
      <c r="W156" s="3">
        <f>VLOOKUP(FISW[[#This Row],[pos0303]],pointstable[],2,FALSE)</f>
        <v>0</v>
      </c>
      <c r="X156" s="3">
        <f>IFERROR(VLOOKUP(FISW[[#This Row],[FIS Code]],results0403[],3,FALSE),999)</f>
        <v>999</v>
      </c>
      <c r="Y156" s="3">
        <f>VLOOKUP(FISW[[#This Row],[pos0403]],pointstable[],2,FALSE)</f>
        <v>0</v>
      </c>
      <c r="Z156" s="3">
        <f>IFERROR(VLOOKUP(FISW[[#This Row],[FIS Code]],results1003[],3,FALSE),999)</f>
        <v>999</v>
      </c>
      <c r="AA156" s="3">
        <f>VLOOKUP(FISW[[#This Row],[pos1003]],pointstable[],2,FALSE)</f>
        <v>0</v>
      </c>
      <c r="AB156" s="3">
        <f>IFERROR(VLOOKUP(FISW[[#This Row],[FIS Code]],results1103[],3,FALSE),999)</f>
        <v>999</v>
      </c>
      <c r="AC156" s="3">
        <f>VLOOKUP(FISW[[#This Row],[pos1103]],pointstable[],2,FALSE)</f>
        <v>0</v>
      </c>
      <c r="AD156" s="3">
        <f>IFERROR(VLOOKUP(FISW[[#This Row],[FIS Code]],results1203[],3,FALSE),999)</f>
        <v>999</v>
      </c>
      <c r="AE156" s="3">
        <f>VLOOKUP(FISW[[#This Row],[pos1203]],pointstable[],2,FALSE)</f>
        <v>0</v>
      </c>
      <c r="AF156" s="3">
        <f>IFERROR(VLOOKUP(FISW[[#This Row],[FIS Code]],results1303[],3,FALSE),999)</f>
        <v>999</v>
      </c>
      <c r="AG156" s="3">
        <f>VLOOKUP(FISW[[#This Row],[pos1303]],pointstable[],2,FALSE)</f>
        <v>0</v>
      </c>
      <c r="AH156" s="3">
        <f>IFERROR(VLOOKUP(FISW[[#This Row],[FIS Code]],results1503[],3,FALSE),999)</f>
        <v>999</v>
      </c>
      <c r="AI156" s="3">
        <f>VLOOKUP(FISW[[#This Row],[pos1503]],pointstable[],2,FALSE)</f>
        <v>0</v>
      </c>
      <c r="AJ156" s="3">
        <f>IFERROR(VLOOKUP(FISW[[#This Row],[FIS Code]],results1603[],3,FALSE),999)</f>
        <v>999</v>
      </c>
      <c r="AK156" s="3">
        <f>VLOOKUP(FISW[[#This Row],[pos1603]],pointstable[],2,FALSE)</f>
        <v>0</v>
      </c>
    </row>
    <row r="157" spans="1:37" x14ac:dyDescent="0.3">
      <c r="A157" s="3">
        <v>108211</v>
      </c>
      <c r="B157" s="3" t="s">
        <v>1489</v>
      </c>
      <c r="C157" s="3">
        <v>2001</v>
      </c>
      <c r="D157" s="3" t="s">
        <v>17</v>
      </c>
      <c r="E157">
        <f>SUM(FISW[[#This Row],[pts0301]],FISW[[#This Row],[pts0401]],FISW[[#This Row],[pts15011]],FISW[[#This Row],[pts15012]],FISW[[#This Row],[pts0502]],FISW[[#This Row],[pts0602]],FISW[[#This Row],[pts0702]],FISW[[#This Row],[pts0802]],FISW[[#This Row],[pts0303]],FISW[[#This Row],[pts0403]],FISW[[#This Row],[pts1003]],FISW[[#This Row],[pts1103]],FISW[[#This Row],[pts1203]],FISW[[#This Row],[pts1303]],FISW[[#This Row],[pts1503]],FISW[[#This Row],[pts1603]])</f>
        <v>0</v>
      </c>
      <c r="F157">
        <f>IFERROR(VLOOKUP(FISW[[#This Row],[FIS Code]],results0301[],3,FALSE),999)</f>
        <v>999</v>
      </c>
      <c r="G157">
        <f>VLOOKUP(FISW[[#This Row],[pos0301]],pointstable[],2,FALSE)</f>
        <v>0</v>
      </c>
      <c r="H157">
        <f>IFERROR(VLOOKUP(FISW[[#This Row],[FIS Code]],results0401[],3,FALSE),999)</f>
        <v>999</v>
      </c>
      <c r="I157">
        <f>VLOOKUP(FISW[[#This Row],[pos0401]],pointstable[],2,FALSE)</f>
        <v>0</v>
      </c>
      <c r="J157">
        <f>IFERROR(VLOOKUP(FISW[[#This Row],[FIS Code]],results1501[],3,FALSE),999)</f>
        <v>999</v>
      </c>
      <c r="K157">
        <f>VLOOKUP(FISW[[#This Row],[pos15011]],pointstable[],2,FALSE)</f>
        <v>0</v>
      </c>
      <c r="L157">
        <f>IFERROR(VLOOKUP(FISW[[#This Row],[FIS Code]],results15012[],3,FALSE),999)</f>
        <v>999</v>
      </c>
      <c r="M157">
        <f>VLOOKUP(FISW[[#This Row],[pos15012]],pointstable[],2,FALSE)</f>
        <v>0</v>
      </c>
      <c r="N157" s="3">
        <f>IFERROR(VLOOKUP(FISW[[#This Row],[FIS Code]],results0502[],3,FALSE),999)</f>
        <v>999</v>
      </c>
      <c r="O157" s="3">
        <f>VLOOKUP(FISW[[#This Row],[pos0502]],pointstable[],2,FALSE)</f>
        <v>0</v>
      </c>
      <c r="P157" s="3">
        <f>IFERROR(VLOOKUP(FISW[[#This Row],[FIS Code]],results0602[],3,FALSE),999)</f>
        <v>999</v>
      </c>
      <c r="Q157" s="3">
        <f>VLOOKUP(FISW[[#This Row],[pos0602]],pointstable[],2,FALSE)</f>
        <v>0</v>
      </c>
      <c r="R157" s="3">
        <f>IFERROR(VLOOKUP(FISW[[#This Row],[FIS Code]],results0702[],3,FALSE),999)</f>
        <v>999</v>
      </c>
      <c r="S157" s="3">
        <f>VLOOKUP(FISW[[#This Row],[pos0702]],pointstable[],2,FALSE)</f>
        <v>0</v>
      </c>
      <c r="T157" s="3">
        <f>IFERROR(VLOOKUP(FISW[[#This Row],[FIS Code]],results0802[],3,FALSE),999)</f>
        <v>999</v>
      </c>
      <c r="U157" s="3">
        <f>VLOOKUP(FISW[[#This Row],[pos0802]],pointstable[],2,FALSE)</f>
        <v>0</v>
      </c>
      <c r="V157" s="3">
        <f>IFERROR(VLOOKUP(FISW[[#This Row],[FIS Code]],results0303[],3,FALSE),999)</f>
        <v>999</v>
      </c>
      <c r="W157" s="3">
        <f>VLOOKUP(FISW[[#This Row],[pos0303]],pointstable[],2,FALSE)</f>
        <v>0</v>
      </c>
      <c r="X157" s="3">
        <f>IFERROR(VLOOKUP(FISW[[#This Row],[FIS Code]],results0403[],3,FALSE),999)</f>
        <v>62</v>
      </c>
      <c r="Y157" s="3">
        <f>VLOOKUP(FISW[[#This Row],[pos0403]],pointstable[],2,FALSE)</f>
        <v>0</v>
      </c>
      <c r="Z157" s="3">
        <f>IFERROR(VLOOKUP(FISW[[#This Row],[FIS Code]],results1003[],3,FALSE),999)</f>
        <v>999</v>
      </c>
      <c r="AA157" s="3">
        <f>VLOOKUP(FISW[[#This Row],[pos1003]],pointstable[],2,FALSE)</f>
        <v>0</v>
      </c>
      <c r="AB157" s="3">
        <f>IFERROR(VLOOKUP(FISW[[#This Row],[FIS Code]],results1103[],3,FALSE),999)</f>
        <v>999</v>
      </c>
      <c r="AC157" s="3">
        <f>VLOOKUP(FISW[[#This Row],[pos1103]],pointstable[],2,FALSE)</f>
        <v>0</v>
      </c>
      <c r="AD157" s="3">
        <f>IFERROR(VLOOKUP(FISW[[#This Row],[FIS Code]],results1203[],3,FALSE),999)</f>
        <v>999</v>
      </c>
      <c r="AE157" s="3">
        <f>VLOOKUP(FISW[[#This Row],[pos1203]],pointstable[],2,FALSE)</f>
        <v>0</v>
      </c>
      <c r="AF157" s="3">
        <f>IFERROR(VLOOKUP(FISW[[#This Row],[FIS Code]],results1303[],3,FALSE),999)</f>
        <v>999</v>
      </c>
      <c r="AG157" s="3">
        <f>VLOOKUP(FISW[[#This Row],[pos1303]],pointstable[],2,FALSE)</f>
        <v>0</v>
      </c>
      <c r="AH157" s="3">
        <f>IFERROR(VLOOKUP(FISW[[#This Row],[FIS Code]],results1503[],3,FALSE),999)</f>
        <v>999</v>
      </c>
      <c r="AI157" s="3">
        <f>VLOOKUP(FISW[[#This Row],[pos1503]],pointstable[],2,FALSE)</f>
        <v>0</v>
      </c>
      <c r="AJ157" s="3">
        <f>IFERROR(VLOOKUP(FISW[[#This Row],[FIS Code]],results1603[],3,FALSE),999)</f>
        <v>999</v>
      </c>
      <c r="AK157" s="3">
        <f>VLOOKUP(FISW[[#This Row],[pos1603]],pointstable[],2,FALSE)</f>
        <v>0</v>
      </c>
    </row>
  </sheetData>
  <mergeCells count="16">
    <mergeCell ref="AJ1:AK1"/>
    <mergeCell ref="AH1:AI1"/>
    <mergeCell ref="AF1:AG1"/>
    <mergeCell ref="F1:G1"/>
    <mergeCell ref="H1:I1"/>
    <mergeCell ref="N1:O1"/>
    <mergeCell ref="P1:Q1"/>
    <mergeCell ref="R1:S1"/>
    <mergeCell ref="J1:K1"/>
    <mergeCell ref="L1:M1"/>
    <mergeCell ref="AD1:AE1"/>
    <mergeCell ref="T1:U1"/>
    <mergeCell ref="V1:W1"/>
    <mergeCell ref="Z1:AA1"/>
    <mergeCell ref="AB1:AC1"/>
    <mergeCell ref="X1:Y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137A-1F9F-4E50-875C-E8632CFBB9F0}">
  <dimension ref="A1:O53"/>
  <sheetViews>
    <sheetView topLeftCell="A19" workbookViewId="0">
      <selection activeCell="N3" sqref="N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2.441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7</v>
      </c>
      <c r="C2" s="10">
        <v>6536412</v>
      </c>
      <c r="D2" s="10" t="s">
        <v>108</v>
      </c>
      <c r="E2" s="10" t="s">
        <v>969</v>
      </c>
      <c r="F2" s="10" t="s">
        <v>20</v>
      </c>
      <c r="G2" s="10" t="s">
        <v>1012</v>
      </c>
      <c r="H2" s="10" t="s">
        <v>1013</v>
      </c>
      <c r="I2" s="10" t="s">
        <v>1014</v>
      </c>
      <c r="J2" s="10" t="s">
        <v>18</v>
      </c>
      <c r="K2" s="11" t="s">
        <v>1015</v>
      </c>
      <c r="M2">
        <f t="shared" ref="M2:M33" si="0">C2</f>
        <v>6536412</v>
      </c>
      <c r="N2">
        <f>IF(AND(A2&gt;0,A2&lt;999),IFERROR(VLOOKUP(results0802[[#This Row],[Card]],FISW[],1,FALSE),0),0)</f>
        <v>6536412</v>
      </c>
      <c r="O2">
        <f t="shared" ref="O2:O33" si="1">A2</f>
        <v>1</v>
      </c>
    </row>
    <row r="3" spans="1:15" x14ac:dyDescent="0.3">
      <c r="A3" s="12">
        <v>2</v>
      </c>
      <c r="B3" s="13">
        <v>6</v>
      </c>
      <c r="C3" s="13">
        <v>6535980</v>
      </c>
      <c r="D3" s="13" t="s">
        <v>143</v>
      </c>
      <c r="E3" s="13" t="s">
        <v>958</v>
      </c>
      <c r="F3" s="13" t="s">
        <v>20</v>
      </c>
      <c r="G3" s="13" t="s">
        <v>1016</v>
      </c>
      <c r="H3" s="13" t="s">
        <v>1017</v>
      </c>
      <c r="I3" s="13" t="s">
        <v>1018</v>
      </c>
      <c r="J3" s="13" t="s">
        <v>340</v>
      </c>
      <c r="K3" s="14" t="s">
        <v>1019</v>
      </c>
      <c r="M3">
        <f t="shared" si="0"/>
        <v>6535980</v>
      </c>
      <c r="N3">
        <f>IF(AND(A3&gt;0,A3&lt;999),IFERROR(VLOOKUP(results0802[[#This Row],[Card]],FISW[],1,FALSE),0),0)</f>
        <v>6535980</v>
      </c>
      <c r="O3">
        <f t="shared" si="1"/>
        <v>2</v>
      </c>
    </row>
    <row r="4" spans="1:15" x14ac:dyDescent="0.3">
      <c r="A4" s="9">
        <v>3</v>
      </c>
      <c r="B4" s="10">
        <v>2</v>
      </c>
      <c r="C4" s="10">
        <v>107227</v>
      </c>
      <c r="D4" s="10" t="s">
        <v>345</v>
      </c>
      <c r="E4" s="10" t="s">
        <v>1020</v>
      </c>
      <c r="F4" s="10" t="s">
        <v>17</v>
      </c>
      <c r="G4" s="10" t="s">
        <v>1021</v>
      </c>
      <c r="H4" s="10" t="s">
        <v>1022</v>
      </c>
      <c r="I4" s="10" t="s">
        <v>1023</v>
      </c>
      <c r="J4" s="10" t="s">
        <v>356</v>
      </c>
      <c r="K4" s="11" t="s">
        <v>318</v>
      </c>
      <c r="M4">
        <f t="shared" si="0"/>
        <v>107227</v>
      </c>
      <c r="N4">
        <f>IF(AND(A4&gt;0,A4&lt;999),IFERROR(VLOOKUP(results0802[[#This Row],[Card]],FISW[],1,FALSE),0),0)</f>
        <v>107227</v>
      </c>
      <c r="O4">
        <f t="shared" si="1"/>
        <v>3</v>
      </c>
    </row>
    <row r="5" spans="1:15" x14ac:dyDescent="0.3">
      <c r="A5" s="12">
        <v>4</v>
      </c>
      <c r="B5" s="13">
        <v>39</v>
      </c>
      <c r="C5" s="13">
        <v>108116</v>
      </c>
      <c r="D5" s="13" t="s">
        <v>131</v>
      </c>
      <c r="E5" s="13" t="s">
        <v>963</v>
      </c>
      <c r="F5" s="13" t="s">
        <v>17</v>
      </c>
      <c r="G5" s="13" t="s">
        <v>1024</v>
      </c>
      <c r="H5" s="13" t="s">
        <v>1025</v>
      </c>
      <c r="I5" s="13" t="s">
        <v>1026</v>
      </c>
      <c r="J5" s="13" t="s">
        <v>1027</v>
      </c>
      <c r="K5" s="14" t="s">
        <v>634</v>
      </c>
      <c r="M5">
        <f t="shared" si="0"/>
        <v>108116</v>
      </c>
      <c r="N5">
        <f>IF(AND(A5&gt;0,A5&lt;999),IFERROR(VLOOKUP(results0802[[#This Row],[Card]],FISW[],1,FALSE),0),0)</f>
        <v>108116</v>
      </c>
      <c r="O5">
        <f t="shared" si="1"/>
        <v>4</v>
      </c>
    </row>
    <row r="6" spans="1:15" x14ac:dyDescent="0.3">
      <c r="A6" s="9">
        <v>4</v>
      </c>
      <c r="B6" s="10">
        <v>13</v>
      </c>
      <c r="C6" s="10">
        <v>108143</v>
      </c>
      <c r="D6" s="10" t="s">
        <v>326</v>
      </c>
      <c r="E6" s="10" t="s">
        <v>963</v>
      </c>
      <c r="F6" s="10" t="s">
        <v>17</v>
      </c>
      <c r="G6" s="10" t="s">
        <v>1028</v>
      </c>
      <c r="H6" s="10" t="s">
        <v>1013</v>
      </c>
      <c r="I6" s="10" t="s">
        <v>1026</v>
      </c>
      <c r="J6" s="10" t="s">
        <v>1027</v>
      </c>
      <c r="K6" s="11" t="s">
        <v>634</v>
      </c>
      <c r="M6">
        <f t="shared" si="0"/>
        <v>108143</v>
      </c>
      <c r="N6">
        <f>IF(AND(A6&gt;0,A6&lt;999),IFERROR(VLOOKUP(results0802[[#This Row],[Card]],FISW[],1,FALSE),0),0)</f>
        <v>108143</v>
      </c>
      <c r="O6">
        <f t="shared" si="1"/>
        <v>4</v>
      </c>
    </row>
    <row r="7" spans="1:15" x14ac:dyDescent="0.3">
      <c r="A7" s="12">
        <v>6</v>
      </c>
      <c r="B7" s="13">
        <v>11</v>
      </c>
      <c r="C7" s="13">
        <v>107860</v>
      </c>
      <c r="D7" s="13" t="s">
        <v>120</v>
      </c>
      <c r="E7" s="13" t="s">
        <v>1029</v>
      </c>
      <c r="F7" s="13" t="s">
        <v>17</v>
      </c>
      <c r="G7" s="13" t="s">
        <v>1030</v>
      </c>
      <c r="H7" s="13" t="s">
        <v>176</v>
      </c>
      <c r="I7" s="13" t="s">
        <v>1031</v>
      </c>
      <c r="J7" s="13" t="s">
        <v>1032</v>
      </c>
      <c r="K7" s="14" t="s">
        <v>1033</v>
      </c>
      <c r="M7">
        <f t="shared" si="0"/>
        <v>107860</v>
      </c>
      <c r="N7">
        <f>IF(AND(A7&gt;0,A7&lt;999),IFERROR(VLOOKUP(results0802[[#This Row],[Card]],FISW[],1,FALSE),0),0)</f>
        <v>107860</v>
      </c>
      <c r="O7">
        <f t="shared" si="1"/>
        <v>6</v>
      </c>
    </row>
    <row r="8" spans="1:15" x14ac:dyDescent="0.3">
      <c r="A8" s="9">
        <v>7</v>
      </c>
      <c r="B8" s="10">
        <v>15</v>
      </c>
      <c r="C8" s="10">
        <v>6536167</v>
      </c>
      <c r="D8" s="10" t="s">
        <v>146</v>
      </c>
      <c r="E8" s="10" t="s">
        <v>1029</v>
      </c>
      <c r="F8" s="10" t="s">
        <v>20</v>
      </c>
      <c r="G8" s="10" t="s">
        <v>586</v>
      </c>
      <c r="H8" s="10" t="s">
        <v>1034</v>
      </c>
      <c r="I8" s="10" t="s">
        <v>1035</v>
      </c>
      <c r="J8" s="10" t="s">
        <v>1036</v>
      </c>
      <c r="K8" s="11" t="s">
        <v>1037</v>
      </c>
      <c r="M8">
        <f t="shared" si="0"/>
        <v>6536167</v>
      </c>
      <c r="N8">
        <f>IF(AND(A8&gt;0,A8&lt;999),IFERROR(VLOOKUP(results0802[[#This Row],[Card]],FISW[],1,FALSE),0),0)</f>
        <v>6536167</v>
      </c>
      <c r="O8">
        <f t="shared" si="1"/>
        <v>7</v>
      </c>
    </row>
    <row r="9" spans="1:15" x14ac:dyDescent="0.3">
      <c r="A9" s="12">
        <v>8</v>
      </c>
      <c r="B9" s="13">
        <v>12</v>
      </c>
      <c r="C9" s="13">
        <v>108113</v>
      </c>
      <c r="D9" s="13" t="s">
        <v>180</v>
      </c>
      <c r="E9" s="13" t="s">
        <v>963</v>
      </c>
      <c r="F9" s="13" t="s">
        <v>17</v>
      </c>
      <c r="G9" s="13" t="s">
        <v>1038</v>
      </c>
      <c r="H9" s="13" t="s">
        <v>1039</v>
      </c>
      <c r="I9" s="13" t="s">
        <v>1040</v>
      </c>
      <c r="J9" s="13" t="s">
        <v>1041</v>
      </c>
      <c r="K9" s="14" t="s">
        <v>1042</v>
      </c>
      <c r="M9">
        <f t="shared" si="0"/>
        <v>108113</v>
      </c>
      <c r="N9">
        <f>IF(AND(A9&gt;0,A9&lt;999),IFERROR(VLOOKUP(results0802[[#This Row],[Card]],FISW[],1,FALSE),0),0)</f>
        <v>108113</v>
      </c>
      <c r="O9">
        <f t="shared" si="1"/>
        <v>8</v>
      </c>
    </row>
    <row r="10" spans="1:15" x14ac:dyDescent="0.3">
      <c r="A10" s="9">
        <v>9</v>
      </c>
      <c r="B10" s="10">
        <v>23</v>
      </c>
      <c r="C10" s="10">
        <v>108114</v>
      </c>
      <c r="D10" s="10" t="s">
        <v>163</v>
      </c>
      <c r="E10" s="10" t="s">
        <v>963</v>
      </c>
      <c r="F10" s="10" t="s">
        <v>17</v>
      </c>
      <c r="G10" s="10" t="s">
        <v>1043</v>
      </c>
      <c r="H10" s="10" t="s">
        <v>1044</v>
      </c>
      <c r="I10" s="10" t="s">
        <v>1045</v>
      </c>
      <c r="J10" s="10" t="s">
        <v>1046</v>
      </c>
      <c r="K10" s="11" t="s">
        <v>1047</v>
      </c>
      <c r="M10">
        <f t="shared" si="0"/>
        <v>108114</v>
      </c>
      <c r="N10">
        <f>IF(AND(A10&gt;0,A10&lt;999),IFERROR(VLOOKUP(results0802[[#This Row],[Card]],FISW[],1,FALSE),0),0)</f>
        <v>108114</v>
      </c>
      <c r="O10">
        <f t="shared" si="1"/>
        <v>9</v>
      </c>
    </row>
    <row r="11" spans="1:15" x14ac:dyDescent="0.3">
      <c r="A11" s="12">
        <v>10</v>
      </c>
      <c r="B11" s="13">
        <v>21</v>
      </c>
      <c r="C11" s="13">
        <v>108002</v>
      </c>
      <c r="D11" s="13" t="s">
        <v>315</v>
      </c>
      <c r="E11" s="13" t="s">
        <v>969</v>
      </c>
      <c r="F11" s="13" t="s">
        <v>17</v>
      </c>
      <c r="G11" s="13" t="s">
        <v>1048</v>
      </c>
      <c r="H11" s="13" t="s">
        <v>1049</v>
      </c>
      <c r="I11" s="13" t="s">
        <v>1050</v>
      </c>
      <c r="J11" s="13" t="s">
        <v>1051</v>
      </c>
      <c r="K11" s="14" t="s">
        <v>1052</v>
      </c>
      <c r="M11">
        <f t="shared" si="0"/>
        <v>108002</v>
      </c>
      <c r="N11">
        <f>IF(AND(A11&gt;0,A11&lt;999),IFERROR(VLOOKUP(results0802[[#This Row],[Card]],FISW[],1,FALSE),0),0)</f>
        <v>108002</v>
      </c>
      <c r="O11">
        <f t="shared" si="1"/>
        <v>10</v>
      </c>
    </row>
    <row r="12" spans="1:15" x14ac:dyDescent="0.3">
      <c r="A12" s="9">
        <v>11</v>
      </c>
      <c r="B12" s="10">
        <v>24</v>
      </c>
      <c r="C12" s="10">
        <v>107807</v>
      </c>
      <c r="D12" s="10" t="s">
        <v>169</v>
      </c>
      <c r="E12" s="10" t="s">
        <v>958</v>
      </c>
      <c r="F12" s="10" t="s">
        <v>17</v>
      </c>
      <c r="G12" s="10" t="s">
        <v>1053</v>
      </c>
      <c r="H12" s="10" t="s">
        <v>1022</v>
      </c>
      <c r="I12" s="10" t="s">
        <v>1054</v>
      </c>
      <c r="J12" s="10" t="s">
        <v>831</v>
      </c>
      <c r="K12" s="11" t="s">
        <v>1055</v>
      </c>
      <c r="M12">
        <f t="shared" si="0"/>
        <v>107807</v>
      </c>
      <c r="N12">
        <f>IF(AND(A12&gt;0,A12&lt;999),IFERROR(VLOOKUP(results0802[[#This Row],[Card]],FISW[],1,FALSE),0),0)</f>
        <v>107807</v>
      </c>
      <c r="O12">
        <f t="shared" si="1"/>
        <v>11</v>
      </c>
    </row>
    <row r="13" spans="1:15" x14ac:dyDescent="0.3">
      <c r="A13" s="12">
        <v>12</v>
      </c>
      <c r="B13" s="13">
        <v>33</v>
      </c>
      <c r="C13" s="13">
        <v>107986</v>
      </c>
      <c r="D13" s="13" t="s">
        <v>202</v>
      </c>
      <c r="E13" s="13" t="s">
        <v>969</v>
      </c>
      <c r="F13" s="13" t="s">
        <v>17</v>
      </c>
      <c r="G13" s="13" t="s">
        <v>1056</v>
      </c>
      <c r="H13" s="13" t="s">
        <v>473</v>
      </c>
      <c r="I13" s="13" t="s">
        <v>1057</v>
      </c>
      <c r="J13" s="13" t="s">
        <v>1058</v>
      </c>
      <c r="K13" s="14" t="s">
        <v>1059</v>
      </c>
      <c r="M13">
        <f t="shared" si="0"/>
        <v>107986</v>
      </c>
      <c r="N13">
        <f>IF(AND(A13&gt;0,A13&lt;999),IFERROR(VLOOKUP(results0802[[#This Row],[Card]],FISW[],1,FALSE),0),0)</f>
        <v>107986</v>
      </c>
      <c r="O13">
        <f t="shared" si="1"/>
        <v>12</v>
      </c>
    </row>
    <row r="14" spans="1:15" x14ac:dyDescent="0.3">
      <c r="A14" s="9">
        <v>13</v>
      </c>
      <c r="B14" s="10">
        <v>28</v>
      </c>
      <c r="C14" s="10">
        <v>107987</v>
      </c>
      <c r="D14" s="10" t="s">
        <v>325</v>
      </c>
      <c r="E14" s="10" t="s">
        <v>969</v>
      </c>
      <c r="F14" s="10" t="s">
        <v>17</v>
      </c>
      <c r="G14" s="10" t="s">
        <v>1060</v>
      </c>
      <c r="H14" s="10" t="s">
        <v>1061</v>
      </c>
      <c r="I14" s="10" t="s">
        <v>1062</v>
      </c>
      <c r="J14" s="10" t="s">
        <v>1063</v>
      </c>
      <c r="K14" s="11" t="s">
        <v>1064</v>
      </c>
      <c r="M14">
        <f t="shared" si="0"/>
        <v>107987</v>
      </c>
      <c r="N14">
        <f>IF(AND(A14&gt;0,A14&lt;999),IFERROR(VLOOKUP(results0802[[#This Row],[Card]],FISW[],1,FALSE),0),0)</f>
        <v>107987</v>
      </c>
      <c r="O14">
        <f t="shared" si="1"/>
        <v>13</v>
      </c>
    </row>
    <row r="15" spans="1:15" x14ac:dyDescent="0.3">
      <c r="A15" s="12">
        <v>14</v>
      </c>
      <c r="B15" s="13">
        <v>29</v>
      </c>
      <c r="C15" s="13">
        <v>6536617</v>
      </c>
      <c r="D15" s="13" t="s">
        <v>286</v>
      </c>
      <c r="E15" s="13" t="s">
        <v>963</v>
      </c>
      <c r="F15" s="13" t="s">
        <v>20</v>
      </c>
      <c r="G15" s="13" t="s">
        <v>1013</v>
      </c>
      <c r="H15" s="13" t="s">
        <v>1065</v>
      </c>
      <c r="I15" s="13" t="s">
        <v>1066</v>
      </c>
      <c r="J15" s="13" t="s">
        <v>1067</v>
      </c>
      <c r="K15" s="14" t="s">
        <v>1068</v>
      </c>
      <c r="M15">
        <f t="shared" si="0"/>
        <v>6536617</v>
      </c>
      <c r="N15">
        <f>IF(AND(A15&gt;0,A15&lt;999),IFERROR(VLOOKUP(results0802[[#This Row],[Card]],FISW[],1,FALSE),0),0)</f>
        <v>6536617</v>
      </c>
      <c r="O15">
        <f t="shared" si="1"/>
        <v>14</v>
      </c>
    </row>
    <row r="16" spans="1:15" x14ac:dyDescent="0.3">
      <c r="A16" s="9">
        <v>15</v>
      </c>
      <c r="B16" s="10">
        <v>26</v>
      </c>
      <c r="C16" s="10">
        <v>107988</v>
      </c>
      <c r="D16" s="10" t="s">
        <v>311</v>
      </c>
      <c r="E16" s="10" t="s">
        <v>969</v>
      </c>
      <c r="F16" s="10" t="s">
        <v>17</v>
      </c>
      <c r="G16" s="10" t="s">
        <v>1069</v>
      </c>
      <c r="H16" s="10" t="s">
        <v>1070</v>
      </c>
      <c r="I16" s="10" t="s">
        <v>1071</v>
      </c>
      <c r="J16" s="10" t="s">
        <v>1072</v>
      </c>
      <c r="K16" s="11" t="s">
        <v>1073</v>
      </c>
      <c r="M16">
        <f t="shared" si="0"/>
        <v>107988</v>
      </c>
      <c r="N16">
        <f>IF(AND(A16&gt;0,A16&lt;999),IFERROR(VLOOKUP(results0802[[#This Row],[Card]],FISW[],1,FALSE),0),0)</f>
        <v>107988</v>
      </c>
      <c r="O16">
        <f t="shared" si="1"/>
        <v>15</v>
      </c>
    </row>
    <row r="17" spans="1:15" x14ac:dyDescent="0.3">
      <c r="A17" s="12">
        <v>16</v>
      </c>
      <c r="B17" s="13">
        <v>35</v>
      </c>
      <c r="C17" s="13">
        <v>107989</v>
      </c>
      <c r="D17" s="13" t="s">
        <v>247</v>
      </c>
      <c r="E17" s="13" t="s">
        <v>969</v>
      </c>
      <c r="F17" s="13" t="s">
        <v>17</v>
      </c>
      <c r="G17" s="13" t="s">
        <v>1074</v>
      </c>
      <c r="H17" s="13" t="s">
        <v>1075</v>
      </c>
      <c r="I17" s="13" t="s">
        <v>1076</v>
      </c>
      <c r="J17" s="13" t="s">
        <v>1077</v>
      </c>
      <c r="K17" s="14" t="s">
        <v>1078</v>
      </c>
      <c r="M17">
        <f t="shared" si="0"/>
        <v>107989</v>
      </c>
      <c r="N17">
        <f>IF(AND(A17&gt;0,A17&lt;999),IFERROR(VLOOKUP(results0802[[#This Row],[Card]],FISW[],1,FALSE),0),0)</f>
        <v>107989</v>
      </c>
      <c r="O17">
        <f t="shared" si="1"/>
        <v>16</v>
      </c>
    </row>
    <row r="18" spans="1:15" x14ac:dyDescent="0.3">
      <c r="A18" s="9">
        <v>17</v>
      </c>
      <c r="B18" s="10">
        <v>27</v>
      </c>
      <c r="C18" s="10">
        <v>108183</v>
      </c>
      <c r="D18" s="10" t="s">
        <v>213</v>
      </c>
      <c r="E18" s="10" t="s">
        <v>963</v>
      </c>
      <c r="F18" s="10" t="s">
        <v>17</v>
      </c>
      <c r="G18" s="10" t="s">
        <v>1080</v>
      </c>
      <c r="H18" s="10" t="s">
        <v>1081</v>
      </c>
      <c r="I18" s="10" t="s">
        <v>1082</v>
      </c>
      <c r="J18" s="10" t="s">
        <v>1083</v>
      </c>
      <c r="K18" s="11" t="s">
        <v>1084</v>
      </c>
      <c r="M18">
        <f t="shared" si="0"/>
        <v>108183</v>
      </c>
      <c r="N18">
        <f>IF(AND(A18&gt;0,A18&lt;999),IFERROR(VLOOKUP(results0802[[#This Row],[Card]],FISW[],1,FALSE),0),0)</f>
        <v>108183</v>
      </c>
      <c r="O18">
        <f t="shared" si="1"/>
        <v>17</v>
      </c>
    </row>
    <row r="19" spans="1:15" x14ac:dyDescent="0.3">
      <c r="A19" s="12">
        <v>18</v>
      </c>
      <c r="B19" s="13">
        <v>32</v>
      </c>
      <c r="C19" s="13">
        <v>308018</v>
      </c>
      <c r="D19" s="13" t="s">
        <v>219</v>
      </c>
      <c r="E19" s="13" t="s">
        <v>969</v>
      </c>
      <c r="F19" s="13" t="s">
        <v>220</v>
      </c>
      <c r="G19" s="13" t="s">
        <v>1085</v>
      </c>
      <c r="H19" s="13" t="s">
        <v>1086</v>
      </c>
      <c r="I19" s="13" t="s">
        <v>1087</v>
      </c>
      <c r="J19" s="13" t="s">
        <v>1088</v>
      </c>
      <c r="K19" s="14" t="s">
        <v>1089</v>
      </c>
      <c r="M19">
        <f t="shared" si="0"/>
        <v>308018</v>
      </c>
      <c r="N19">
        <f>IF(AND(A19&gt;0,A19&lt;999),IFERROR(VLOOKUP(results0802[[#This Row],[Card]],FISW[],1,FALSE),0),0)</f>
        <v>308018</v>
      </c>
      <c r="O19">
        <f t="shared" si="1"/>
        <v>18</v>
      </c>
    </row>
    <row r="20" spans="1:15" x14ac:dyDescent="0.3">
      <c r="A20" s="9">
        <v>19</v>
      </c>
      <c r="B20" s="10">
        <v>30</v>
      </c>
      <c r="C20" s="10">
        <v>108142</v>
      </c>
      <c r="D20" s="10" t="s">
        <v>236</v>
      </c>
      <c r="E20" s="10" t="s">
        <v>963</v>
      </c>
      <c r="F20" s="10" t="s">
        <v>17</v>
      </c>
      <c r="G20" s="10" t="s">
        <v>1090</v>
      </c>
      <c r="H20" s="10" t="s">
        <v>331</v>
      </c>
      <c r="I20" s="10" t="s">
        <v>1091</v>
      </c>
      <c r="J20" s="10" t="s">
        <v>1092</v>
      </c>
      <c r="K20" s="11" t="s">
        <v>1093</v>
      </c>
      <c r="M20">
        <f t="shared" si="0"/>
        <v>108142</v>
      </c>
      <c r="N20">
        <f>IF(AND(A20&gt;0,A20&lt;999),IFERROR(VLOOKUP(results0802[[#This Row],[Card]],FISW[],1,FALSE),0),0)</f>
        <v>108142</v>
      </c>
      <c r="O20">
        <f t="shared" si="1"/>
        <v>19</v>
      </c>
    </row>
    <row r="21" spans="1:15" x14ac:dyDescent="0.3">
      <c r="A21" s="12">
        <v>20</v>
      </c>
      <c r="B21" s="13">
        <v>37</v>
      </c>
      <c r="C21" s="13">
        <v>108115</v>
      </c>
      <c r="D21" s="13" t="s">
        <v>324</v>
      </c>
      <c r="E21" s="13" t="s">
        <v>963</v>
      </c>
      <c r="F21" s="13" t="s">
        <v>17</v>
      </c>
      <c r="G21" s="13" t="s">
        <v>1094</v>
      </c>
      <c r="H21" s="13" t="s">
        <v>1095</v>
      </c>
      <c r="I21" s="13" t="s">
        <v>1096</v>
      </c>
      <c r="J21" s="13" t="s">
        <v>1097</v>
      </c>
      <c r="K21" s="14" t="s">
        <v>1098</v>
      </c>
      <c r="M21">
        <f t="shared" si="0"/>
        <v>108115</v>
      </c>
      <c r="N21">
        <f>IF(AND(A21&gt;0,A21&lt;999),IFERROR(VLOOKUP(results0802[[#This Row],[Card]],FISW[],1,FALSE),0),0)</f>
        <v>108115</v>
      </c>
      <c r="O21">
        <f t="shared" si="1"/>
        <v>20</v>
      </c>
    </row>
    <row r="22" spans="1:15" x14ac:dyDescent="0.3">
      <c r="A22" s="9">
        <v>21</v>
      </c>
      <c r="B22" s="10">
        <v>38</v>
      </c>
      <c r="C22" s="10">
        <v>108139</v>
      </c>
      <c r="D22" s="10" t="s">
        <v>258</v>
      </c>
      <c r="E22" s="10" t="s">
        <v>963</v>
      </c>
      <c r="F22" s="10" t="s">
        <v>17</v>
      </c>
      <c r="G22" s="10" t="s">
        <v>1095</v>
      </c>
      <c r="H22" s="10" t="s">
        <v>1099</v>
      </c>
      <c r="I22" s="10" t="s">
        <v>1100</v>
      </c>
      <c r="J22" s="10" t="s">
        <v>1101</v>
      </c>
      <c r="K22" s="11" t="s">
        <v>1102</v>
      </c>
      <c r="M22">
        <f t="shared" si="0"/>
        <v>108139</v>
      </c>
      <c r="N22">
        <f>IF(AND(A22&gt;0,A22&lt;999),IFERROR(VLOOKUP(results0802[[#This Row],[Card]],FISW[],1,FALSE),0),0)</f>
        <v>108139</v>
      </c>
      <c r="O22">
        <f t="shared" si="1"/>
        <v>21</v>
      </c>
    </row>
    <row r="23" spans="1:15" x14ac:dyDescent="0.3">
      <c r="A23" s="12">
        <v>22</v>
      </c>
      <c r="B23" s="13">
        <v>40</v>
      </c>
      <c r="C23" s="13">
        <v>108141</v>
      </c>
      <c r="D23" s="13" t="s">
        <v>320</v>
      </c>
      <c r="E23" s="13" t="s">
        <v>963</v>
      </c>
      <c r="F23" s="13" t="s">
        <v>17</v>
      </c>
      <c r="G23" s="13" t="s">
        <v>1103</v>
      </c>
      <c r="H23" s="13" t="s">
        <v>1104</v>
      </c>
      <c r="I23" s="13" t="s">
        <v>1105</v>
      </c>
      <c r="J23" s="13" t="s">
        <v>1106</v>
      </c>
      <c r="K23" s="14" t="s">
        <v>1107</v>
      </c>
      <c r="M23">
        <f t="shared" si="0"/>
        <v>108141</v>
      </c>
      <c r="N23">
        <f>IF(AND(A23&gt;0,A23&lt;999),IFERROR(VLOOKUP(results0802[[#This Row],[Card]],FISW[],1,FALSE),0),0)</f>
        <v>108141</v>
      </c>
      <c r="O23">
        <f t="shared" si="1"/>
        <v>22</v>
      </c>
    </row>
    <row r="24" spans="1:15" x14ac:dyDescent="0.3">
      <c r="A24" s="9">
        <v>23</v>
      </c>
      <c r="B24" s="10">
        <v>34</v>
      </c>
      <c r="C24" s="10">
        <v>108136</v>
      </c>
      <c r="D24" s="10" t="s">
        <v>207</v>
      </c>
      <c r="E24" s="10" t="s">
        <v>963</v>
      </c>
      <c r="F24" s="10" t="s">
        <v>17</v>
      </c>
      <c r="G24" s="10" t="s">
        <v>1108</v>
      </c>
      <c r="H24" s="10" t="s">
        <v>1109</v>
      </c>
      <c r="I24" s="10" t="s">
        <v>1110</v>
      </c>
      <c r="J24" s="10" t="s">
        <v>1111</v>
      </c>
      <c r="K24" s="11" t="s">
        <v>1112</v>
      </c>
      <c r="M24">
        <f t="shared" si="0"/>
        <v>108136</v>
      </c>
      <c r="N24">
        <f>IF(AND(A24&gt;0,A24&lt;999),IFERROR(VLOOKUP(results0802[[#This Row],[Card]],FISW[],1,FALSE),0),0)</f>
        <v>108136</v>
      </c>
      <c r="O24">
        <f t="shared" si="1"/>
        <v>23</v>
      </c>
    </row>
    <row r="25" spans="1:15" x14ac:dyDescent="0.3">
      <c r="A25" s="12">
        <v>24</v>
      </c>
      <c r="B25" s="13">
        <v>31</v>
      </c>
      <c r="C25" s="13">
        <v>6536591</v>
      </c>
      <c r="D25" s="13" t="s">
        <v>321</v>
      </c>
      <c r="E25" s="13" t="s">
        <v>963</v>
      </c>
      <c r="F25" s="13" t="s">
        <v>20</v>
      </c>
      <c r="G25" s="13" t="s">
        <v>1113</v>
      </c>
      <c r="H25" s="13" t="s">
        <v>752</v>
      </c>
      <c r="I25" s="13" t="s">
        <v>1114</v>
      </c>
      <c r="J25" s="13" t="s">
        <v>583</v>
      </c>
      <c r="K25" s="14" t="s">
        <v>1115</v>
      </c>
      <c r="M25">
        <f t="shared" si="0"/>
        <v>6536591</v>
      </c>
      <c r="N25">
        <f>IF(AND(A25&gt;0,A25&lt;999),IFERROR(VLOOKUP(results0802[[#This Row],[Card]],FISW[],1,FALSE),0),0)</f>
        <v>6536591</v>
      </c>
      <c r="O25">
        <f t="shared" si="1"/>
        <v>24</v>
      </c>
    </row>
    <row r="26" spans="1:15" x14ac:dyDescent="0.3">
      <c r="A26" s="9">
        <v>25</v>
      </c>
      <c r="B26" s="10">
        <v>45</v>
      </c>
      <c r="C26" s="10">
        <v>108131</v>
      </c>
      <c r="D26" s="10" t="s">
        <v>281</v>
      </c>
      <c r="E26" s="10" t="s">
        <v>963</v>
      </c>
      <c r="F26" s="10" t="s">
        <v>17</v>
      </c>
      <c r="G26" s="10" t="s">
        <v>1116</v>
      </c>
      <c r="H26" s="10" t="s">
        <v>1117</v>
      </c>
      <c r="I26" s="10" t="s">
        <v>1118</v>
      </c>
      <c r="J26" s="10" t="s">
        <v>1119</v>
      </c>
      <c r="K26" s="11" t="s">
        <v>1120</v>
      </c>
      <c r="M26">
        <f t="shared" si="0"/>
        <v>108131</v>
      </c>
      <c r="N26">
        <f>IF(AND(A26&gt;0,A26&lt;999),IFERROR(VLOOKUP(results0802[[#This Row],[Card]],FISW[],1,FALSE),0),0)</f>
        <v>108131</v>
      </c>
      <c r="O26">
        <f t="shared" si="1"/>
        <v>25</v>
      </c>
    </row>
    <row r="27" spans="1:15" x14ac:dyDescent="0.3">
      <c r="A27" s="12">
        <v>26</v>
      </c>
      <c r="B27" s="13">
        <v>49</v>
      </c>
      <c r="C27" s="13">
        <v>108155</v>
      </c>
      <c r="D27" s="13" t="s">
        <v>253</v>
      </c>
      <c r="E27" s="13" t="s">
        <v>963</v>
      </c>
      <c r="F27" s="13" t="s">
        <v>17</v>
      </c>
      <c r="G27" s="13" t="s">
        <v>92</v>
      </c>
      <c r="H27" s="13" t="s">
        <v>1121</v>
      </c>
      <c r="I27" s="13" t="s">
        <v>1122</v>
      </c>
      <c r="J27" s="13" t="s">
        <v>1123</v>
      </c>
      <c r="K27" s="14" t="s">
        <v>1124</v>
      </c>
      <c r="M27">
        <f t="shared" si="0"/>
        <v>108155</v>
      </c>
      <c r="N27">
        <f>IF(AND(A27&gt;0,A27&lt;999),IFERROR(VLOOKUP(results0802[[#This Row],[Card]],FISW[],1,FALSE),0),0)</f>
        <v>108155</v>
      </c>
      <c r="O27">
        <f t="shared" si="1"/>
        <v>26</v>
      </c>
    </row>
    <row r="28" spans="1:15" x14ac:dyDescent="0.3">
      <c r="A28" s="9">
        <v>27</v>
      </c>
      <c r="B28" s="10">
        <v>43</v>
      </c>
      <c r="C28" s="10">
        <v>108154</v>
      </c>
      <c r="D28" s="10" t="s">
        <v>292</v>
      </c>
      <c r="E28" s="10" t="s">
        <v>963</v>
      </c>
      <c r="F28" s="10" t="s">
        <v>17</v>
      </c>
      <c r="G28" s="10" t="s">
        <v>1125</v>
      </c>
      <c r="H28" s="10" t="s">
        <v>1126</v>
      </c>
      <c r="I28" s="10" t="s">
        <v>1127</v>
      </c>
      <c r="J28" s="10" t="s">
        <v>1128</v>
      </c>
      <c r="K28" s="11" t="s">
        <v>1129</v>
      </c>
      <c r="M28">
        <f t="shared" si="0"/>
        <v>108154</v>
      </c>
      <c r="N28">
        <f>IF(AND(A28&gt;0,A28&lt;999),IFERROR(VLOOKUP(results0802[[#This Row],[Card]],FISW[],1,FALSE),0),0)</f>
        <v>108154</v>
      </c>
      <c r="O28">
        <f t="shared" si="1"/>
        <v>27</v>
      </c>
    </row>
    <row r="29" spans="1:15" x14ac:dyDescent="0.3">
      <c r="A29" s="12">
        <v>28</v>
      </c>
      <c r="B29" s="13">
        <v>50</v>
      </c>
      <c r="C29" s="13">
        <v>108024</v>
      </c>
      <c r="D29" s="13" t="s">
        <v>303</v>
      </c>
      <c r="E29" s="13" t="s">
        <v>969</v>
      </c>
      <c r="F29" s="13" t="s">
        <v>17</v>
      </c>
      <c r="G29" s="13" t="s">
        <v>1130</v>
      </c>
      <c r="H29" s="13" t="s">
        <v>1131</v>
      </c>
      <c r="I29" s="13" t="s">
        <v>1132</v>
      </c>
      <c r="J29" s="13" t="s">
        <v>1133</v>
      </c>
      <c r="K29" s="14" t="s">
        <v>1134</v>
      </c>
      <c r="M29">
        <f t="shared" si="0"/>
        <v>108024</v>
      </c>
      <c r="N29">
        <f>IF(AND(A29&gt;0,A29&lt;999),IFERROR(VLOOKUP(results0802[[#This Row],[Card]],FISW[],1,FALSE),0),0)</f>
        <v>108024</v>
      </c>
      <c r="O29">
        <f t="shared" si="1"/>
        <v>28</v>
      </c>
    </row>
    <row r="30" spans="1:15" x14ac:dyDescent="0.3">
      <c r="A30" s="12">
        <v>999</v>
      </c>
      <c r="B30" s="13">
        <v>52</v>
      </c>
      <c r="C30" s="13">
        <v>108180</v>
      </c>
      <c r="D30" s="13" t="s">
        <v>477</v>
      </c>
      <c r="E30" s="13" t="s">
        <v>963</v>
      </c>
      <c r="F30" s="13" t="s">
        <v>17</v>
      </c>
      <c r="G30" s="13" t="s">
        <v>1135</v>
      </c>
      <c r="H30" s="13" t="s">
        <v>18</v>
      </c>
      <c r="I30" s="13" t="s">
        <v>18</v>
      </c>
      <c r="J30" s="13" t="s">
        <v>18</v>
      </c>
      <c r="K30" s="14" t="s">
        <v>18</v>
      </c>
      <c r="M30">
        <f t="shared" si="0"/>
        <v>108180</v>
      </c>
      <c r="N30">
        <f>IF(AND(A30&gt;0,A30&lt;999),IFERROR(VLOOKUP(results0802[[#This Row],[Card]],FISW[],1,FALSE),0),0)</f>
        <v>0</v>
      </c>
      <c r="O30">
        <f t="shared" si="1"/>
        <v>999</v>
      </c>
    </row>
    <row r="31" spans="1:15" x14ac:dyDescent="0.3">
      <c r="A31" s="12">
        <v>999</v>
      </c>
      <c r="B31" s="10">
        <v>47</v>
      </c>
      <c r="C31" s="10">
        <v>108127</v>
      </c>
      <c r="D31" s="10" t="s">
        <v>264</v>
      </c>
      <c r="E31" s="10" t="s">
        <v>963</v>
      </c>
      <c r="F31" s="10" t="s">
        <v>17</v>
      </c>
      <c r="G31" s="10" t="s">
        <v>1136</v>
      </c>
      <c r="H31" s="10" t="s">
        <v>18</v>
      </c>
      <c r="I31" s="10" t="s">
        <v>18</v>
      </c>
      <c r="J31" s="10" t="s">
        <v>18</v>
      </c>
      <c r="K31" s="11" t="s">
        <v>18</v>
      </c>
      <c r="M31">
        <f t="shared" si="0"/>
        <v>108127</v>
      </c>
      <c r="N31">
        <f>IF(AND(A31&gt;0,A31&lt;999),IFERROR(VLOOKUP(results0802[[#This Row],[Card]],FISW[],1,FALSE),0),0)</f>
        <v>0</v>
      </c>
      <c r="O31">
        <f t="shared" si="1"/>
        <v>999</v>
      </c>
    </row>
    <row r="32" spans="1:15" x14ac:dyDescent="0.3">
      <c r="A32" s="12">
        <v>999</v>
      </c>
      <c r="B32" s="13">
        <v>42</v>
      </c>
      <c r="C32" s="13">
        <v>108181</v>
      </c>
      <c r="D32" s="13" t="s">
        <v>276</v>
      </c>
      <c r="E32" s="13" t="s">
        <v>963</v>
      </c>
      <c r="F32" s="13" t="s">
        <v>17</v>
      </c>
      <c r="G32" s="13" t="s">
        <v>1137</v>
      </c>
      <c r="H32" s="13" t="s">
        <v>18</v>
      </c>
      <c r="I32" s="13" t="s">
        <v>18</v>
      </c>
      <c r="J32" s="13" t="s">
        <v>18</v>
      </c>
      <c r="K32" s="14" t="s">
        <v>18</v>
      </c>
      <c r="M32">
        <f t="shared" si="0"/>
        <v>108181</v>
      </c>
      <c r="N32">
        <f>IF(AND(A32&gt;0,A32&lt;999),IFERROR(VLOOKUP(results0802[[#This Row],[Card]],FISW[],1,FALSE),0),0)</f>
        <v>0</v>
      </c>
      <c r="O32">
        <f t="shared" si="1"/>
        <v>999</v>
      </c>
    </row>
    <row r="33" spans="1:15" x14ac:dyDescent="0.3">
      <c r="A33" s="12">
        <v>999</v>
      </c>
      <c r="B33" s="10">
        <v>41</v>
      </c>
      <c r="C33" s="10">
        <v>108128</v>
      </c>
      <c r="D33" s="10" t="s">
        <v>322</v>
      </c>
      <c r="E33" s="10" t="s">
        <v>963</v>
      </c>
      <c r="F33" s="10" t="s">
        <v>17</v>
      </c>
      <c r="G33" s="10" t="s">
        <v>1138</v>
      </c>
      <c r="H33" s="10" t="s">
        <v>18</v>
      </c>
      <c r="I33" s="10" t="s">
        <v>18</v>
      </c>
      <c r="J33" s="10" t="s">
        <v>18</v>
      </c>
      <c r="K33" s="11" t="s">
        <v>18</v>
      </c>
      <c r="M33">
        <f t="shared" si="0"/>
        <v>108128</v>
      </c>
      <c r="N33">
        <f>IF(AND(A33&gt;0,A33&lt;999),IFERROR(VLOOKUP(results0802[[#This Row],[Card]],FISW[],1,FALSE),0),0)</f>
        <v>0</v>
      </c>
      <c r="O33">
        <f t="shared" si="1"/>
        <v>999</v>
      </c>
    </row>
    <row r="34" spans="1:15" x14ac:dyDescent="0.3">
      <c r="A34" s="12">
        <v>999</v>
      </c>
      <c r="B34" s="13">
        <v>22</v>
      </c>
      <c r="C34" s="13">
        <v>107855</v>
      </c>
      <c r="D34" s="13" t="s">
        <v>193</v>
      </c>
      <c r="E34" s="13" t="s">
        <v>1029</v>
      </c>
      <c r="F34" s="13" t="s">
        <v>17</v>
      </c>
      <c r="G34" s="13" t="s">
        <v>432</v>
      </c>
      <c r="H34" s="13" t="s">
        <v>18</v>
      </c>
      <c r="I34" s="13" t="s">
        <v>18</v>
      </c>
      <c r="J34" s="13" t="s">
        <v>18</v>
      </c>
      <c r="K34" s="14" t="s">
        <v>18</v>
      </c>
      <c r="M34">
        <f t="shared" ref="M34:M53" si="2">C34</f>
        <v>107855</v>
      </c>
      <c r="N34">
        <f>IF(AND(A34&gt;0,A34&lt;999),IFERROR(VLOOKUP(results0802[[#This Row],[Card]],FISW[],1,FALSE),0),0)</f>
        <v>0</v>
      </c>
      <c r="O34">
        <f t="shared" ref="O34:O53" si="3">A34</f>
        <v>999</v>
      </c>
    </row>
    <row r="35" spans="1:15" x14ac:dyDescent="0.3">
      <c r="A35" s="12">
        <v>999</v>
      </c>
      <c r="B35" s="10">
        <v>20</v>
      </c>
      <c r="C35" s="10">
        <v>108117</v>
      </c>
      <c r="D35" s="10" t="s">
        <v>185</v>
      </c>
      <c r="E35" s="10" t="s">
        <v>963</v>
      </c>
      <c r="F35" s="10" t="s">
        <v>17</v>
      </c>
      <c r="G35" s="10" t="s">
        <v>1139</v>
      </c>
      <c r="H35" s="10" t="s">
        <v>18</v>
      </c>
      <c r="I35" s="10" t="s">
        <v>18</v>
      </c>
      <c r="J35" s="10" t="s">
        <v>18</v>
      </c>
      <c r="K35" s="11" t="s">
        <v>18</v>
      </c>
      <c r="M35">
        <f t="shared" si="2"/>
        <v>108117</v>
      </c>
      <c r="N35">
        <f>IF(AND(A35&gt;0,A35&lt;999),IFERROR(VLOOKUP(results0802[[#This Row],[Card]],FISW[],1,FALSE),0),0)</f>
        <v>0</v>
      </c>
      <c r="O35">
        <f t="shared" si="3"/>
        <v>999</v>
      </c>
    </row>
    <row r="36" spans="1:15" x14ac:dyDescent="0.3">
      <c r="A36" s="12">
        <v>999</v>
      </c>
      <c r="B36" s="13">
        <v>10</v>
      </c>
      <c r="C36" s="13">
        <v>108137</v>
      </c>
      <c r="D36" s="13" t="s">
        <v>159</v>
      </c>
      <c r="E36" s="13" t="s">
        <v>963</v>
      </c>
      <c r="F36" s="13" t="s">
        <v>17</v>
      </c>
      <c r="G36" s="13" t="s">
        <v>1140</v>
      </c>
      <c r="H36" s="13" t="s">
        <v>18</v>
      </c>
      <c r="I36" s="13" t="s">
        <v>18</v>
      </c>
      <c r="J36" s="13" t="s">
        <v>18</v>
      </c>
      <c r="K36" s="14" t="s">
        <v>18</v>
      </c>
      <c r="M36">
        <f t="shared" si="2"/>
        <v>108137</v>
      </c>
      <c r="N36">
        <f>IF(AND(A36&gt;0,A36&lt;999),IFERROR(VLOOKUP(results0802[[#This Row],[Card]],FISW[],1,FALSE),0),0)</f>
        <v>0</v>
      </c>
      <c r="O36">
        <f t="shared" si="3"/>
        <v>999</v>
      </c>
    </row>
    <row r="37" spans="1:15" x14ac:dyDescent="0.3">
      <c r="A37" s="12">
        <v>999</v>
      </c>
      <c r="B37" s="10">
        <v>9</v>
      </c>
      <c r="C37" s="10">
        <v>107984</v>
      </c>
      <c r="D37" s="10" t="s">
        <v>125</v>
      </c>
      <c r="E37" s="10" t="s">
        <v>969</v>
      </c>
      <c r="F37" s="10" t="s">
        <v>17</v>
      </c>
      <c r="G37" s="10" t="s">
        <v>556</v>
      </c>
      <c r="H37" s="10" t="s">
        <v>18</v>
      </c>
      <c r="I37" s="10" t="s">
        <v>18</v>
      </c>
      <c r="J37" s="10" t="s">
        <v>18</v>
      </c>
      <c r="K37" s="11" t="s">
        <v>18</v>
      </c>
      <c r="M37">
        <f t="shared" si="2"/>
        <v>107984</v>
      </c>
      <c r="N37">
        <f>IF(AND(A37&gt;0,A37&lt;999),IFERROR(VLOOKUP(results0802[[#This Row],[Card]],FISW[],1,FALSE),0),0)</f>
        <v>0</v>
      </c>
      <c r="O37">
        <f t="shared" si="3"/>
        <v>999</v>
      </c>
    </row>
    <row r="38" spans="1:15" x14ac:dyDescent="0.3">
      <c r="A38" s="12">
        <v>999</v>
      </c>
      <c r="B38" s="13">
        <v>5</v>
      </c>
      <c r="C38" s="13">
        <v>6536470</v>
      </c>
      <c r="D38" s="13" t="s">
        <v>327</v>
      </c>
      <c r="E38" s="13" t="s">
        <v>969</v>
      </c>
      <c r="F38" s="13" t="s">
        <v>20</v>
      </c>
      <c r="G38" s="13" t="s">
        <v>382</v>
      </c>
      <c r="H38" s="13" t="s">
        <v>18</v>
      </c>
      <c r="I38" s="13" t="s">
        <v>18</v>
      </c>
      <c r="J38" s="13" t="s">
        <v>18</v>
      </c>
      <c r="K38" s="14" t="s">
        <v>18</v>
      </c>
      <c r="M38">
        <f t="shared" si="2"/>
        <v>6536470</v>
      </c>
      <c r="N38">
        <f>IF(AND(A38&gt;0,A38&lt;999),IFERROR(VLOOKUP(results0802[[#This Row],[Card]],FISW[],1,FALSE),0),0)</f>
        <v>0</v>
      </c>
      <c r="O38">
        <f t="shared" si="3"/>
        <v>999</v>
      </c>
    </row>
    <row r="39" spans="1:15" x14ac:dyDescent="0.3">
      <c r="A39" s="12">
        <v>999</v>
      </c>
      <c r="B39" s="10">
        <v>4</v>
      </c>
      <c r="C39" s="10">
        <v>107854</v>
      </c>
      <c r="D39" s="10" t="s">
        <v>102</v>
      </c>
      <c r="E39" s="10" t="s">
        <v>1029</v>
      </c>
      <c r="F39" s="10" t="s">
        <v>17</v>
      </c>
      <c r="G39" s="10" t="s">
        <v>62</v>
      </c>
      <c r="H39" s="10" t="s">
        <v>18</v>
      </c>
      <c r="I39" s="10" t="s">
        <v>18</v>
      </c>
      <c r="J39" s="10" t="s">
        <v>18</v>
      </c>
      <c r="K39" s="11" t="s">
        <v>18</v>
      </c>
      <c r="M39">
        <f t="shared" si="2"/>
        <v>107854</v>
      </c>
      <c r="N39">
        <f>IF(AND(A39&gt;0,A39&lt;999),IFERROR(VLOOKUP(results0802[[#This Row],[Card]],FISW[],1,FALSE),0),0)</f>
        <v>0</v>
      </c>
      <c r="O39">
        <f t="shared" si="3"/>
        <v>999</v>
      </c>
    </row>
    <row r="40" spans="1:15" x14ac:dyDescent="0.3">
      <c r="A40" s="12">
        <v>999</v>
      </c>
      <c r="B40" s="13">
        <v>3</v>
      </c>
      <c r="C40" s="13">
        <v>107861</v>
      </c>
      <c r="D40" s="13" t="s">
        <v>174</v>
      </c>
      <c r="E40" s="13" t="s">
        <v>1029</v>
      </c>
      <c r="F40" s="13" t="s">
        <v>17</v>
      </c>
      <c r="G40" s="13" t="s">
        <v>1141</v>
      </c>
      <c r="H40" s="13" t="s">
        <v>18</v>
      </c>
      <c r="I40" s="13" t="s">
        <v>18</v>
      </c>
      <c r="J40" s="13" t="s">
        <v>18</v>
      </c>
      <c r="K40" s="14" t="s">
        <v>18</v>
      </c>
      <c r="M40">
        <f t="shared" si="2"/>
        <v>107861</v>
      </c>
      <c r="N40">
        <f>IF(AND(A40&gt;0,A40&lt;999),IFERROR(VLOOKUP(results0802[[#This Row],[Card]],FISW[],1,FALSE),0),0)</f>
        <v>0</v>
      </c>
      <c r="O40">
        <f t="shared" si="3"/>
        <v>999</v>
      </c>
    </row>
    <row r="41" spans="1:15" x14ac:dyDescent="0.3">
      <c r="A41" s="12">
        <v>999</v>
      </c>
      <c r="B41" s="13">
        <v>25</v>
      </c>
      <c r="C41" s="13">
        <v>6536435</v>
      </c>
      <c r="D41" s="13" t="s">
        <v>190</v>
      </c>
      <c r="E41" s="13" t="s">
        <v>969</v>
      </c>
      <c r="F41" s="13" t="s">
        <v>20</v>
      </c>
      <c r="G41" s="13" t="s">
        <v>1142</v>
      </c>
      <c r="H41" s="13" t="s">
        <v>18</v>
      </c>
      <c r="I41" s="13" t="s">
        <v>18</v>
      </c>
      <c r="J41" s="13" t="s">
        <v>18</v>
      </c>
      <c r="K41" s="14" t="s">
        <v>18</v>
      </c>
      <c r="M41">
        <f t="shared" si="2"/>
        <v>6536435</v>
      </c>
      <c r="N41">
        <f>IF(AND(A41&gt;0,A41&lt;999),IFERROR(VLOOKUP(results0802[[#This Row],[Card]],FISW[],1,FALSE),0),0)</f>
        <v>0</v>
      </c>
      <c r="O41">
        <f t="shared" si="3"/>
        <v>999</v>
      </c>
    </row>
    <row r="42" spans="1:15" x14ac:dyDescent="0.3">
      <c r="A42" s="12">
        <v>999</v>
      </c>
      <c r="B42" s="13">
        <v>48</v>
      </c>
      <c r="C42" s="13">
        <v>108032</v>
      </c>
      <c r="D42" s="13" t="s">
        <v>297</v>
      </c>
      <c r="E42" s="13" t="s">
        <v>969</v>
      </c>
      <c r="F42" s="13" t="s">
        <v>17</v>
      </c>
      <c r="G42" s="13" t="s">
        <v>18</v>
      </c>
      <c r="H42" s="13" t="s">
        <v>18</v>
      </c>
      <c r="I42" s="13" t="s">
        <v>18</v>
      </c>
      <c r="J42" s="13" t="s">
        <v>18</v>
      </c>
      <c r="K42" s="14" t="s">
        <v>18</v>
      </c>
      <c r="M42">
        <f t="shared" si="2"/>
        <v>108032</v>
      </c>
      <c r="N42">
        <f>IF(AND(A42&gt;0,A42&lt;999),IFERROR(VLOOKUP(results0802[[#This Row],[Card]],FISW[],1,FALSE),0),0)</f>
        <v>0</v>
      </c>
      <c r="O42">
        <f t="shared" si="3"/>
        <v>999</v>
      </c>
    </row>
    <row r="43" spans="1:15" x14ac:dyDescent="0.3">
      <c r="A43" s="12">
        <v>999</v>
      </c>
      <c r="B43" s="10">
        <v>46</v>
      </c>
      <c r="C43" s="10">
        <v>108217</v>
      </c>
      <c r="D43" s="10" t="s">
        <v>270</v>
      </c>
      <c r="E43" s="10" t="s">
        <v>963</v>
      </c>
      <c r="F43" s="10" t="s">
        <v>17</v>
      </c>
      <c r="G43" s="10" t="s">
        <v>18</v>
      </c>
      <c r="H43" s="10" t="s">
        <v>18</v>
      </c>
      <c r="I43" s="10" t="s">
        <v>18</v>
      </c>
      <c r="J43" s="10" t="s">
        <v>18</v>
      </c>
      <c r="K43" s="11" t="s">
        <v>18</v>
      </c>
      <c r="M43">
        <f t="shared" si="2"/>
        <v>108217</v>
      </c>
      <c r="N43">
        <f>IF(AND(A43&gt;0,A43&lt;999),IFERROR(VLOOKUP(results0802[[#This Row],[Card]],FISW[],1,FALSE),0),0)</f>
        <v>0</v>
      </c>
      <c r="O43">
        <f t="shared" si="3"/>
        <v>999</v>
      </c>
    </row>
    <row r="44" spans="1:15" x14ac:dyDescent="0.3">
      <c r="A44" s="12">
        <v>999</v>
      </c>
      <c r="B44" s="13">
        <v>44</v>
      </c>
      <c r="C44" s="13">
        <v>108011</v>
      </c>
      <c r="D44" s="13" t="s">
        <v>309</v>
      </c>
      <c r="E44" s="13" t="s">
        <v>969</v>
      </c>
      <c r="F44" s="13" t="s">
        <v>17</v>
      </c>
      <c r="G44" s="13" t="s">
        <v>18</v>
      </c>
      <c r="H44" s="13" t="s">
        <v>18</v>
      </c>
      <c r="I44" s="13" t="s">
        <v>18</v>
      </c>
      <c r="J44" s="13" t="s">
        <v>18</v>
      </c>
      <c r="K44" s="14" t="s">
        <v>18</v>
      </c>
      <c r="M44">
        <f t="shared" si="2"/>
        <v>108011</v>
      </c>
      <c r="N44">
        <f>IF(AND(A44&gt;0,A44&lt;999),IFERROR(VLOOKUP(results0802[[#This Row],[Card]],FISW[],1,FALSE),0),0)</f>
        <v>0</v>
      </c>
      <c r="O44">
        <f t="shared" si="3"/>
        <v>999</v>
      </c>
    </row>
    <row r="45" spans="1:15" x14ac:dyDescent="0.3">
      <c r="A45" s="12">
        <v>999</v>
      </c>
      <c r="B45" s="10">
        <v>36</v>
      </c>
      <c r="C45" s="10">
        <v>108103</v>
      </c>
      <c r="D45" s="10" t="s">
        <v>137</v>
      </c>
      <c r="E45" s="10" t="s">
        <v>963</v>
      </c>
      <c r="F45" s="10" t="s">
        <v>17</v>
      </c>
      <c r="G45" s="10" t="s">
        <v>18</v>
      </c>
      <c r="H45" s="10" t="s">
        <v>18</v>
      </c>
      <c r="I45" s="10" t="s">
        <v>18</v>
      </c>
      <c r="J45" s="10" t="s">
        <v>18</v>
      </c>
      <c r="K45" s="11" t="s">
        <v>18</v>
      </c>
      <c r="M45">
        <f t="shared" si="2"/>
        <v>108103</v>
      </c>
      <c r="N45">
        <f>IF(AND(A45&gt;0,A45&lt;999),IFERROR(VLOOKUP(results0802[[#This Row],[Card]],FISW[],1,FALSE),0),0)</f>
        <v>0</v>
      </c>
      <c r="O45">
        <f t="shared" si="3"/>
        <v>999</v>
      </c>
    </row>
    <row r="46" spans="1:15" x14ac:dyDescent="0.3">
      <c r="A46" s="12">
        <v>999</v>
      </c>
      <c r="B46" s="13">
        <v>19</v>
      </c>
      <c r="C46" s="13">
        <v>108104</v>
      </c>
      <c r="D46" s="13" t="s">
        <v>313</v>
      </c>
      <c r="E46" s="13" t="s">
        <v>963</v>
      </c>
      <c r="F46" s="13" t="s">
        <v>17</v>
      </c>
      <c r="G46" s="13" t="s">
        <v>18</v>
      </c>
      <c r="H46" s="13" t="s">
        <v>18</v>
      </c>
      <c r="I46" s="13" t="s">
        <v>18</v>
      </c>
      <c r="J46" s="13" t="s">
        <v>18</v>
      </c>
      <c r="K46" s="14" t="s">
        <v>18</v>
      </c>
      <c r="M46">
        <f t="shared" si="2"/>
        <v>108104</v>
      </c>
      <c r="N46">
        <f>IF(AND(A46&gt;0,A46&lt;999),IFERROR(VLOOKUP(results0802[[#This Row],[Card]],FISW[],1,FALSE),0),0)</f>
        <v>0</v>
      </c>
      <c r="O46">
        <f t="shared" si="3"/>
        <v>999</v>
      </c>
    </row>
    <row r="47" spans="1:15" x14ac:dyDescent="0.3">
      <c r="A47" s="12">
        <v>999</v>
      </c>
      <c r="B47" s="10">
        <v>16</v>
      </c>
      <c r="C47" s="10">
        <v>6536407</v>
      </c>
      <c r="D47" s="10" t="s">
        <v>114</v>
      </c>
      <c r="E47" s="10" t="s">
        <v>969</v>
      </c>
      <c r="F47" s="10" t="s">
        <v>20</v>
      </c>
      <c r="G47" s="10" t="s">
        <v>18</v>
      </c>
      <c r="H47" s="10" t="s">
        <v>18</v>
      </c>
      <c r="I47" s="10" t="s">
        <v>18</v>
      </c>
      <c r="J47" s="10" t="s">
        <v>18</v>
      </c>
      <c r="K47" s="11" t="s">
        <v>18</v>
      </c>
      <c r="M47">
        <f t="shared" si="2"/>
        <v>6536407</v>
      </c>
      <c r="N47">
        <f>IF(AND(A47&gt;0,A47&lt;999),IFERROR(VLOOKUP(results0802[[#This Row],[Card]],FISW[],1,FALSE),0),0)</f>
        <v>0</v>
      </c>
      <c r="O47">
        <f t="shared" si="3"/>
        <v>999</v>
      </c>
    </row>
    <row r="48" spans="1:15" x14ac:dyDescent="0.3">
      <c r="A48" s="12">
        <v>999</v>
      </c>
      <c r="B48" s="13">
        <v>14</v>
      </c>
      <c r="C48" s="13">
        <v>6536173</v>
      </c>
      <c r="D48" s="13" t="s">
        <v>98</v>
      </c>
      <c r="E48" s="13" t="s">
        <v>1029</v>
      </c>
      <c r="F48" s="13" t="s">
        <v>20</v>
      </c>
      <c r="G48" s="13" t="s">
        <v>18</v>
      </c>
      <c r="H48" s="13" t="s">
        <v>18</v>
      </c>
      <c r="I48" s="13" t="s">
        <v>18</v>
      </c>
      <c r="J48" s="13" t="s">
        <v>18</v>
      </c>
      <c r="K48" s="14" t="s">
        <v>18</v>
      </c>
      <c r="M48">
        <f t="shared" si="2"/>
        <v>6536173</v>
      </c>
      <c r="N48">
        <f>IF(AND(A48&gt;0,A48&lt;999),IFERROR(VLOOKUP(results0802[[#This Row],[Card]],FISW[],1,FALSE),0),0)</f>
        <v>0</v>
      </c>
      <c r="O48">
        <f t="shared" si="3"/>
        <v>999</v>
      </c>
    </row>
    <row r="49" spans="1:15" x14ac:dyDescent="0.3">
      <c r="A49" s="12">
        <v>999</v>
      </c>
      <c r="B49" s="10">
        <v>8</v>
      </c>
      <c r="C49" s="10">
        <v>107879</v>
      </c>
      <c r="D49" s="10" t="s">
        <v>135</v>
      </c>
      <c r="E49" s="10" t="s">
        <v>1029</v>
      </c>
      <c r="F49" s="10" t="s">
        <v>17</v>
      </c>
      <c r="G49" s="10" t="s">
        <v>18</v>
      </c>
      <c r="H49" s="10" t="s">
        <v>18</v>
      </c>
      <c r="I49" s="10" t="s">
        <v>18</v>
      </c>
      <c r="J49" s="10" t="s">
        <v>18</v>
      </c>
      <c r="K49" s="11" t="s">
        <v>18</v>
      </c>
      <c r="M49">
        <f t="shared" si="2"/>
        <v>107879</v>
      </c>
      <c r="N49">
        <f>IF(AND(A49&gt;0,A49&lt;999),IFERROR(VLOOKUP(results0802[[#This Row],[Card]],FISW[],1,FALSE),0),0)</f>
        <v>0</v>
      </c>
      <c r="O49">
        <f t="shared" si="3"/>
        <v>999</v>
      </c>
    </row>
    <row r="50" spans="1:15" x14ac:dyDescent="0.3">
      <c r="A50" s="12">
        <v>999</v>
      </c>
      <c r="B50" s="13">
        <v>1</v>
      </c>
      <c r="C50" s="13">
        <v>108144</v>
      </c>
      <c r="D50" s="13" t="s">
        <v>148</v>
      </c>
      <c r="E50" s="13" t="s">
        <v>963</v>
      </c>
      <c r="F50" s="13" t="s">
        <v>17</v>
      </c>
      <c r="G50" s="13" t="s">
        <v>18</v>
      </c>
      <c r="H50" s="13" t="s">
        <v>18</v>
      </c>
      <c r="I50" s="13" t="s">
        <v>18</v>
      </c>
      <c r="J50" s="13" t="s">
        <v>18</v>
      </c>
      <c r="K50" s="14" t="s">
        <v>18</v>
      </c>
      <c r="M50">
        <f t="shared" si="2"/>
        <v>108144</v>
      </c>
      <c r="N50">
        <f>IF(AND(A50&gt;0,A50&lt;999),IFERROR(VLOOKUP(results0802[[#This Row],[Card]],FISW[],1,FALSE),0),0)</f>
        <v>0</v>
      </c>
      <c r="O50">
        <f t="shared" si="3"/>
        <v>999</v>
      </c>
    </row>
    <row r="51" spans="1:15" x14ac:dyDescent="0.3">
      <c r="A51" s="12">
        <v>999</v>
      </c>
      <c r="B51" s="13">
        <v>51</v>
      </c>
      <c r="C51" s="13">
        <v>108233</v>
      </c>
      <c r="D51" s="13" t="s">
        <v>464</v>
      </c>
      <c r="E51" s="13" t="s">
        <v>963</v>
      </c>
      <c r="F51" s="13" t="s">
        <v>17</v>
      </c>
      <c r="G51" s="13" t="s">
        <v>18</v>
      </c>
      <c r="H51" s="13" t="s">
        <v>18</v>
      </c>
      <c r="I51" s="13" t="s">
        <v>18</v>
      </c>
      <c r="J51" s="13" t="s">
        <v>18</v>
      </c>
      <c r="K51" s="14" t="s">
        <v>18</v>
      </c>
      <c r="M51">
        <f t="shared" si="2"/>
        <v>108233</v>
      </c>
      <c r="N51">
        <f>IF(AND(A51&gt;0,A51&lt;999),IFERROR(VLOOKUP(results0802[[#This Row],[Card]],FISW[],1,FALSE),0),0)</f>
        <v>0</v>
      </c>
      <c r="O51">
        <f t="shared" si="3"/>
        <v>999</v>
      </c>
    </row>
    <row r="52" spans="1:15" x14ac:dyDescent="0.3">
      <c r="A52" s="12">
        <v>999</v>
      </c>
      <c r="B52" s="13">
        <v>18</v>
      </c>
      <c r="C52" s="13">
        <v>108112</v>
      </c>
      <c r="D52" s="13" t="s">
        <v>241</v>
      </c>
      <c r="E52" s="13" t="s">
        <v>963</v>
      </c>
      <c r="F52" s="13" t="s">
        <v>17</v>
      </c>
      <c r="G52" s="13" t="s">
        <v>18</v>
      </c>
      <c r="H52" s="13" t="s">
        <v>1143</v>
      </c>
      <c r="I52" s="13" t="s">
        <v>18</v>
      </c>
      <c r="J52" s="13" t="s">
        <v>18</v>
      </c>
      <c r="K52" s="14" t="s">
        <v>18</v>
      </c>
      <c r="M52">
        <f t="shared" si="2"/>
        <v>108112</v>
      </c>
      <c r="N52">
        <f>IF(AND(A52&gt;0,A52&lt;999),IFERROR(VLOOKUP(results0802[[#This Row],[Card]],FISW[],1,FALSE),0),0)</f>
        <v>0</v>
      </c>
      <c r="O52">
        <f t="shared" si="3"/>
        <v>999</v>
      </c>
    </row>
    <row r="53" spans="1:15" x14ac:dyDescent="0.3">
      <c r="A53" s="12">
        <v>999</v>
      </c>
      <c r="B53" s="17" t="s">
        <v>1079</v>
      </c>
      <c r="C53" s="17" t="s">
        <v>1144</v>
      </c>
      <c r="D53" s="17" t="s">
        <v>197</v>
      </c>
      <c r="E53" s="17" t="s">
        <v>963</v>
      </c>
      <c r="F53" s="17" t="s">
        <v>20</v>
      </c>
      <c r="G53" s="17" t="s">
        <v>18</v>
      </c>
      <c r="H53" s="17" t="s">
        <v>18</v>
      </c>
      <c r="I53" s="17" t="s">
        <v>18</v>
      </c>
      <c r="J53" s="17" t="s">
        <v>18</v>
      </c>
      <c r="K53" s="18" t="s">
        <v>18</v>
      </c>
      <c r="M53" t="str">
        <f t="shared" si="2"/>
        <v>6536619</v>
      </c>
      <c r="N53">
        <f>IF(AND(A53&gt;0,A53&lt;999),IFERROR(VLOOKUP(results0802[[#This Row],[Card]],FISW[],1,FALSE),0),0)</f>
        <v>0</v>
      </c>
      <c r="O53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0CCB-B662-4828-ABEB-7BC32FBCDFFC}">
  <dimension ref="A1:O93"/>
  <sheetViews>
    <sheetView topLeftCell="A40" workbookViewId="0">
      <selection activeCell="S59" sqref="S59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6.88671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5</v>
      </c>
      <c r="C2" s="10">
        <v>107424</v>
      </c>
      <c r="D2" s="10" t="s">
        <v>1148</v>
      </c>
      <c r="E2" s="10" t="s">
        <v>1149</v>
      </c>
      <c r="F2" s="10" t="s">
        <v>17</v>
      </c>
      <c r="G2" s="10" t="s">
        <v>871</v>
      </c>
      <c r="H2" s="10" t="s">
        <v>1150</v>
      </c>
      <c r="I2" s="10" t="s">
        <v>1151</v>
      </c>
      <c r="J2" s="10" t="s">
        <v>18</v>
      </c>
      <c r="K2" s="11" t="s">
        <v>1152</v>
      </c>
      <c r="M2">
        <f t="shared" ref="M2:M33" si="0">C2</f>
        <v>107424</v>
      </c>
      <c r="N2">
        <f>IF(AND(A2&gt;0,A2&lt;999),IFERROR(VLOOKUP(results0303[[#This Row],[Card]],FISW[],1,FALSE),0),0)</f>
        <v>107424</v>
      </c>
      <c r="O2">
        <f t="shared" ref="O2:O33" si="1">A2</f>
        <v>1</v>
      </c>
    </row>
    <row r="3" spans="1:15" x14ac:dyDescent="0.3">
      <c r="A3" s="12">
        <v>2</v>
      </c>
      <c r="B3" s="13">
        <v>14</v>
      </c>
      <c r="C3" s="13">
        <v>107497</v>
      </c>
      <c r="D3" s="13" t="s">
        <v>1153</v>
      </c>
      <c r="E3" s="13" t="s">
        <v>1154</v>
      </c>
      <c r="F3" s="13" t="s">
        <v>17</v>
      </c>
      <c r="G3" s="13" t="s">
        <v>793</v>
      </c>
      <c r="H3" s="13" t="s">
        <v>1155</v>
      </c>
      <c r="I3" s="13" t="s">
        <v>1156</v>
      </c>
      <c r="J3" s="13" t="s">
        <v>1157</v>
      </c>
      <c r="K3" s="14" t="s">
        <v>1158</v>
      </c>
      <c r="M3">
        <f t="shared" si="0"/>
        <v>107497</v>
      </c>
      <c r="N3">
        <f>IF(AND(A3&gt;0,A3&lt;999),IFERROR(VLOOKUP(results0303[[#This Row],[Card]],FISW[],1,FALSE),0),0)</f>
        <v>107497</v>
      </c>
      <c r="O3">
        <f t="shared" si="1"/>
        <v>2</v>
      </c>
    </row>
    <row r="4" spans="1:15" x14ac:dyDescent="0.3">
      <c r="A4" s="9">
        <v>3</v>
      </c>
      <c r="B4" s="10">
        <v>21</v>
      </c>
      <c r="C4" s="10">
        <v>107985</v>
      </c>
      <c r="D4" s="10" t="s">
        <v>1159</v>
      </c>
      <c r="E4" s="10" t="s">
        <v>969</v>
      </c>
      <c r="F4" s="10" t="s">
        <v>17</v>
      </c>
      <c r="G4" s="10" t="s">
        <v>1160</v>
      </c>
      <c r="H4" s="10" t="s">
        <v>1161</v>
      </c>
      <c r="I4" s="10" t="s">
        <v>1162</v>
      </c>
      <c r="J4" s="10" t="s">
        <v>1163</v>
      </c>
      <c r="K4" s="11" t="s">
        <v>1164</v>
      </c>
      <c r="M4">
        <f t="shared" si="0"/>
        <v>107985</v>
      </c>
      <c r="N4">
        <f>IF(AND(A4&gt;0,A4&lt;999),IFERROR(VLOOKUP(results0303[[#This Row],[Card]],FISW[],1,FALSE),0),0)</f>
        <v>107985</v>
      </c>
      <c r="O4">
        <f t="shared" si="1"/>
        <v>3</v>
      </c>
    </row>
    <row r="5" spans="1:15" x14ac:dyDescent="0.3">
      <c r="A5" s="12">
        <v>4</v>
      </c>
      <c r="B5" s="13">
        <v>12</v>
      </c>
      <c r="C5" s="13">
        <v>107860</v>
      </c>
      <c r="D5" s="13" t="s">
        <v>120</v>
      </c>
      <c r="E5" s="13" t="s">
        <v>1029</v>
      </c>
      <c r="F5" s="13" t="s">
        <v>17</v>
      </c>
      <c r="G5" s="13" t="s">
        <v>1165</v>
      </c>
      <c r="H5" s="13" t="s">
        <v>1166</v>
      </c>
      <c r="I5" s="13" t="s">
        <v>1167</v>
      </c>
      <c r="J5" s="13" t="s">
        <v>1168</v>
      </c>
      <c r="K5" s="14" t="s">
        <v>1169</v>
      </c>
      <c r="M5">
        <f t="shared" si="0"/>
        <v>107860</v>
      </c>
      <c r="N5">
        <f>IF(AND(A5&gt;0,A5&lt;999),IFERROR(VLOOKUP(results0303[[#This Row],[Card]],FISW[],1,FALSE),0),0)</f>
        <v>107860</v>
      </c>
      <c r="O5">
        <f t="shared" si="1"/>
        <v>4</v>
      </c>
    </row>
    <row r="6" spans="1:15" x14ac:dyDescent="0.3">
      <c r="A6" s="9">
        <v>5</v>
      </c>
      <c r="B6" s="10">
        <v>3</v>
      </c>
      <c r="C6" s="10">
        <v>107663</v>
      </c>
      <c r="D6" s="10" t="s">
        <v>1170</v>
      </c>
      <c r="E6" s="10" t="s">
        <v>1171</v>
      </c>
      <c r="F6" s="10" t="s">
        <v>17</v>
      </c>
      <c r="G6" s="10" t="s">
        <v>1172</v>
      </c>
      <c r="H6" s="10" t="s">
        <v>1173</v>
      </c>
      <c r="I6" s="10" t="s">
        <v>744</v>
      </c>
      <c r="J6" s="10" t="s">
        <v>1174</v>
      </c>
      <c r="K6" s="11" t="s">
        <v>1175</v>
      </c>
      <c r="M6">
        <f t="shared" si="0"/>
        <v>107663</v>
      </c>
      <c r="N6">
        <f>IF(AND(A6&gt;0,A6&lt;999),IFERROR(VLOOKUP(results0303[[#This Row],[Card]],FISW[],1,FALSE),0),0)</f>
        <v>107663</v>
      </c>
      <c r="O6">
        <f t="shared" si="1"/>
        <v>5</v>
      </c>
    </row>
    <row r="7" spans="1:15" x14ac:dyDescent="0.3">
      <c r="A7" s="12">
        <v>6</v>
      </c>
      <c r="B7" s="13">
        <v>8</v>
      </c>
      <c r="C7" s="13">
        <v>107634</v>
      </c>
      <c r="D7" s="13" t="s">
        <v>1176</v>
      </c>
      <c r="E7" s="13" t="s">
        <v>1177</v>
      </c>
      <c r="F7" s="13" t="s">
        <v>17</v>
      </c>
      <c r="G7" s="13" t="s">
        <v>1178</v>
      </c>
      <c r="H7" s="13" t="s">
        <v>1179</v>
      </c>
      <c r="I7" s="13" t="s">
        <v>1180</v>
      </c>
      <c r="J7" s="13" t="s">
        <v>1181</v>
      </c>
      <c r="K7" s="14" t="s">
        <v>1182</v>
      </c>
      <c r="M7">
        <f t="shared" si="0"/>
        <v>107634</v>
      </c>
      <c r="N7">
        <f>IF(AND(A7&gt;0,A7&lt;999),IFERROR(VLOOKUP(results0303[[#This Row],[Card]],FISW[],1,FALSE),0),0)</f>
        <v>107634</v>
      </c>
      <c r="O7">
        <f t="shared" si="1"/>
        <v>6</v>
      </c>
    </row>
    <row r="8" spans="1:15" x14ac:dyDescent="0.3">
      <c r="A8" s="9">
        <v>7</v>
      </c>
      <c r="B8" s="10">
        <v>17</v>
      </c>
      <c r="C8" s="10">
        <v>107879</v>
      </c>
      <c r="D8" s="10" t="s">
        <v>135</v>
      </c>
      <c r="E8" s="10" t="s">
        <v>1029</v>
      </c>
      <c r="F8" s="10" t="s">
        <v>17</v>
      </c>
      <c r="G8" s="10" t="s">
        <v>1183</v>
      </c>
      <c r="H8" s="10" t="s">
        <v>747</v>
      </c>
      <c r="I8" s="10" t="s">
        <v>1184</v>
      </c>
      <c r="J8" s="10" t="s">
        <v>1185</v>
      </c>
      <c r="K8" s="11" t="s">
        <v>1186</v>
      </c>
      <c r="M8">
        <f t="shared" si="0"/>
        <v>107879</v>
      </c>
      <c r="N8">
        <f>IF(AND(A8&gt;0,A8&lt;999),IFERROR(VLOOKUP(results0303[[#This Row],[Card]],FISW[],1,FALSE),0),0)</f>
        <v>107879</v>
      </c>
      <c r="O8">
        <f t="shared" si="1"/>
        <v>7</v>
      </c>
    </row>
    <row r="9" spans="1:15" x14ac:dyDescent="0.3">
      <c r="A9" s="12">
        <v>8</v>
      </c>
      <c r="B9" s="13">
        <v>2</v>
      </c>
      <c r="C9" s="13">
        <v>108113</v>
      </c>
      <c r="D9" s="13" t="s">
        <v>180</v>
      </c>
      <c r="E9" s="13" t="s">
        <v>963</v>
      </c>
      <c r="F9" s="13" t="s">
        <v>17</v>
      </c>
      <c r="G9" s="13" t="s">
        <v>1187</v>
      </c>
      <c r="H9" s="13" t="s">
        <v>883</v>
      </c>
      <c r="I9" s="13" t="s">
        <v>1188</v>
      </c>
      <c r="J9" s="13" t="s">
        <v>1189</v>
      </c>
      <c r="K9" s="14" t="s">
        <v>1190</v>
      </c>
      <c r="M9">
        <f t="shared" si="0"/>
        <v>108113</v>
      </c>
      <c r="N9">
        <f>IF(AND(A9&gt;0,A9&lt;999),IFERROR(VLOOKUP(results0303[[#This Row],[Card]],FISW[],1,FALSE),0),0)</f>
        <v>108113</v>
      </c>
      <c r="O9">
        <f t="shared" si="1"/>
        <v>8</v>
      </c>
    </row>
    <row r="10" spans="1:15" x14ac:dyDescent="0.3">
      <c r="A10" s="9">
        <v>9</v>
      </c>
      <c r="B10" s="10">
        <v>16</v>
      </c>
      <c r="C10" s="10">
        <v>108137</v>
      </c>
      <c r="D10" s="10" t="s">
        <v>159</v>
      </c>
      <c r="E10" s="10" t="s">
        <v>963</v>
      </c>
      <c r="F10" s="10" t="s">
        <v>17</v>
      </c>
      <c r="G10" s="10" t="s">
        <v>1191</v>
      </c>
      <c r="H10" s="10" t="s">
        <v>1192</v>
      </c>
      <c r="I10" s="10" t="s">
        <v>1193</v>
      </c>
      <c r="J10" s="10" t="s">
        <v>1194</v>
      </c>
      <c r="K10" s="11" t="s">
        <v>1195</v>
      </c>
      <c r="M10">
        <f t="shared" si="0"/>
        <v>108137</v>
      </c>
      <c r="N10">
        <f>IF(AND(A10&gt;0,A10&lt;999),IFERROR(VLOOKUP(results0303[[#This Row],[Card]],FISW[],1,FALSE),0),0)</f>
        <v>108137</v>
      </c>
      <c r="O10">
        <f t="shared" si="1"/>
        <v>9</v>
      </c>
    </row>
    <row r="11" spans="1:15" x14ac:dyDescent="0.3">
      <c r="A11" s="12">
        <v>10</v>
      </c>
      <c r="B11" s="13">
        <v>19</v>
      </c>
      <c r="C11" s="13">
        <v>108114</v>
      </c>
      <c r="D11" s="13" t="s">
        <v>163</v>
      </c>
      <c r="E11" s="13" t="s">
        <v>963</v>
      </c>
      <c r="F11" s="13" t="s">
        <v>17</v>
      </c>
      <c r="G11" s="13" t="s">
        <v>1196</v>
      </c>
      <c r="H11" s="13" t="s">
        <v>1197</v>
      </c>
      <c r="I11" s="13" t="s">
        <v>1198</v>
      </c>
      <c r="J11" s="13" t="s">
        <v>1199</v>
      </c>
      <c r="K11" s="14" t="s">
        <v>1200</v>
      </c>
      <c r="M11">
        <f t="shared" si="0"/>
        <v>108114</v>
      </c>
      <c r="N11">
        <f>IF(AND(A11&gt;0,A11&lt;999),IFERROR(VLOOKUP(results0303[[#This Row],[Card]],FISW[],1,FALSE),0),0)</f>
        <v>108114</v>
      </c>
      <c r="O11">
        <f t="shared" si="1"/>
        <v>10</v>
      </c>
    </row>
    <row r="12" spans="1:15" x14ac:dyDescent="0.3">
      <c r="A12" s="9">
        <v>11</v>
      </c>
      <c r="B12" s="10">
        <v>30</v>
      </c>
      <c r="C12" s="10">
        <v>107873</v>
      </c>
      <c r="D12" s="10" t="s">
        <v>1201</v>
      </c>
      <c r="E12" s="10" t="s">
        <v>1029</v>
      </c>
      <c r="F12" s="10" t="s">
        <v>17</v>
      </c>
      <c r="G12" s="10" t="s">
        <v>1006</v>
      </c>
      <c r="H12" s="10" t="s">
        <v>1202</v>
      </c>
      <c r="I12" s="10" t="s">
        <v>1203</v>
      </c>
      <c r="J12" s="10" t="s">
        <v>836</v>
      </c>
      <c r="K12" s="11" t="s">
        <v>1204</v>
      </c>
      <c r="M12">
        <f t="shared" si="0"/>
        <v>107873</v>
      </c>
      <c r="N12">
        <f>IF(AND(A12&gt;0,A12&lt;999),IFERROR(VLOOKUP(results0303[[#This Row],[Card]],FISW[],1,FALSE),0),0)</f>
        <v>107873</v>
      </c>
      <c r="O12">
        <f t="shared" si="1"/>
        <v>11</v>
      </c>
    </row>
    <row r="13" spans="1:15" x14ac:dyDescent="0.3">
      <c r="A13" s="12">
        <v>12</v>
      </c>
      <c r="B13" s="13">
        <v>9</v>
      </c>
      <c r="C13" s="13">
        <v>6535954</v>
      </c>
      <c r="D13" s="13" t="s">
        <v>1205</v>
      </c>
      <c r="E13" s="13" t="s">
        <v>958</v>
      </c>
      <c r="F13" s="13" t="s">
        <v>20</v>
      </c>
      <c r="G13" s="13" t="s">
        <v>1206</v>
      </c>
      <c r="H13" s="13" t="s">
        <v>1207</v>
      </c>
      <c r="I13" s="13" t="s">
        <v>1208</v>
      </c>
      <c r="J13" s="13" t="s">
        <v>195</v>
      </c>
      <c r="K13" s="14" t="s">
        <v>1209</v>
      </c>
      <c r="M13">
        <f t="shared" si="0"/>
        <v>6535954</v>
      </c>
      <c r="N13">
        <f>IF(AND(A13&gt;0,A13&lt;999),IFERROR(VLOOKUP(results0303[[#This Row],[Card]],FISW[],1,FALSE),0),0)</f>
        <v>6535954</v>
      </c>
      <c r="O13">
        <f t="shared" si="1"/>
        <v>12</v>
      </c>
    </row>
    <row r="14" spans="1:15" x14ac:dyDescent="0.3">
      <c r="A14" s="9">
        <v>13</v>
      </c>
      <c r="B14" s="10">
        <v>23</v>
      </c>
      <c r="C14" s="10">
        <v>108002</v>
      </c>
      <c r="D14" s="10" t="s">
        <v>315</v>
      </c>
      <c r="E14" s="10" t="s">
        <v>969</v>
      </c>
      <c r="F14" s="10" t="s">
        <v>17</v>
      </c>
      <c r="G14" s="10" t="s">
        <v>1210</v>
      </c>
      <c r="H14" s="10" t="s">
        <v>1211</v>
      </c>
      <c r="I14" s="10" t="s">
        <v>1212</v>
      </c>
      <c r="J14" s="10" t="s">
        <v>1213</v>
      </c>
      <c r="K14" s="11" t="s">
        <v>1214</v>
      </c>
      <c r="M14">
        <f t="shared" si="0"/>
        <v>108002</v>
      </c>
      <c r="N14">
        <f>IF(AND(A14&gt;0,A14&lt;999),IFERROR(VLOOKUP(results0303[[#This Row],[Card]],FISW[],1,FALSE),0),0)</f>
        <v>108002</v>
      </c>
      <c r="O14">
        <f t="shared" si="1"/>
        <v>13</v>
      </c>
    </row>
    <row r="15" spans="1:15" x14ac:dyDescent="0.3">
      <c r="A15" s="12">
        <v>14</v>
      </c>
      <c r="B15" s="13">
        <v>6</v>
      </c>
      <c r="C15" s="13">
        <v>108143</v>
      </c>
      <c r="D15" s="13" t="s">
        <v>326</v>
      </c>
      <c r="E15" s="13" t="s">
        <v>963</v>
      </c>
      <c r="F15" s="13" t="s">
        <v>17</v>
      </c>
      <c r="G15" s="13" t="s">
        <v>1215</v>
      </c>
      <c r="H15" s="13" t="s">
        <v>1216</v>
      </c>
      <c r="I15" s="13" t="s">
        <v>1217</v>
      </c>
      <c r="J15" s="13" t="s">
        <v>1218</v>
      </c>
      <c r="K15" s="14" t="s">
        <v>1219</v>
      </c>
      <c r="M15">
        <f t="shared" si="0"/>
        <v>108143</v>
      </c>
      <c r="N15">
        <f>IF(AND(A15&gt;0,A15&lt;999),IFERROR(VLOOKUP(results0303[[#This Row],[Card]],FISW[],1,FALSE),0),0)</f>
        <v>108143</v>
      </c>
      <c r="O15">
        <f t="shared" si="1"/>
        <v>14</v>
      </c>
    </row>
    <row r="16" spans="1:15" x14ac:dyDescent="0.3">
      <c r="A16" s="9">
        <v>15</v>
      </c>
      <c r="B16" s="10">
        <v>28</v>
      </c>
      <c r="C16" s="10">
        <v>107855</v>
      </c>
      <c r="D16" s="10" t="s">
        <v>193</v>
      </c>
      <c r="E16" s="10" t="s">
        <v>1029</v>
      </c>
      <c r="F16" s="10" t="s">
        <v>17</v>
      </c>
      <c r="G16" s="10" t="s">
        <v>1121</v>
      </c>
      <c r="H16" s="10" t="s">
        <v>747</v>
      </c>
      <c r="I16" s="10" t="s">
        <v>1220</v>
      </c>
      <c r="J16" s="10" t="s">
        <v>1221</v>
      </c>
      <c r="K16" s="11" t="s">
        <v>1222</v>
      </c>
      <c r="M16">
        <f t="shared" si="0"/>
        <v>107855</v>
      </c>
      <c r="N16">
        <f>IF(AND(A16&gt;0,A16&lt;999),IFERROR(VLOOKUP(results0303[[#This Row],[Card]],FISW[],1,FALSE),0),0)</f>
        <v>107855</v>
      </c>
      <c r="O16">
        <f t="shared" si="1"/>
        <v>15</v>
      </c>
    </row>
    <row r="17" spans="1:15" x14ac:dyDescent="0.3">
      <c r="A17" s="12">
        <v>16</v>
      </c>
      <c r="B17" s="13">
        <v>31</v>
      </c>
      <c r="C17" s="13">
        <v>6536086</v>
      </c>
      <c r="D17" s="13" t="s">
        <v>1223</v>
      </c>
      <c r="E17" s="13" t="s">
        <v>958</v>
      </c>
      <c r="F17" s="13" t="s">
        <v>20</v>
      </c>
      <c r="G17" s="13" t="s">
        <v>1224</v>
      </c>
      <c r="H17" s="13" t="s">
        <v>1225</v>
      </c>
      <c r="I17" s="13" t="s">
        <v>905</v>
      </c>
      <c r="J17" s="13" t="s">
        <v>1226</v>
      </c>
      <c r="K17" s="14" t="s">
        <v>1227</v>
      </c>
      <c r="M17">
        <f t="shared" si="0"/>
        <v>6536086</v>
      </c>
      <c r="N17">
        <f>IF(AND(A17&gt;0,A17&lt;999),IFERROR(VLOOKUP(results0303[[#This Row],[Card]],FISW[],1,FALSE),0),0)</f>
        <v>6536086</v>
      </c>
      <c r="O17">
        <f t="shared" si="1"/>
        <v>16</v>
      </c>
    </row>
    <row r="18" spans="1:15" x14ac:dyDescent="0.3">
      <c r="A18" s="9">
        <v>17</v>
      </c>
      <c r="B18" s="10">
        <v>34</v>
      </c>
      <c r="C18" s="10">
        <v>107987</v>
      </c>
      <c r="D18" s="10" t="s">
        <v>325</v>
      </c>
      <c r="E18" s="10" t="s">
        <v>969</v>
      </c>
      <c r="F18" s="10" t="s">
        <v>17</v>
      </c>
      <c r="G18" s="10" t="s">
        <v>1228</v>
      </c>
      <c r="H18" s="10" t="s">
        <v>1229</v>
      </c>
      <c r="I18" s="10" t="s">
        <v>1230</v>
      </c>
      <c r="J18" s="10" t="s">
        <v>1231</v>
      </c>
      <c r="K18" s="11" t="s">
        <v>1232</v>
      </c>
      <c r="M18">
        <f t="shared" si="0"/>
        <v>107987</v>
      </c>
      <c r="N18">
        <f>IF(AND(A18&gt;0,A18&lt;999),IFERROR(VLOOKUP(results0303[[#This Row],[Card]],FISW[],1,FALSE),0),0)</f>
        <v>107987</v>
      </c>
      <c r="O18">
        <f t="shared" si="1"/>
        <v>17</v>
      </c>
    </row>
    <row r="19" spans="1:15" x14ac:dyDescent="0.3">
      <c r="A19" s="12">
        <v>18</v>
      </c>
      <c r="B19" s="13">
        <v>46</v>
      </c>
      <c r="C19" s="13">
        <v>6536284</v>
      </c>
      <c r="D19" s="13" t="s">
        <v>1233</v>
      </c>
      <c r="E19" s="13" t="s">
        <v>1029</v>
      </c>
      <c r="F19" s="13" t="s">
        <v>20</v>
      </c>
      <c r="G19" s="13" t="s">
        <v>1234</v>
      </c>
      <c r="H19" s="13" t="s">
        <v>1235</v>
      </c>
      <c r="I19" s="13" t="s">
        <v>1236</v>
      </c>
      <c r="J19" s="13" t="s">
        <v>1237</v>
      </c>
      <c r="K19" s="14" t="s">
        <v>1238</v>
      </c>
      <c r="M19">
        <f t="shared" si="0"/>
        <v>6536284</v>
      </c>
      <c r="N19">
        <f>IF(AND(A19&gt;0,A19&lt;999),IFERROR(VLOOKUP(results0303[[#This Row],[Card]],FISW[],1,FALSE),0),0)</f>
        <v>6536284</v>
      </c>
      <c r="O19">
        <f t="shared" si="1"/>
        <v>18</v>
      </c>
    </row>
    <row r="20" spans="1:15" x14ac:dyDescent="0.3">
      <c r="A20" s="9">
        <v>19</v>
      </c>
      <c r="B20" s="10">
        <v>32</v>
      </c>
      <c r="C20" s="10">
        <v>6535769</v>
      </c>
      <c r="D20" s="10" t="s">
        <v>1239</v>
      </c>
      <c r="E20" s="10" t="s">
        <v>1171</v>
      </c>
      <c r="F20" s="10" t="s">
        <v>20</v>
      </c>
      <c r="G20" s="10" t="s">
        <v>1240</v>
      </c>
      <c r="H20" s="10" t="s">
        <v>1241</v>
      </c>
      <c r="I20" s="10" t="s">
        <v>1242</v>
      </c>
      <c r="J20" s="10" t="s">
        <v>1243</v>
      </c>
      <c r="K20" s="11" t="s">
        <v>1244</v>
      </c>
      <c r="M20">
        <f t="shared" si="0"/>
        <v>6535769</v>
      </c>
      <c r="N20">
        <f>IF(AND(A20&gt;0,A20&lt;999),IFERROR(VLOOKUP(results0303[[#This Row],[Card]],FISW[],1,FALSE),0),0)</f>
        <v>6535769</v>
      </c>
      <c r="O20">
        <f t="shared" si="1"/>
        <v>19</v>
      </c>
    </row>
    <row r="21" spans="1:15" x14ac:dyDescent="0.3">
      <c r="A21" s="12">
        <v>20</v>
      </c>
      <c r="B21" s="13">
        <v>33</v>
      </c>
      <c r="C21" s="13">
        <v>107988</v>
      </c>
      <c r="D21" s="13" t="s">
        <v>311</v>
      </c>
      <c r="E21" s="13" t="s">
        <v>969</v>
      </c>
      <c r="F21" s="13" t="s">
        <v>17</v>
      </c>
      <c r="G21" s="13" t="s">
        <v>1245</v>
      </c>
      <c r="H21" s="13" t="s">
        <v>1246</v>
      </c>
      <c r="I21" s="13" t="s">
        <v>1247</v>
      </c>
      <c r="J21" s="13" t="s">
        <v>1248</v>
      </c>
      <c r="K21" s="14" t="s">
        <v>1249</v>
      </c>
      <c r="M21">
        <f t="shared" si="0"/>
        <v>107988</v>
      </c>
      <c r="N21">
        <f>IF(AND(A21&gt;0,A21&lt;999),IFERROR(VLOOKUP(results0303[[#This Row],[Card]],FISW[],1,FALSE),0),0)</f>
        <v>107988</v>
      </c>
      <c r="O21">
        <f t="shared" si="1"/>
        <v>20</v>
      </c>
    </row>
    <row r="22" spans="1:15" x14ac:dyDescent="0.3">
      <c r="A22" s="9">
        <v>21</v>
      </c>
      <c r="B22" s="10">
        <v>49</v>
      </c>
      <c r="C22" s="10">
        <v>108158</v>
      </c>
      <c r="D22" s="10" t="s">
        <v>1250</v>
      </c>
      <c r="E22" s="10" t="s">
        <v>963</v>
      </c>
      <c r="F22" s="10" t="s">
        <v>17</v>
      </c>
      <c r="G22" s="10" t="s">
        <v>1251</v>
      </c>
      <c r="H22" s="10" t="s">
        <v>1252</v>
      </c>
      <c r="I22" s="10" t="s">
        <v>1253</v>
      </c>
      <c r="J22" s="10" t="s">
        <v>1254</v>
      </c>
      <c r="K22" s="11" t="s">
        <v>1255</v>
      </c>
      <c r="M22">
        <f t="shared" si="0"/>
        <v>108158</v>
      </c>
      <c r="N22">
        <f>IF(AND(A22&gt;0,A22&lt;999),IFERROR(VLOOKUP(results0303[[#This Row],[Card]],FISW[],1,FALSE),0),0)</f>
        <v>108158</v>
      </c>
      <c r="O22">
        <f t="shared" si="1"/>
        <v>21</v>
      </c>
    </row>
    <row r="23" spans="1:15" x14ac:dyDescent="0.3">
      <c r="A23" s="12">
        <v>22</v>
      </c>
      <c r="B23" s="13">
        <v>27</v>
      </c>
      <c r="C23" s="13">
        <v>108147</v>
      </c>
      <c r="D23" s="13" t="s">
        <v>1256</v>
      </c>
      <c r="E23" s="13" t="s">
        <v>963</v>
      </c>
      <c r="F23" s="13" t="s">
        <v>17</v>
      </c>
      <c r="G23" s="13" t="s">
        <v>1257</v>
      </c>
      <c r="H23" s="13" t="s">
        <v>1258</v>
      </c>
      <c r="I23" s="13" t="s">
        <v>1259</v>
      </c>
      <c r="J23" s="13" t="s">
        <v>1260</v>
      </c>
      <c r="K23" s="14" t="s">
        <v>1261</v>
      </c>
      <c r="M23">
        <f t="shared" si="0"/>
        <v>108147</v>
      </c>
      <c r="N23">
        <f>IF(AND(A23&gt;0,A23&lt;999),IFERROR(VLOOKUP(results0303[[#This Row],[Card]],FISW[],1,FALSE),0),0)</f>
        <v>108147</v>
      </c>
      <c r="O23">
        <f t="shared" si="1"/>
        <v>22</v>
      </c>
    </row>
    <row r="24" spans="1:15" x14ac:dyDescent="0.3">
      <c r="A24" s="9">
        <v>23</v>
      </c>
      <c r="B24" s="10">
        <v>54</v>
      </c>
      <c r="C24" s="10">
        <v>108196</v>
      </c>
      <c r="D24" s="10" t="s">
        <v>1262</v>
      </c>
      <c r="E24" s="10" t="s">
        <v>963</v>
      </c>
      <c r="F24" s="10" t="s">
        <v>17</v>
      </c>
      <c r="G24" s="10" t="s">
        <v>1263</v>
      </c>
      <c r="H24" s="10" t="s">
        <v>1264</v>
      </c>
      <c r="I24" s="10" t="s">
        <v>1265</v>
      </c>
      <c r="J24" s="10" t="s">
        <v>1266</v>
      </c>
      <c r="K24" s="11" t="s">
        <v>1267</v>
      </c>
      <c r="M24">
        <f t="shared" si="0"/>
        <v>108196</v>
      </c>
      <c r="N24">
        <f>IF(AND(A24&gt;0,A24&lt;999),IFERROR(VLOOKUP(results0303[[#This Row],[Card]],FISW[],1,FALSE),0),0)</f>
        <v>108196</v>
      </c>
      <c r="O24">
        <f t="shared" si="1"/>
        <v>23</v>
      </c>
    </row>
    <row r="25" spans="1:15" x14ac:dyDescent="0.3">
      <c r="A25" s="12">
        <v>24</v>
      </c>
      <c r="B25" s="13">
        <v>37</v>
      </c>
      <c r="C25" s="13">
        <v>6536298</v>
      </c>
      <c r="D25" s="13" t="s">
        <v>1268</v>
      </c>
      <c r="E25" s="13" t="s">
        <v>1029</v>
      </c>
      <c r="F25" s="13" t="s">
        <v>20</v>
      </c>
      <c r="G25" s="13" t="s">
        <v>1269</v>
      </c>
      <c r="H25" s="13" t="s">
        <v>1270</v>
      </c>
      <c r="I25" s="13" t="s">
        <v>1271</v>
      </c>
      <c r="J25" s="13" t="s">
        <v>1272</v>
      </c>
      <c r="K25" s="14" t="s">
        <v>1273</v>
      </c>
      <c r="M25">
        <f t="shared" si="0"/>
        <v>6536298</v>
      </c>
      <c r="N25">
        <f>IF(AND(A25&gt;0,A25&lt;999),IFERROR(VLOOKUP(results0303[[#This Row],[Card]],FISW[],1,FALSE),0),0)</f>
        <v>6536298</v>
      </c>
      <c r="O25">
        <f t="shared" si="1"/>
        <v>24</v>
      </c>
    </row>
    <row r="26" spans="1:15" x14ac:dyDescent="0.3">
      <c r="A26" s="9">
        <v>25</v>
      </c>
      <c r="B26" s="10">
        <v>61</v>
      </c>
      <c r="C26" s="10">
        <v>108141</v>
      </c>
      <c r="D26" s="10" t="s">
        <v>320</v>
      </c>
      <c r="E26" s="10" t="s">
        <v>963</v>
      </c>
      <c r="F26" s="10" t="s">
        <v>17</v>
      </c>
      <c r="G26" s="10" t="s">
        <v>1274</v>
      </c>
      <c r="H26" s="10" t="s">
        <v>1275</v>
      </c>
      <c r="I26" s="10" t="s">
        <v>1276</v>
      </c>
      <c r="J26" s="10" t="s">
        <v>1277</v>
      </c>
      <c r="K26" s="11" t="s">
        <v>1278</v>
      </c>
      <c r="M26">
        <f t="shared" si="0"/>
        <v>108141</v>
      </c>
      <c r="N26">
        <f>IF(AND(A26&gt;0,A26&lt;999),IFERROR(VLOOKUP(results0303[[#This Row],[Card]],FISW[],1,FALSE),0),0)</f>
        <v>108141</v>
      </c>
      <c r="O26">
        <f t="shared" si="1"/>
        <v>25</v>
      </c>
    </row>
    <row r="27" spans="1:15" x14ac:dyDescent="0.3">
      <c r="A27" s="12">
        <v>26</v>
      </c>
      <c r="B27" s="13">
        <v>53</v>
      </c>
      <c r="C27" s="13">
        <v>108076</v>
      </c>
      <c r="D27" s="13" t="s">
        <v>1279</v>
      </c>
      <c r="E27" s="13" t="s">
        <v>963</v>
      </c>
      <c r="F27" s="13" t="s">
        <v>17</v>
      </c>
      <c r="G27" s="13" t="s">
        <v>1280</v>
      </c>
      <c r="H27" s="13" t="s">
        <v>1281</v>
      </c>
      <c r="I27" s="13" t="s">
        <v>1282</v>
      </c>
      <c r="J27" s="13" t="s">
        <v>1283</v>
      </c>
      <c r="K27" s="14" t="s">
        <v>1284</v>
      </c>
      <c r="M27">
        <f t="shared" si="0"/>
        <v>108076</v>
      </c>
      <c r="N27">
        <f>IF(AND(A27&gt;0,A27&lt;999),IFERROR(VLOOKUP(results0303[[#This Row],[Card]],FISW[],1,FALSE),0),0)</f>
        <v>108076</v>
      </c>
      <c r="O27">
        <f t="shared" si="1"/>
        <v>26</v>
      </c>
    </row>
    <row r="28" spans="1:15" x14ac:dyDescent="0.3">
      <c r="A28" s="9">
        <v>26</v>
      </c>
      <c r="B28" s="10">
        <v>48</v>
      </c>
      <c r="C28" s="10">
        <v>107768</v>
      </c>
      <c r="D28" s="10" t="s">
        <v>1285</v>
      </c>
      <c r="E28" s="10" t="s">
        <v>958</v>
      </c>
      <c r="F28" s="10" t="s">
        <v>17</v>
      </c>
      <c r="G28" s="10" t="s">
        <v>1286</v>
      </c>
      <c r="H28" s="10" t="s">
        <v>1287</v>
      </c>
      <c r="I28" s="10" t="s">
        <v>1282</v>
      </c>
      <c r="J28" s="10" t="s">
        <v>1283</v>
      </c>
      <c r="K28" s="11" t="s">
        <v>1284</v>
      </c>
      <c r="M28">
        <f t="shared" si="0"/>
        <v>107768</v>
      </c>
      <c r="N28">
        <f>IF(AND(A28&gt;0,A28&lt;999),IFERROR(VLOOKUP(results0303[[#This Row],[Card]],FISW[],1,FALSE),0),0)</f>
        <v>107768</v>
      </c>
      <c r="O28">
        <f t="shared" si="1"/>
        <v>26</v>
      </c>
    </row>
    <row r="29" spans="1:15" x14ac:dyDescent="0.3">
      <c r="A29" s="12">
        <v>28</v>
      </c>
      <c r="B29" s="13">
        <v>44</v>
      </c>
      <c r="C29" s="13">
        <v>108136</v>
      </c>
      <c r="D29" s="13" t="s">
        <v>207</v>
      </c>
      <c r="E29" s="13" t="s">
        <v>963</v>
      </c>
      <c r="F29" s="13" t="s">
        <v>17</v>
      </c>
      <c r="G29" s="13" t="s">
        <v>1288</v>
      </c>
      <c r="H29" s="13" t="s">
        <v>1289</v>
      </c>
      <c r="I29" s="13" t="s">
        <v>1290</v>
      </c>
      <c r="J29" s="13" t="s">
        <v>1291</v>
      </c>
      <c r="K29" s="14" t="s">
        <v>1292</v>
      </c>
      <c r="M29">
        <f t="shared" si="0"/>
        <v>108136</v>
      </c>
      <c r="N29">
        <f>IF(AND(A29&gt;0,A29&lt;999),IFERROR(VLOOKUP(results0303[[#This Row],[Card]],FISW[],1,FALSE),0),0)</f>
        <v>108136</v>
      </c>
      <c r="O29">
        <f t="shared" si="1"/>
        <v>28</v>
      </c>
    </row>
    <row r="30" spans="1:15" x14ac:dyDescent="0.3">
      <c r="A30" s="9">
        <v>29</v>
      </c>
      <c r="B30" s="10">
        <v>41</v>
      </c>
      <c r="C30" s="10">
        <v>108138</v>
      </c>
      <c r="D30" s="10" t="s">
        <v>410</v>
      </c>
      <c r="E30" s="10" t="s">
        <v>963</v>
      </c>
      <c r="F30" s="10" t="s">
        <v>17</v>
      </c>
      <c r="G30" s="10" t="s">
        <v>1293</v>
      </c>
      <c r="H30" s="10" t="s">
        <v>1294</v>
      </c>
      <c r="I30" s="10" t="s">
        <v>1295</v>
      </c>
      <c r="J30" s="10" t="s">
        <v>268</v>
      </c>
      <c r="K30" s="11" t="s">
        <v>1296</v>
      </c>
      <c r="M30">
        <f t="shared" si="0"/>
        <v>108138</v>
      </c>
      <c r="N30">
        <f>IF(AND(A30&gt;0,A30&lt;999),IFERROR(VLOOKUP(results0303[[#This Row],[Card]],FISW[],1,FALSE),0),0)</f>
        <v>108138</v>
      </c>
      <c r="O30">
        <f t="shared" si="1"/>
        <v>29</v>
      </c>
    </row>
    <row r="31" spans="1:15" x14ac:dyDescent="0.3">
      <c r="A31" s="12">
        <v>30</v>
      </c>
      <c r="B31" s="13">
        <v>65</v>
      </c>
      <c r="C31" s="13">
        <v>108133</v>
      </c>
      <c r="D31" s="13" t="s">
        <v>225</v>
      </c>
      <c r="E31" s="13" t="s">
        <v>963</v>
      </c>
      <c r="F31" s="13" t="s">
        <v>17</v>
      </c>
      <c r="G31" s="13" t="s">
        <v>1297</v>
      </c>
      <c r="H31" s="13" t="s">
        <v>1298</v>
      </c>
      <c r="I31" s="13" t="s">
        <v>1299</v>
      </c>
      <c r="J31" s="13" t="s">
        <v>1300</v>
      </c>
      <c r="K31" s="14" t="s">
        <v>1301</v>
      </c>
      <c r="M31">
        <f t="shared" si="0"/>
        <v>108133</v>
      </c>
      <c r="N31">
        <f>IF(AND(A31&gt;0,A31&lt;999),IFERROR(VLOOKUP(results0303[[#This Row],[Card]],FISW[],1,FALSE),0),0)</f>
        <v>108133</v>
      </c>
      <c r="O31">
        <f t="shared" si="1"/>
        <v>30</v>
      </c>
    </row>
    <row r="32" spans="1:15" x14ac:dyDescent="0.3">
      <c r="A32" s="9">
        <v>31</v>
      </c>
      <c r="B32" s="10">
        <v>55</v>
      </c>
      <c r="C32" s="10">
        <v>108139</v>
      </c>
      <c r="D32" s="10" t="s">
        <v>258</v>
      </c>
      <c r="E32" s="10" t="s">
        <v>963</v>
      </c>
      <c r="F32" s="10" t="s">
        <v>17</v>
      </c>
      <c r="G32" s="10" t="s">
        <v>1302</v>
      </c>
      <c r="H32" s="10" t="s">
        <v>1303</v>
      </c>
      <c r="I32" s="10" t="s">
        <v>1304</v>
      </c>
      <c r="J32" s="10" t="s">
        <v>1305</v>
      </c>
      <c r="K32" s="11" t="s">
        <v>1306</v>
      </c>
      <c r="M32">
        <f t="shared" si="0"/>
        <v>108139</v>
      </c>
      <c r="N32">
        <f>IF(AND(A32&gt;0,A32&lt;999),IFERROR(VLOOKUP(results0303[[#This Row],[Card]],FISW[],1,FALSE),0),0)</f>
        <v>108139</v>
      </c>
      <c r="O32">
        <f t="shared" si="1"/>
        <v>31</v>
      </c>
    </row>
    <row r="33" spans="1:15" x14ac:dyDescent="0.3">
      <c r="A33" s="12">
        <v>32</v>
      </c>
      <c r="B33" s="13">
        <v>40</v>
      </c>
      <c r="C33" s="13">
        <v>107859</v>
      </c>
      <c r="D33" s="13" t="s">
        <v>1307</v>
      </c>
      <c r="E33" s="13" t="s">
        <v>1029</v>
      </c>
      <c r="F33" s="13" t="s">
        <v>17</v>
      </c>
      <c r="G33" s="13" t="s">
        <v>1308</v>
      </c>
      <c r="H33" s="13" t="s">
        <v>1309</v>
      </c>
      <c r="I33" s="13" t="s">
        <v>1310</v>
      </c>
      <c r="J33" s="13" t="s">
        <v>1311</v>
      </c>
      <c r="K33" s="14" t="s">
        <v>1312</v>
      </c>
      <c r="M33">
        <f t="shared" si="0"/>
        <v>107859</v>
      </c>
      <c r="N33">
        <f>IF(AND(A33&gt;0,A33&lt;999),IFERROR(VLOOKUP(results0303[[#This Row],[Card]],FISW[],1,FALSE),0),0)</f>
        <v>107859</v>
      </c>
      <c r="O33">
        <f t="shared" si="1"/>
        <v>32</v>
      </c>
    </row>
    <row r="34" spans="1:15" x14ac:dyDescent="0.3">
      <c r="A34" s="9">
        <v>33</v>
      </c>
      <c r="B34" s="10">
        <v>45</v>
      </c>
      <c r="C34" s="10">
        <v>107989</v>
      </c>
      <c r="D34" s="10" t="s">
        <v>247</v>
      </c>
      <c r="E34" s="10" t="s">
        <v>969</v>
      </c>
      <c r="F34" s="10" t="s">
        <v>17</v>
      </c>
      <c r="G34" s="10" t="s">
        <v>1313</v>
      </c>
      <c r="H34" s="10" t="s">
        <v>1314</v>
      </c>
      <c r="I34" s="10" t="s">
        <v>1315</v>
      </c>
      <c r="J34" s="10" t="s">
        <v>1316</v>
      </c>
      <c r="K34" s="11" t="s">
        <v>1317</v>
      </c>
      <c r="M34">
        <f t="shared" ref="M34:M65" si="2">C34</f>
        <v>107989</v>
      </c>
      <c r="N34">
        <f>IF(AND(A34&gt;0,A34&lt;999),IFERROR(VLOOKUP(results0303[[#This Row],[Card]],FISW[],1,FALSE),0),0)</f>
        <v>107989</v>
      </c>
      <c r="O34">
        <f t="shared" ref="O34:O65" si="3">A34</f>
        <v>33</v>
      </c>
    </row>
    <row r="35" spans="1:15" x14ac:dyDescent="0.3">
      <c r="A35" s="12">
        <v>34</v>
      </c>
      <c r="B35" s="13">
        <v>43</v>
      </c>
      <c r="C35" s="13">
        <v>108142</v>
      </c>
      <c r="D35" s="13" t="s">
        <v>236</v>
      </c>
      <c r="E35" s="13" t="s">
        <v>963</v>
      </c>
      <c r="F35" s="13" t="s">
        <v>17</v>
      </c>
      <c r="G35" s="13" t="s">
        <v>1318</v>
      </c>
      <c r="H35" s="13" t="s">
        <v>1319</v>
      </c>
      <c r="I35" s="13" t="s">
        <v>1320</v>
      </c>
      <c r="J35" s="13" t="s">
        <v>1321</v>
      </c>
      <c r="K35" s="14" t="s">
        <v>1322</v>
      </c>
      <c r="M35">
        <f t="shared" si="2"/>
        <v>108142</v>
      </c>
      <c r="N35">
        <f>IF(AND(A35&gt;0,A35&lt;999),IFERROR(VLOOKUP(results0303[[#This Row],[Card]],FISW[],1,FALSE),0),0)</f>
        <v>108142</v>
      </c>
      <c r="O35">
        <f t="shared" si="3"/>
        <v>34</v>
      </c>
    </row>
    <row r="36" spans="1:15" x14ac:dyDescent="0.3">
      <c r="A36" s="9">
        <v>35</v>
      </c>
      <c r="B36" s="10">
        <v>70</v>
      </c>
      <c r="C36" s="10">
        <v>108215</v>
      </c>
      <c r="D36" s="10" t="s">
        <v>1323</v>
      </c>
      <c r="E36" s="10" t="s">
        <v>963</v>
      </c>
      <c r="F36" s="10" t="s">
        <v>17</v>
      </c>
      <c r="G36" s="10" t="s">
        <v>1324</v>
      </c>
      <c r="H36" s="10" t="s">
        <v>1325</v>
      </c>
      <c r="I36" s="10" t="s">
        <v>1326</v>
      </c>
      <c r="J36" s="10" t="s">
        <v>295</v>
      </c>
      <c r="K36" s="11" t="s">
        <v>1327</v>
      </c>
      <c r="M36">
        <f t="shared" si="2"/>
        <v>108215</v>
      </c>
      <c r="N36">
        <f>IF(AND(A36&gt;0,A36&lt;999),IFERROR(VLOOKUP(results0303[[#This Row],[Card]],FISW[],1,FALSE),0),0)</f>
        <v>108215</v>
      </c>
      <c r="O36">
        <f t="shared" si="3"/>
        <v>35</v>
      </c>
    </row>
    <row r="37" spans="1:15" x14ac:dyDescent="0.3">
      <c r="A37" s="12">
        <v>36</v>
      </c>
      <c r="B37" s="13">
        <v>47</v>
      </c>
      <c r="C37" s="13">
        <v>108115</v>
      </c>
      <c r="D37" s="13" t="s">
        <v>324</v>
      </c>
      <c r="E37" s="13" t="s">
        <v>963</v>
      </c>
      <c r="F37" s="13" t="s">
        <v>17</v>
      </c>
      <c r="G37" s="13" t="s">
        <v>1328</v>
      </c>
      <c r="H37" s="13" t="s">
        <v>1309</v>
      </c>
      <c r="I37" s="13" t="s">
        <v>1329</v>
      </c>
      <c r="J37" s="13" t="s">
        <v>1330</v>
      </c>
      <c r="K37" s="14" t="s">
        <v>1331</v>
      </c>
      <c r="M37">
        <f t="shared" si="2"/>
        <v>108115</v>
      </c>
      <c r="N37">
        <f>IF(AND(A37&gt;0,A37&lt;999),IFERROR(VLOOKUP(results0303[[#This Row],[Card]],FISW[],1,FALSE),0),0)</f>
        <v>108115</v>
      </c>
      <c r="O37">
        <f t="shared" si="3"/>
        <v>36</v>
      </c>
    </row>
    <row r="38" spans="1:15" x14ac:dyDescent="0.3">
      <c r="A38" s="9">
        <v>37</v>
      </c>
      <c r="B38" s="10">
        <v>64</v>
      </c>
      <c r="C38" s="10">
        <v>108192</v>
      </c>
      <c r="D38" s="10" t="s">
        <v>1332</v>
      </c>
      <c r="E38" s="10" t="s">
        <v>963</v>
      </c>
      <c r="F38" s="10" t="s">
        <v>17</v>
      </c>
      <c r="G38" s="10" t="s">
        <v>1333</v>
      </c>
      <c r="H38" s="10" t="s">
        <v>1334</v>
      </c>
      <c r="I38" s="10" t="s">
        <v>1335</v>
      </c>
      <c r="J38" s="10" t="s">
        <v>1336</v>
      </c>
      <c r="K38" s="11" t="s">
        <v>1337</v>
      </c>
      <c r="M38">
        <f t="shared" si="2"/>
        <v>108192</v>
      </c>
      <c r="N38">
        <f>IF(AND(A38&gt;0,A38&lt;999),IFERROR(VLOOKUP(results0303[[#This Row],[Card]],FISW[],1,FALSE),0),0)</f>
        <v>108192</v>
      </c>
      <c r="O38">
        <f t="shared" si="3"/>
        <v>37</v>
      </c>
    </row>
    <row r="39" spans="1:15" x14ac:dyDescent="0.3">
      <c r="A39" s="12">
        <v>38</v>
      </c>
      <c r="B39" s="13">
        <v>67</v>
      </c>
      <c r="C39" s="13">
        <v>107913</v>
      </c>
      <c r="D39" s="13" t="s">
        <v>1338</v>
      </c>
      <c r="E39" s="13" t="s">
        <v>1029</v>
      </c>
      <c r="F39" s="13" t="s">
        <v>17</v>
      </c>
      <c r="G39" s="13" t="s">
        <v>1339</v>
      </c>
      <c r="H39" s="13" t="s">
        <v>1340</v>
      </c>
      <c r="I39" s="13" t="s">
        <v>1341</v>
      </c>
      <c r="J39" s="13" t="s">
        <v>1342</v>
      </c>
      <c r="K39" s="14" t="s">
        <v>1343</v>
      </c>
      <c r="M39">
        <f t="shared" si="2"/>
        <v>107913</v>
      </c>
      <c r="N39">
        <f>IF(AND(A39&gt;0,A39&lt;999),IFERROR(VLOOKUP(results0303[[#This Row],[Card]],FISW[],1,FALSE),0),0)</f>
        <v>107913</v>
      </c>
      <c r="O39">
        <f t="shared" si="3"/>
        <v>38</v>
      </c>
    </row>
    <row r="40" spans="1:15" x14ac:dyDescent="0.3">
      <c r="A40" s="9">
        <v>39</v>
      </c>
      <c r="B40" s="10">
        <v>51</v>
      </c>
      <c r="C40" s="10">
        <v>107932</v>
      </c>
      <c r="D40" s="10" t="s">
        <v>1344</v>
      </c>
      <c r="E40" s="10" t="s">
        <v>958</v>
      </c>
      <c r="F40" s="10" t="s">
        <v>17</v>
      </c>
      <c r="G40" s="10" t="s">
        <v>1345</v>
      </c>
      <c r="H40" s="10" t="s">
        <v>1346</v>
      </c>
      <c r="I40" s="10" t="s">
        <v>1347</v>
      </c>
      <c r="J40" s="10" t="s">
        <v>1348</v>
      </c>
      <c r="K40" s="11" t="s">
        <v>1349</v>
      </c>
      <c r="M40">
        <f t="shared" si="2"/>
        <v>107932</v>
      </c>
      <c r="N40">
        <f>IF(AND(A40&gt;0,A40&lt;999),IFERROR(VLOOKUP(results0303[[#This Row],[Card]],FISW[],1,FALSE),0),0)</f>
        <v>107932</v>
      </c>
      <c r="O40">
        <f t="shared" si="3"/>
        <v>39</v>
      </c>
    </row>
    <row r="41" spans="1:15" x14ac:dyDescent="0.3">
      <c r="A41" s="12">
        <v>40</v>
      </c>
      <c r="B41" s="13">
        <v>60</v>
      </c>
      <c r="C41" s="13">
        <v>108012</v>
      </c>
      <c r="D41" s="13" t="s">
        <v>1350</v>
      </c>
      <c r="E41" s="13" t="s">
        <v>969</v>
      </c>
      <c r="F41" s="13" t="s">
        <v>17</v>
      </c>
      <c r="G41" s="13" t="s">
        <v>1351</v>
      </c>
      <c r="H41" s="13" t="s">
        <v>1352</v>
      </c>
      <c r="I41" s="13" t="s">
        <v>1353</v>
      </c>
      <c r="J41" s="13" t="s">
        <v>1354</v>
      </c>
      <c r="K41" s="14" t="s">
        <v>1355</v>
      </c>
      <c r="M41">
        <f t="shared" si="2"/>
        <v>108012</v>
      </c>
      <c r="N41">
        <f>IF(AND(A41&gt;0,A41&lt;999),IFERROR(VLOOKUP(results0303[[#This Row],[Card]],FISW[],1,FALSE),0),0)</f>
        <v>108012</v>
      </c>
      <c r="O41">
        <f t="shared" si="3"/>
        <v>40</v>
      </c>
    </row>
    <row r="42" spans="1:15" x14ac:dyDescent="0.3">
      <c r="A42" s="9">
        <v>41</v>
      </c>
      <c r="B42" s="10">
        <v>62</v>
      </c>
      <c r="C42" s="10">
        <v>108164</v>
      </c>
      <c r="D42" s="10" t="s">
        <v>1356</v>
      </c>
      <c r="E42" s="10" t="s">
        <v>963</v>
      </c>
      <c r="F42" s="10" t="s">
        <v>17</v>
      </c>
      <c r="G42" s="10" t="s">
        <v>1357</v>
      </c>
      <c r="H42" s="10" t="s">
        <v>1358</v>
      </c>
      <c r="I42" s="10" t="s">
        <v>1359</v>
      </c>
      <c r="J42" s="10" t="s">
        <v>1360</v>
      </c>
      <c r="K42" s="11" t="s">
        <v>1361</v>
      </c>
      <c r="M42">
        <f t="shared" si="2"/>
        <v>108164</v>
      </c>
      <c r="N42">
        <f>IF(AND(A42&gt;0,A42&lt;999),IFERROR(VLOOKUP(results0303[[#This Row],[Card]],FISW[],1,FALSE),0),0)</f>
        <v>108164</v>
      </c>
      <c r="O42">
        <f t="shared" si="3"/>
        <v>41</v>
      </c>
    </row>
    <row r="43" spans="1:15" x14ac:dyDescent="0.3">
      <c r="A43" s="12">
        <v>42</v>
      </c>
      <c r="B43" s="13">
        <v>29</v>
      </c>
      <c r="C43" s="13">
        <v>198018</v>
      </c>
      <c r="D43" s="13" t="s">
        <v>1362</v>
      </c>
      <c r="E43" s="13" t="s">
        <v>1171</v>
      </c>
      <c r="F43" s="13" t="s">
        <v>1363</v>
      </c>
      <c r="G43" s="13" t="s">
        <v>1364</v>
      </c>
      <c r="H43" s="13" t="s">
        <v>1365</v>
      </c>
      <c r="I43" s="13" t="s">
        <v>1366</v>
      </c>
      <c r="J43" s="13" t="s">
        <v>1367</v>
      </c>
      <c r="K43" s="14" t="s">
        <v>1368</v>
      </c>
      <c r="M43">
        <f t="shared" si="2"/>
        <v>198018</v>
      </c>
      <c r="N43">
        <f>IF(AND(A43&gt;0,A43&lt;999),IFERROR(VLOOKUP(results0303[[#This Row],[Card]],FISW[],1,FALSE),0),0)</f>
        <v>198018</v>
      </c>
      <c r="O43">
        <f t="shared" si="3"/>
        <v>42</v>
      </c>
    </row>
    <row r="44" spans="1:15" x14ac:dyDescent="0.3">
      <c r="A44" s="9">
        <v>43</v>
      </c>
      <c r="B44" s="10">
        <v>84</v>
      </c>
      <c r="C44" s="10">
        <v>108127</v>
      </c>
      <c r="D44" s="10" t="s">
        <v>264</v>
      </c>
      <c r="E44" s="10" t="s">
        <v>963</v>
      </c>
      <c r="F44" s="10" t="s">
        <v>17</v>
      </c>
      <c r="G44" s="10" t="s">
        <v>1369</v>
      </c>
      <c r="H44" s="10" t="s">
        <v>1370</v>
      </c>
      <c r="I44" s="10" t="s">
        <v>1371</v>
      </c>
      <c r="J44" s="10" t="s">
        <v>1372</v>
      </c>
      <c r="K44" s="11" t="s">
        <v>1373</v>
      </c>
      <c r="M44">
        <f t="shared" si="2"/>
        <v>108127</v>
      </c>
      <c r="N44">
        <f>IF(AND(A44&gt;0,A44&lt;999),IFERROR(VLOOKUP(results0303[[#This Row],[Card]],FISW[],1,FALSE),0),0)</f>
        <v>108127</v>
      </c>
      <c r="O44">
        <f t="shared" si="3"/>
        <v>43</v>
      </c>
    </row>
    <row r="45" spans="1:15" x14ac:dyDescent="0.3">
      <c r="A45" s="12">
        <v>44</v>
      </c>
      <c r="B45" s="13">
        <v>58</v>
      </c>
      <c r="C45" s="13">
        <v>107850</v>
      </c>
      <c r="D45" s="13" t="s">
        <v>1374</v>
      </c>
      <c r="E45" s="13" t="s">
        <v>1029</v>
      </c>
      <c r="F45" s="13" t="s">
        <v>17</v>
      </c>
      <c r="G45" s="13" t="s">
        <v>1375</v>
      </c>
      <c r="H45" s="13" t="s">
        <v>1376</v>
      </c>
      <c r="I45" s="13" t="s">
        <v>1377</v>
      </c>
      <c r="J45" s="13" t="s">
        <v>1378</v>
      </c>
      <c r="K45" s="14" t="s">
        <v>1379</v>
      </c>
      <c r="M45">
        <f t="shared" si="2"/>
        <v>107850</v>
      </c>
      <c r="N45">
        <f>IF(AND(A45&gt;0,A45&lt;999),IFERROR(VLOOKUP(results0303[[#This Row],[Card]],FISW[],1,FALSE),0),0)</f>
        <v>107850</v>
      </c>
      <c r="O45">
        <f t="shared" si="3"/>
        <v>44</v>
      </c>
    </row>
    <row r="46" spans="1:15" x14ac:dyDescent="0.3">
      <c r="A46" s="9">
        <v>45</v>
      </c>
      <c r="B46" s="10">
        <v>59</v>
      </c>
      <c r="C46" s="10">
        <v>107881</v>
      </c>
      <c r="D46" s="10" t="s">
        <v>1380</v>
      </c>
      <c r="E46" s="10" t="s">
        <v>1029</v>
      </c>
      <c r="F46" s="10" t="s">
        <v>17</v>
      </c>
      <c r="G46" s="10" t="s">
        <v>1381</v>
      </c>
      <c r="H46" s="10" t="s">
        <v>1382</v>
      </c>
      <c r="I46" s="10" t="s">
        <v>1383</v>
      </c>
      <c r="J46" s="10" t="s">
        <v>1384</v>
      </c>
      <c r="K46" s="11" t="s">
        <v>1385</v>
      </c>
      <c r="M46">
        <f t="shared" si="2"/>
        <v>107881</v>
      </c>
      <c r="N46">
        <f>IF(AND(A46&gt;0,A46&lt;999),IFERROR(VLOOKUP(results0303[[#This Row],[Card]],FISW[],1,FALSE),0),0)</f>
        <v>107881</v>
      </c>
      <c r="O46">
        <f t="shared" si="3"/>
        <v>45</v>
      </c>
    </row>
    <row r="47" spans="1:15" x14ac:dyDescent="0.3">
      <c r="A47" s="12">
        <v>46</v>
      </c>
      <c r="B47" s="13">
        <v>66</v>
      </c>
      <c r="C47" s="13">
        <v>108177</v>
      </c>
      <c r="D47" s="13" t="s">
        <v>421</v>
      </c>
      <c r="E47" s="13" t="s">
        <v>963</v>
      </c>
      <c r="F47" s="13" t="s">
        <v>17</v>
      </c>
      <c r="G47" s="13" t="s">
        <v>1386</v>
      </c>
      <c r="H47" s="13" t="s">
        <v>1387</v>
      </c>
      <c r="I47" s="13" t="s">
        <v>1388</v>
      </c>
      <c r="J47" s="13" t="s">
        <v>1389</v>
      </c>
      <c r="K47" s="14" t="s">
        <v>1390</v>
      </c>
      <c r="M47">
        <f t="shared" si="2"/>
        <v>108177</v>
      </c>
      <c r="N47">
        <f>IF(AND(A47&gt;0,A47&lt;999),IFERROR(VLOOKUP(results0303[[#This Row],[Card]],FISW[],1,FALSE),0),0)</f>
        <v>108177</v>
      </c>
      <c r="O47">
        <f t="shared" si="3"/>
        <v>46</v>
      </c>
    </row>
    <row r="48" spans="1:15" x14ac:dyDescent="0.3">
      <c r="A48" s="9">
        <v>47</v>
      </c>
      <c r="B48" s="10">
        <v>83</v>
      </c>
      <c r="C48" s="10">
        <v>108048</v>
      </c>
      <c r="D48" s="10" t="s">
        <v>1391</v>
      </c>
      <c r="E48" s="10" t="s">
        <v>969</v>
      </c>
      <c r="F48" s="10" t="s">
        <v>17</v>
      </c>
      <c r="G48" s="10" t="s">
        <v>1381</v>
      </c>
      <c r="H48" s="10" t="s">
        <v>1392</v>
      </c>
      <c r="I48" s="10" t="s">
        <v>1393</v>
      </c>
      <c r="J48" s="10" t="s">
        <v>1394</v>
      </c>
      <c r="K48" s="11" t="s">
        <v>1395</v>
      </c>
      <c r="M48">
        <f t="shared" si="2"/>
        <v>108048</v>
      </c>
      <c r="N48">
        <f>IF(AND(A48&gt;0,A48&lt;999),IFERROR(VLOOKUP(results0303[[#This Row],[Card]],FISW[],1,FALSE),0),0)</f>
        <v>108048</v>
      </c>
      <c r="O48">
        <f t="shared" si="3"/>
        <v>47</v>
      </c>
    </row>
    <row r="49" spans="1:15" x14ac:dyDescent="0.3">
      <c r="A49" s="12">
        <v>48</v>
      </c>
      <c r="B49" s="13">
        <v>80</v>
      </c>
      <c r="C49" s="13">
        <v>108055</v>
      </c>
      <c r="D49" s="13" t="s">
        <v>1396</v>
      </c>
      <c r="E49" s="13" t="s">
        <v>958</v>
      </c>
      <c r="F49" s="13" t="s">
        <v>17</v>
      </c>
      <c r="G49" s="13" t="s">
        <v>1397</v>
      </c>
      <c r="H49" s="13" t="s">
        <v>1398</v>
      </c>
      <c r="I49" s="13" t="s">
        <v>1399</v>
      </c>
      <c r="J49" s="13" t="s">
        <v>1400</v>
      </c>
      <c r="K49" s="14" t="s">
        <v>1401</v>
      </c>
      <c r="M49">
        <f t="shared" si="2"/>
        <v>108055</v>
      </c>
      <c r="N49">
        <f>IF(AND(A49&gt;0,A49&lt;999),IFERROR(VLOOKUP(results0303[[#This Row],[Card]],FISW[],1,FALSE),0),0)</f>
        <v>108055</v>
      </c>
      <c r="O49">
        <f t="shared" si="3"/>
        <v>48</v>
      </c>
    </row>
    <row r="50" spans="1:15" x14ac:dyDescent="0.3">
      <c r="A50" s="9">
        <v>49</v>
      </c>
      <c r="B50" s="10">
        <v>57</v>
      </c>
      <c r="C50" s="10">
        <v>108052</v>
      </c>
      <c r="D50" s="10" t="s">
        <v>231</v>
      </c>
      <c r="E50" s="10" t="s">
        <v>969</v>
      </c>
      <c r="F50" s="10" t="s">
        <v>17</v>
      </c>
      <c r="G50" s="10" t="s">
        <v>1402</v>
      </c>
      <c r="H50" s="10" t="s">
        <v>1403</v>
      </c>
      <c r="I50" s="10" t="s">
        <v>1404</v>
      </c>
      <c r="J50" s="10" t="s">
        <v>1405</v>
      </c>
      <c r="K50" s="11" t="s">
        <v>1406</v>
      </c>
      <c r="M50">
        <f t="shared" si="2"/>
        <v>108052</v>
      </c>
      <c r="N50">
        <f>IF(AND(A50&gt;0,A50&lt;999),IFERROR(VLOOKUP(results0303[[#This Row],[Card]],FISW[],1,FALSE),0),0)</f>
        <v>108052</v>
      </c>
      <c r="O50">
        <f t="shared" si="3"/>
        <v>49</v>
      </c>
    </row>
    <row r="51" spans="1:15" x14ac:dyDescent="0.3">
      <c r="A51" s="12">
        <v>50</v>
      </c>
      <c r="B51" s="13">
        <v>77</v>
      </c>
      <c r="C51" s="13">
        <v>108163</v>
      </c>
      <c r="D51" s="13" t="s">
        <v>1407</v>
      </c>
      <c r="E51" s="13" t="s">
        <v>963</v>
      </c>
      <c r="F51" s="13" t="s">
        <v>17</v>
      </c>
      <c r="G51" s="13" t="s">
        <v>1408</v>
      </c>
      <c r="H51" s="13" t="s">
        <v>1409</v>
      </c>
      <c r="I51" s="13" t="s">
        <v>1410</v>
      </c>
      <c r="J51" s="13" t="s">
        <v>1123</v>
      </c>
      <c r="K51" s="14" t="s">
        <v>1411</v>
      </c>
      <c r="M51">
        <f t="shared" si="2"/>
        <v>108163</v>
      </c>
      <c r="N51">
        <f>IF(AND(A51&gt;0,A51&lt;999),IFERROR(VLOOKUP(results0303[[#This Row],[Card]],FISW[],1,FALSE),0),0)</f>
        <v>108163</v>
      </c>
      <c r="O51">
        <f t="shared" si="3"/>
        <v>50</v>
      </c>
    </row>
    <row r="52" spans="1:15" x14ac:dyDescent="0.3">
      <c r="A52" s="9">
        <v>51</v>
      </c>
      <c r="B52" s="10">
        <v>75</v>
      </c>
      <c r="C52" s="10">
        <v>108210</v>
      </c>
      <c r="D52" s="10" t="s">
        <v>1412</v>
      </c>
      <c r="E52" s="10" t="s">
        <v>963</v>
      </c>
      <c r="F52" s="10" t="s">
        <v>17</v>
      </c>
      <c r="G52" s="10" t="s">
        <v>1413</v>
      </c>
      <c r="H52" s="10" t="s">
        <v>1414</v>
      </c>
      <c r="I52" s="10" t="s">
        <v>1415</v>
      </c>
      <c r="J52" s="10" t="s">
        <v>1416</v>
      </c>
      <c r="K52" s="11" t="s">
        <v>1417</v>
      </c>
      <c r="M52">
        <f t="shared" si="2"/>
        <v>108210</v>
      </c>
      <c r="N52">
        <f>IF(AND(A52&gt;0,A52&lt;999),IFERROR(VLOOKUP(results0303[[#This Row],[Card]],FISW[],1,FALSE),0),0)</f>
        <v>108210</v>
      </c>
      <c r="O52">
        <f t="shared" si="3"/>
        <v>51</v>
      </c>
    </row>
    <row r="53" spans="1:15" x14ac:dyDescent="0.3">
      <c r="A53" s="12">
        <v>52</v>
      </c>
      <c r="B53" s="13">
        <v>76</v>
      </c>
      <c r="C53" s="13">
        <v>6536717</v>
      </c>
      <c r="D53" s="13" t="s">
        <v>1418</v>
      </c>
      <c r="E53" s="13" t="s">
        <v>963</v>
      </c>
      <c r="F53" s="13" t="s">
        <v>20</v>
      </c>
      <c r="G53" s="13" t="s">
        <v>1419</v>
      </c>
      <c r="H53" s="13" t="s">
        <v>1420</v>
      </c>
      <c r="I53" s="13" t="s">
        <v>1421</v>
      </c>
      <c r="J53" s="13" t="s">
        <v>1422</v>
      </c>
      <c r="K53" s="14" t="s">
        <v>1423</v>
      </c>
      <c r="M53">
        <f t="shared" si="2"/>
        <v>6536717</v>
      </c>
      <c r="N53">
        <f>IF(AND(A53&gt;0,A53&lt;999),IFERROR(VLOOKUP(results0303[[#This Row],[Card]],FISW[],1,FALSE),0),0)</f>
        <v>6536717</v>
      </c>
      <c r="O53">
        <f t="shared" si="3"/>
        <v>52</v>
      </c>
    </row>
    <row r="54" spans="1:15" x14ac:dyDescent="0.3">
      <c r="A54" s="9">
        <v>53</v>
      </c>
      <c r="B54" s="10">
        <v>74</v>
      </c>
      <c r="C54" s="10">
        <v>108131</v>
      </c>
      <c r="D54" s="10" t="s">
        <v>281</v>
      </c>
      <c r="E54" s="10" t="s">
        <v>963</v>
      </c>
      <c r="F54" s="10" t="s">
        <v>17</v>
      </c>
      <c r="G54" s="10" t="s">
        <v>1424</v>
      </c>
      <c r="H54" s="10" t="s">
        <v>1425</v>
      </c>
      <c r="I54" s="10" t="s">
        <v>1426</v>
      </c>
      <c r="J54" s="10" t="s">
        <v>1427</v>
      </c>
      <c r="K54" s="11" t="s">
        <v>1428</v>
      </c>
      <c r="M54">
        <f t="shared" si="2"/>
        <v>108131</v>
      </c>
      <c r="N54">
        <f>IF(AND(A54&gt;0,A54&lt;999),IFERROR(VLOOKUP(results0303[[#This Row],[Card]],FISW[],1,FALSE),0),0)</f>
        <v>108131</v>
      </c>
      <c r="O54">
        <f t="shared" si="3"/>
        <v>53</v>
      </c>
    </row>
    <row r="55" spans="1:15" x14ac:dyDescent="0.3">
      <c r="A55" s="12">
        <v>54</v>
      </c>
      <c r="B55" s="13">
        <v>85</v>
      </c>
      <c r="C55" s="13">
        <v>108170</v>
      </c>
      <c r="D55" s="13" t="s">
        <v>445</v>
      </c>
      <c r="E55" s="13" t="s">
        <v>963</v>
      </c>
      <c r="F55" s="13" t="s">
        <v>17</v>
      </c>
      <c r="G55" s="13" t="s">
        <v>1429</v>
      </c>
      <c r="H55" s="13" t="s">
        <v>1430</v>
      </c>
      <c r="I55" s="13" t="s">
        <v>1431</v>
      </c>
      <c r="J55" s="13" t="s">
        <v>1432</v>
      </c>
      <c r="K55" s="14" t="s">
        <v>1433</v>
      </c>
      <c r="M55">
        <f t="shared" si="2"/>
        <v>108170</v>
      </c>
      <c r="N55">
        <f>IF(AND(A55&gt;0,A55&lt;999),IFERROR(VLOOKUP(results0303[[#This Row],[Card]],FISW[],1,FALSE),0),0)</f>
        <v>108170</v>
      </c>
      <c r="O55">
        <f t="shared" si="3"/>
        <v>54</v>
      </c>
    </row>
    <row r="56" spans="1:15" x14ac:dyDescent="0.3">
      <c r="A56" s="9">
        <v>55</v>
      </c>
      <c r="B56" s="10">
        <v>87</v>
      </c>
      <c r="C56" s="10">
        <v>107890</v>
      </c>
      <c r="D56" s="10" t="s">
        <v>1434</v>
      </c>
      <c r="E56" s="10" t="s">
        <v>958</v>
      </c>
      <c r="F56" s="10" t="s">
        <v>17</v>
      </c>
      <c r="G56" s="10" t="s">
        <v>1435</v>
      </c>
      <c r="H56" s="10" t="s">
        <v>1436</v>
      </c>
      <c r="I56" s="10" t="s">
        <v>1437</v>
      </c>
      <c r="J56" s="10" t="s">
        <v>1438</v>
      </c>
      <c r="K56" s="11" t="s">
        <v>1439</v>
      </c>
      <c r="M56">
        <f t="shared" si="2"/>
        <v>107890</v>
      </c>
      <c r="N56">
        <f>IF(AND(A56&gt;0,A56&lt;999),IFERROR(VLOOKUP(results0303[[#This Row],[Card]],FISW[],1,FALSE),0),0)</f>
        <v>107890</v>
      </c>
      <c r="O56">
        <f t="shared" si="3"/>
        <v>55</v>
      </c>
    </row>
    <row r="57" spans="1:15" x14ac:dyDescent="0.3">
      <c r="A57" s="12">
        <v>56</v>
      </c>
      <c r="B57" s="13">
        <v>81</v>
      </c>
      <c r="C57" s="13">
        <v>108155</v>
      </c>
      <c r="D57" s="13" t="s">
        <v>253</v>
      </c>
      <c r="E57" s="13" t="s">
        <v>963</v>
      </c>
      <c r="F57" s="13" t="s">
        <v>17</v>
      </c>
      <c r="G57" s="13" t="s">
        <v>1440</v>
      </c>
      <c r="H57" s="13" t="s">
        <v>1441</v>
      </c>
      <c r="I57" s="13" t="s">
        <v>1442</v>
      </c>
      <c r="J57" s="13" t="s">
        <v>1443</v>
      </c>
      <c r="K57" s="14" t="s">
        <v>1444</v>
      </c>
      <c r="M57">
        <f t="shared" si="2"/>
        <v>108155</v>
      </c>
      <c r="N57">
        <f>IF(AND(A57&gt;0,A57&lt;999),IFERROR(VLOOKUP(results0303[[#This Row],[Card]],FISW[],1,FALSE),0),0)</f>
        <v>108155</v>
      </c>
      <c r="O57">
        <f t="shared" si="3"/>
        <v>56</v>
      </c>
    </row>
    <row r="58" spans="1:15" x14ac:dyDescent="0.3">
      <c r="A58" s="9">
        <v>57</v>
      </c>
      <c r="B58" s="10">
        <v>73</v>
      </c>
      <c r="C58" s="10">
        <v>108154</v>
      </c>
      <c r="D58" s="10" t="s">
        <v>292</v>
      </c>
      <c r="E58" s="10" t="s">
        <v>963</v>
      </c>
      <c r="F58" s="10" t="s">
        <v>17</v>
      </c>
      <c r="G58" s="10" t="s">
        <v>1445</v>
      </c>
      <c r="H58" s="10" t="s">
        <v>1446</v>
      </c>
      <c r="I58" s="10" t="s">
        <v>1447</v>
      </c>
      <c r="J58" s="10" t="s">
        <v>1448</v>
      </c>
      <c r="K58" s="11" t="s">
        <v>1449</v>
      </c>
      <c r="M58">
        <f t="shared" si="2"/>
        <v>108154</v>
      </c>
      <c r="N58">
        <f>IF(AND(A58&gt;0,A58&lt;999),IFERROR(VLOOKUP(results0303[[#This Row],[Card]],FISW[],1,FALSE),0),0)</f>
        <v>108154</v>
      </c>
      <c r="O58">
        <f t="shared" si="3"/>
        <v>57</v>
      </c>
    </row>
    <row r="59" spans="1:15" x14ac:dyDescent="0.3">
      <c r="A59" s="12">
        <v>58</v>
      </c>
      <c r="B59" s="13">
        <v>82</v>
      </c>
      <c r="C59" s="13">
        <v>108217</v>
      </c>
      <c r="D59" s="13" t="s">
        <v>270</v>
      </c>
      <c r="E59" s="13" t="s">
        <v>963</v>
      </c>
      <c r="F59" s="13" t="s">
        <v>17</v>
      </c>
      <c r="G59" s="13" t="s">
        <v>1450</v>
      </c>
      <c r="H59" s="13" t="s">
        <v>1451</v>
      </c>
      <c r="I59" s="13" t="s">
        <v>1452</v>
      </c>
      <c r="J59" s="13" t="s">
        <v>1453</v>
      </c>
      <c r="K59" s="14" t="s">
        <v>1454</v>
      </c>
      <c r="M59">
        <f t="shared" si="2"/>
        <v>108217</v>
      </c>
      <c r="N59">
        <f>IF(AND(A59&gt;0,A59&lt;999),IFERROR(VLOOKUP(results0303[[#This Row],[Card]],FISW[],1,FALSE),0),0)</f>
        <v>108217</v>
      </c>
      <c r="O59">
        <f t="shared" si="3"/>
        <v>58</v>
      </c>
    </row>
    <row r="60" spans="1:15" x14ac:dyDescent="0.3">
      <c r="A60" s="9">
        <v>59</v>
      </c>
      <c r="B60" s="10">
        <v>90</v>
      </c>
      <c r="C60" s="10">
        <v>108180</v>
      </c>
      <c r="D60" s="10" t="s">
        <v>477</v>
      </c>
      <c r="E60" s="10" t="s">
        <v>963</v>
      </c>
      <c r="F60" s="10" t="s">
        <v>17</v>
      </c>
      <c r="G60" s="10" t="s">
        <v>1455</v>
      </c>
      <c r="H60" s="10" t="s">
        <v>1456</v>
      </c>
      <c r="I60" s="10" t="s">
        <v>1457</v>
      </c>
      <c r="J60" s="10" t="s">
        <v>1458</v>
      </c>
      <c r="K60" s="11" t="s">
        <v>1459</v>
      </c>
      <c r="M60">
        <f t="shared" si="2"/>
        <v>108180</v>
      </c>
      <c r="N60">
        <f>IF(AND(A60&gt;0,A60&lt;999),IFERROR(VLOOKUP(results0303[[#This Row],[Card]],FISW[],1,FALSE),0),0)</f>
        <v>108180</v>
      </c>
      <c r="O60">
        <f t="shared" si="3"/>
        <v>59</v>
      </c>
    </row>
    <row r="61" spans="1:15" x14ac:dyDescent="0.3">
      <c r="A61" s="12">
        <v>60</v>
      </c>
      <c r="B61" s="13">
        <v>88</v>
      </c>
      <c r="C61" s="13">
        <v>108233</v>
      </c>
      <c r="D61" s="13" t="s">
        <v>464</v>
      </c>
      <c r="E61" s="13" t="s">
        <v>963</v>
      </c>
      <c r="F61" s="13" t="s">
        <v>17</v>
      </c>
      <c r="G61" s="13" t="s">
        <v>1460</v>
      </c>
      <c r="H61" s="13" t="s">
        <v>1461</v>
      </c>
      <c r="I61" s="13" t="s">
        <v>1462</v>
      </c>
      <c r="J61" s="13" t="s">
        <v>1463</v>
      </c>
      <c r="K61" s="14" t="s">
        <v>1464</v>
      </c>
      <c r="M61">
        <f t="shared" si="2"/>
        <v>108233</v>
      </c>
      <c r="N61">
        <f>IF(AND(A61&gt;0,A61&lt;999),IFERROR(VLOOKUP(results0303[[#This Row],[Card]],FISW[],1,FALSE),0),0)</f>
        <v>108233</v>
      </c>
      <c r="O61">
        <f t="shared" si="3"/>
        <v>60</v>
      </c>
    </row>
    <row r="62" spans="1:15" x14ac:dyDescent="0.3">
      <c r="A62" s="12">
        <v>999</v>
      </c>
      <c r="B62" s="13">
        <v>86</v>
      </c>
      <c r="C62" s="13">
        <v>108032</v>
      </c>
      <c r="D62" s="13" t="s">
        <v>297</v>
      </c>
      <c r="E62" s="13" t="s">
        <v>969</v>
      </c>
      <c r="F62" s="13" t="s">
        <v>17</v>
      </c>
      <c r="G62" s="13" t="s">
        <v>1465</v>
      </c>
      <c r="H62" s="13" t="s">
        <v>18</v>
      </c>
      <c r="I62" s="13" t="s">
        <v>18</v>
      </c>
      <c r="J62" s="13" t="s">
        <v>18</v>
      </c>
      <c r="K62" s="14" t="s">
        <v>18</v>
      </c>
      <c r="M62">
        <f t="shared" si="2"/>
        <v>108032</v>
      </c>
      <c r="N62">
        <f>IF(AND(A62&gt;0,A62&lt;999),IFERROR(VLOOKUP(results0303[[#This Row],[Card]],FISW[],1,FALSE),0),0)</f>
        <v>0</v>
      </c>
      <c r="O62">
        <f t="shared" si="3"/>
        <v>999</v>
      </c>
    </row>
    <row r="63" spans="1:15" x14ac:dyDescent="0.3">
      <c r="A63" s="12">
        <v>999</v>
      </c>
      <c r="B63" s="10">
        <v>79</v>
      </c>
      <c r="C63" s="10">
        <v>107964</v>
      </c>
      <c r="D63" s="10" t="s">
        <v>1466</v>
      </c>
      <c r="E63" s="10" t="s">
        <v>1177</v>
      </c>
      <c r="F63" s="10" t="s">
        <v>17</v>
      </c>
      <c r="G63" s="10" t="s">
        <v>1467</v>
      </c>
      <c r="H63" s="10" t="s">
        <v>18</v>
      </c>
      <c r="I63" s="10" t="s">
        <v>18</v>
      </c>
      <c r="J63" s="10" t="s">
        <v>18</v>
      </c>
      <c r="K63" s="11" t="s">
        <v>18</v>
      </c>
      <c r="M63">
        <f t="shared" si="2"/>
        <v>107964</v>
      </c>
      <c r="N63">
        <f>IF(AND(A63&gt;0,A63&lt;999),IFERROR(VLOOKUP(results0303[[#This Row],[Card]],FISW[],1,FALSE),0),0)</f>
        <v>0</v>
      </c>
      <c r="O63">
        <f t="shared" si="3"/>
        <v>999</v>
      </c>
    </row>
    <row r="64" spans="1:15" x14ac:dyDescent="0.3">
      <c r="A64" s="12">
        <v>999</v>
      </c>
      <c r="B64" s="13">
        <v>71</v>
      </c>
      <c r="C64" s="13">
        <v>108181</v>
      </c>
      <c r="D64" s="13" t="s">
        <v>276</v>
      </c>
      <c r="E64" s="13" t="s">
        <v>963</v>
      </c>
      <c r="F64" s="13" t="s">
        <v>17</v>
      </c>
      <c r="G64" s="13" t="s">
        <v>1468</v>
      </c>
      <c r="H64" s="13" t="s">
        <v>18</v>
      </c>
      <c r="I64" s="13" t="s">
        <v>18</v>
      </c>
      <c r="J64" s="13" t="s">
        <v>18</v>
      </c>
      <c r="K64" s="14" t="s">
        <v>18</v>
      </c>
      <c r="M64">
        <f t="shared" si="2"/>
        <v>108181</v>
      </c>
      <c r="N64">
        <f>IF(AND(A64&gt;0,A64&lt;999),IFERROR(VLOOKUP(results0303[[#This Row],[Card]],FISW[],1,FALSE),0),0)</f>
        <v>0</v>
      </c>
      <c r="O64">
        <f t="shared" si="3"/>
        <v>999</v>
      </c>
    </row>
    <row r="65" spans="1:15" x14ac:dyDescent="0.3">
      <c r="A65" s="12">
        <v>999</v>
      </c>
      <c r="B65" s="10">
        <v>52</v>
      </c>
      <c r="C65" s="10">
        <v>107882</v>
      </c>
      <c r="D65" s="10" t="s">
        <v>1469</v>
      </c>
      <c r="E65" s="10" t="s">
        <v>1029</v>
      </c>
      <c r="F65" s="10" t="s">
        <v>17</v>
      </c>
      <c r="G65" s="10" t="s">
        <v>1470</v>
      </c>
      <c r="H65" s="10" t="s">
        <v>18</v>
      </c>
      <c r="I65" s="10" t="s">
        <v>18</v>
      </c>
      <c r="J65" s="10" t="s">
        <v>18</v>
      </c>
      <c r="K65" s="11" t="s">
        <v>18</v>
      </c>
      <c r="M65">
        <f t="shared" si="2"/>
        <v>107882</v>
      </c>
      <c r="N65">
        <f>IF(AND(A65&gt;0,A65&lt;999),IFERROR(VLOOKUP(results0303[[#This Row],[Card]],FISW[],1,FALSE),0),0)</f>
        <v>0</v>
      </c>
      <c r="O65">
        <f t="shared" si="3"/>
        <v>999</v>
      </c>
    </row>
    <row r="66" spans="1:15" x14ac:dyDescent="0.3">
      <c r="A66" s="12">
        <v>999</v>
      </c>
      <c r="B66" s="13">
        <v>42</v>
      </c>
      <c r="C66" s="13">
        <v>107781</v>
      </c>
      <c r="D66" s="13" t="s">
        <v>1471</v>
      </c>
      <c r="E66" s="13" t="s">
        <v>958</v>
      </c>
      <c r="F66" s="13" t="s">
        <v>17</v>
      </c>
      <c r="G66" s="13" t="s">
        <v>1472</v>
      </c>
      <c r="H66" s="13" t="s">
        <v>18</v>
      </c>
      <c r="I66" s="13" t="s">
        <v>18</v>
      </c>
      <c r="J66" s="13" t="s">
        <v>18</v>
      </c>
      <c r="K66" s="14" t="s">
        <v>18</v>
      </c>
      <c r="M66">
        <f t="shared" ref="M66:M93" si="4">C66</f>
        <v>107781</v>
      </c>
      <c r="N66">
        <f>IF(AND(A66&gt;0,A66&lt;999),IFERROR(VLOOKUP(results0303[[#This Row],[Card]],FISW[],1,FALSE),0),0)</f>
        <v>0</v>
      </c>
      <c r="O66">
        <f t="shared" ref="O66:O93" si="5">A66</f>
        <v>999</v>
      </c>
    </row>
    <row r="67" spans="1:15" x14ac:dyDescent="0.3">
      <c r="A67" s="12">
        <v>999</v>
      </c>
      <c r="B67" s="10">
        <v>39</v>
      </c>
      <c r="C67" s="10">
        <v>108103</v>
      </c>
      <c r="D67" s="10" t="s">
        <v>137</v>
      </c>
      <c r="E67" s="10" t="s">
        <v>963</v>
      </c>
      <c r="F67" s="10" t="s">
        <v>17</v>
      </c>
      <c r="G67" s="10" t="s">
        <v>1473</v>
      </c>
      <c r="H67" s="10" t="s">
        <v>18</v>
      </c>
      <c r="I67" s="10" t="s">
        <v>18</v>
      </c>
      <c r="J67" s="10" t="s">
        <v>18</v>
      </c>
      <c r="K67" s="11" t="s">
        <v>18</v>
      </c>
      <c r="M67">
        <f t="shared" si="4"/>
        <v>108103</v>
      </c>
      <c r="N67">
        <f>IF(AND(A67&gt;0,A67&lt;999),IFERROR(VLOOKUP(results0303[[#This Row],[Card]],FISW[],1,FALSE),0),0)</f>
        <v>0</v>
      </c>
      <c r="O67">
        <f t="shared" si="5"/>
        <v>999</v>
      </c>
    </row>
    <row r="68" spans="1:15" x14ac:dyDescent="0.3">
      <c r="A68" s="12">
        <v>999</v>
      </c>
      <c r="B68" s="13">
        <v>36</v>
      </c>
      <c r="C68" s="13">
        <v>6535953</v>
      </c>
      <c r="D68" s="13" t="s">
        <v>1474</v>
      </c>
      <c r="E68" s="13" t="s">
        <v>958</v>
      </c>
      <c r="F68" s="13" t="s">
        <v>20</v>
      </c>
      <c r="G68" s="13" t="s">
        <v>1246</v>
      </c>
      <c r="H68" s="13" t="s">
        <v>18</v>
      </c>
      <c r="I68" s="13" t="s">
        <v>18</v>
      </c>
      <c r="J68" s="13" t="s">
        <v>18</v>
      </c>
      <c r="K68" s="14" t="s">
        <v>18</v>
      </c>
      <c r="M68">
        <f t="shared" si="4"/>
        <v>6535953</v>
      </c>
      <c r="N68">
        <f>IF(AND(A68&gt;0,A68&lt;999),IFERROR(VLOOKUP(results0303[[#This Row],[Card]],FISW[],1,FALSE),0),0)</f>
        <v>0</v>
      </c>
      <c r="O68">
        <f t="shared" si="5"/>
        <v>999</v>
      </c>
    </row>
    <row r="69" spans="1:15" x14ac:dyDescent="0.3">
      <c r="A69" s="12">
        <v>999</v>
      </c>
      <c r="B69" s="10">
        <v>35</v>
      </c>
      <c r="C69" s="10">
        <v>108183</v>
      </c>
      <c r="D69" s="10" t="s">
        <v>213</v>
      </c>
      <c r="E69" s="10" t="s">
        <v>963</v>
      </c>
      <c r="F69" s="10" t="s">
        <v>17</v>
      </c>
      <c r="G69" s="10" t="s">
        <v>1475</v>
      </c>
      <c r="H69" s="10" t="s">
        <v>18</v>
      </c>
      <c r="I69" s="10" t="s">
        <v>18</v>
      </c>
      <c r="J69" s="10" t="s">
        <v>18</v>
      </c>
      <c r="K69" s="11" t="s">
        <v>18</v>
      </c>
      <c r="M69">
        <f t="shared" si="4"/>
        <v>108183</v>
      </c>
      <c r="N69">
        <f>IF(AND(A69&gt;0,A69&lt;999),IFERROR(VLOOKUP(results0303[[#This Row],[Card]],FISW[],1,FALSE),0),0)</f>
        <v>0</v>
      </c>
      <c r="O69">
        <f t="shared" si="5"/>
        <v>999</v>
      </c>
    </row>
    <row r="70" spans="1:15" x14ac:dyDescent="0.3">
      <c r="A70" s="12">
        <v>999</v>
      </c>
      <c r="B70" s="13">
        <v>26</v>
      </c>
      <c r="C70" s="13">
        <v>108118</v>
      </c>
      <c r="D70" s="13" t="s">
        <v>1476</v>
      </c>
      <c r="E70" s="13" t="s">
        <v>963</v>
      </c>
      <c r="F70" s="13" t="s">
        <v>17</v>
      </c>
      <c r="G70" s="13" t="s">
        <v>1477</v>
      </c>
      <c r="H70" s="13" t="s">
        <v>18</v>
      </c>
      <c r="I70" s="13" t="s">
        <v>18</v>
      </c>
      <c r="J70" s="13" t="s">
        <v>18</v>
      </c>
      <c r="K70" s="14" t="s">
        <v>18</v>
      </c>
      <c r="M70">
        <f t="shared" si="4"/>
        <v>108118</v>
      </c>
      <c r="N70">
        <f>IF(AND(A70&gt;0,A70&lt;999),IFERROR(VLOOKUP(results0303[[#This Row],[Card]],FISW[],1,FALSE),0),0)</f>
        <v>0</v>
      </c>
      <c r="O70">
        <f t="shared" si="5"/>
        <v>999</v>
      </c>
    </row>
    <row r="71" spans="1:15" x14ac:dyDescent="0.3">
      <c r="A71" s="12">
        <v>999</v>
      </c>
      <c r="B71" s="10">
        <v>25</v>
      </c>
      <c r="C71" s="10">
        <v>6536186</v>
      </c>
      <c r="D71" s="10" t="s">
        <v>1478</v>
      </c>
      <c r="E71" s="10" t="s">
        <v>958</v>
      </c>
      <c r="F71" s="10" t="s">
        <v>20</v>
      </c>
      <c r="G71" s="10" t="s">
        <v>1479</v>
      </c>
      <c r="H71" s="10" t="s">
        <v>18</v>
      </c>
      <c r="I71" s="10" t="s">
        <v>18</v>
      </c>
      <c r="J71" s="10" t="s">
        <v>18</v>
      </c>
      <c r="K71" s="11" t="s">
        <v>18</v>
      </c>
      <c r="M71">
        <f t="shared" si="4"/>
        <v>6536186</v>
      </c>
      <c r="N71">
        <f>IF(AND(A71&gt;0,A71&lt;999),IFERROR(VLOOKUP(results0303[[#This Row],[Card]],FISW[],1,FALSE),0),0)</f>
        <v>0</v>
      </c>
      <c r="O71">
        <f t="shared" si="5"/>
        <v>999</v>
      </c>
    </row>
    <row r="72" spans="1:15" x14ac:dyDescent="0.3">
      <c r="A72" s="12">
        <v>999</v>
      </c>
      <c r="B72" s="13">
        <v>24</v>
      </c>
      <c r="C72" s="13">
        <v>107582</v>
      </c>
      <c r="D72" s="13" t="s">
        <v>1480</v>
      </c>
      <c r="E72" s="13" t="s">
        <v>1177</v>
      </c>
      <c r="F72" s="13" t="s">
        <v>17</v>
      </c>
      <c r="G72" s="13" t="s">
        <v>732</v>
      </c>
      <c r="H72" s="13" t="s">
        <v>18</v>
      </c>
      <c r="I72" s="13" t="s">
        <v>18</v>
      </c>
      <c r="J72" s="13" t="s">
        <v>18</v>
      </c>
      <c r="K72" s="14" t="s">
        <v>18</v>
      </c>
      <c r="M72">
        <f t="shared" si="4"/>
        <v>107582</v>
      </c>
      <c r="N72">
        <f>IF(AND(A72&gt;0,A72&lt;999),IFERROR(VLOOKUP(results0303[[#This Row],[Card]],FISW[],1,FALSE),0),0)</f>
        <v>0</v>
      </c>
      <c r="O72">
        <f t="shared" si="5"/>
        <v>999</v>
      </c>
    </row>
    <row r="73" spans="1:15" x14ac:dyDescent="0.3">
      <c r="A73" s="12">
        <v>999</v>
      </c>
      <c r="B73" s="10">
        <v>11</v>
      </c>
      <c r="C73" s="10">
        <v>108116</v>
      </c>
      <c r="D73" s="10" t="s">
        <v>131</v>
      </c>
      <c r="E73" s="10" t="s">
        <v>963</v>
      </c>
      <c r="F73" s="10" t="s">
        <v>17</v>
      </c>
      <c r="G73" s="10" t="s">
        <v>1481</v>
      </c>
      <c r="H73" s="10" t="s">
        <v>18</v>
      </c>
      <c r="I73" s="10" t="s">
        <v>18</v>
      </c>
      <c r="J73" s="10" t="s">
        <v>18</v>
      </c>
      <c r="K73" s="11" t="s">
        <v>18</v>
      </c>
      <c r="M73">
        <f t="shared" si="4"/>
        <v>108116</v>
      </c>
      <c r="N73">
        <f>IF(AND(A73&gt;0,A73&lt;999),IFERROR(VLOOKUP(results0303[[#This Row],[Card]],FISW[],1,FALSE),0),0)</f>
        <v>0</v>
      </c>
      <c r="O73">
        <f t="shared" si="5"/>
        <v>999</v>
      </c>
    </row>
    <row r="74" spans="1:15" x14ac:dyDescent="0.3">
      <c r="A74" s="12">
        <v>999</v>
      </c>
      <c r="B74" s="13">
        <v>7</v>
      </c>
      <c r="C74" s="13">
        <v>107804</v>
      </c>
      <c r="D74" s="13" t="s">
        <v>1482</v>
      </c>
      <c r="E74" s="13" t="s">
        <v>958</v>
      </c>
      <c r="F74" s="13" t="s">
        <v>17</v>
      </c>
      <c r="G74" s="13" t="s">
        <v>865</v>
      </c>
      <c r="H74" s="13" t="s">
        <v>18</v>
      </c>
      <c r="I74" s="13" t="s">
        <v>18</v>
      </c>
      <c r="J74" s="13" t="s">
        <v>18</v>
      </c>
      <c r="K74" s="14" t="s">
        <v>18</v>
      </c>
      <c r="M74">
        <f t="shared" si="4"/>
        <v>107804</v>
      </c>
      <c r="N74">
        <f>IF(AND(A74&gt;0,A74&lt;999),IFERROR(VLOOKUP(results0303[[#This Row],[Card]],FISW[],1,FALSE),0),0)</f>
        <v>0</v>
      </c>
      <c r="O74">
        <f t="shared" si="5"/>
        <v>999</v>
      </c>
    </row>
    <row r="75" spans="1:15" x14ac:dyDescent="0.3">
      <c r="A75" s="12">
        <v>999</v>
      </c>
      <c r="B75" s="10">
        <v>1</v>
      </c>
      <c r="C75" s="10">
        <v>108023</v>
      </c>
      <c r="D75" s="10" t="s">
        <v>1483</v>
      </c>
      <c r="E75" s="10" t="s">
        <v>969</v>
      </c>
      <c r="F75" s="10" t="s">
        <v>17</v>
      </c>
      <c r="G75" s="10" t="s">
        <v>1484</v>
      </c>
      <c r="H75" s="10" t="s">
        <v>18</v>
      </c>
      <c r="I75" s="10" t="s">
        <v>18</v>
      </c>
      <c r="J75" s="10" t="s">
        <v>18</v>
      </c>
      <c r="K75" s="11" t="s">
        <v>18</v>
      </c>
      <c r="M75">
        <f t="shared" si="4"/>
        <v>108023</v>
      </c>
      <c r="N75">
        <f>IF(AND(A75&gt;0,A75&lt;999),IFERROR(VLOOKUP(results0303[[#This Row],[Card]],FISW[],1,FALSE),0),0)</f>
        <v>0</v>
      </c>
      <c r="O75">
        <f t="shared" si="5"/>
        <v>999</v>
      </c>
    </row>
    <row r="76" spans="1:15" x14ac:dyDescent="0.3">
      <c r="A76" s="12">
        <v>999</v>
      </c>
      <c r="B76" s="10">
        <v>50</v>
      </c>
      <c r="C76" s="10">
        <v>107640</v>
      </c>
      <c r="D76" s="10" t="s">
        <v>1485</v>
      </c>
      <c r="E76" s="10" t="s">
        <v>1177</v>
      </c>
      <c r="F76" s="10" t="s">
        <v>17</v>
      </c>
      <c r="G76" s="10" t="s">
        <v>1486</v>
      </c>
      <c r="H76" s="10" t="s">
        <v>18</v>
      </c>
      <c r="I76" s="10" t="s">
        <v>18</v>
      </c>
      <c r="J76" s="10" t="s">
        <v>18</v>
      </c>
      <c r="K76" s="11" t="s">
        <v>18</v>
      </c>
      <c r="M76">
        <f t="shared" si="4"/>
        <v>107640</v>
      </c>
      <c r="N76">
        <f>IF(AND(A76&gt;0,A76&lt;999),IFERROR(VLOOKUP(results0303[[#This Row],[Card]],FISW[],1,FALSE),0),0)</f>
        <v>0</v>
      </c>
      <c r="O76">
        <f t="shared" si="5"/>
        <v>999</v>
      </c>
    </row>
    <row r="77" spans="1:15" x14ac:dyDescent="0.3">
      <c r="A77" s="12">
        <v>999</v>
      </c>
      <c r="B77" s="13">
        <v>38</v>
      </c>
      <c r="C77" s="13">
        <v>107592</v>
      </c>
      <c r="D77" s="13" t="s">
        <v>1487</v>
      </c>
      <c r="E77" s="13" t="s">
        <v>1177</v>
      </c>
      <c r="F77" s="13" t="s">
        <v>17</v>
      </c>
      <c r="G77" s="13" t="s">
        <v>1488</v>
      </c>
      <c r="H77" s="13" t="s">
        <v>18</v>
      </c>
      <c r="I77" s="13" t="s">
        <v>18</v>
      </c>
      <c r="J77" s="13" t="s">
        <v>18</v>
      </c>
      <c r="K77" s="14" t="s">
        <v>18</v>
      </c>
      <c r="M77">
        <f t="shared" si="4"/>
        <v>107592</v>
      </c>
      <c r="N77">
        <f>IF(AND(A77&gt;0,A77&lt;999),IFERROR(VLOOKUP(results0303[[#This Row],[Card]],FISW[],1,FALSE),0),0)</f>
        <v>0</v>
      </c>
      <c r="O77">
        <f t="shared" si="5"/>
        <v>999</v>
      </c>
    </row>
    <row r="78" spans="1:15" x14ac:dyDescent="0.3">
      <c r="A78" s="12">
        <v>999</v>
      </c>
      <c r="B78" s="13">
        <v>92</v>
      </c>
      <c r="C78" s="13">
        <v>108211</v>
      </c>
      <c r="D78" s="13" t="s">
        <v>1489</v>
      </c>
      <c r="E78" s="13" t="s">
        <v>963</v>
      </c>
      <c r="F78" s="13" t="s">
        <v>17</v>
      </c>
      <c r="G78" s="13" t="s">
        <v>18</v>
      </c>
      <c r="H78" s="13" t="s">
        <v>18</v>
      </c>
      <c r="I78" s="13" t="s">
        <v>18</v>
      </c>
      <c r="J78" s="13" t="s">
        <v>18</v>
      </c>
      <c r="K78" s="14" t="s">
        <v>18</v>
      </c>
      <c r="M78">
        <f t="shared" si="4"/>
        <v>108211</v>
      </c>
      <c r="N78">
        <f>IF(AND(A78&gt;0,A78&lt;999),IFERROR(VLOOKUP(results0303[[#This Row],[Card]],FISW[],1,FALSE),0),0)</f>
        <v>0</v>
      </c>
      <c r="O78">
        <f t="shared" si="5"/>
        <v>999</v>
      </c>
    </row>
    <row r="79" spans="1:15" x14ac:dyDescent="0.3">
      <c r="A79" s="12">
        <v>999</v>
      </c>
      <c r="B79" s="10">
        <v>91</v>
      </c>
      <c r="C79" s="10">
        <v>108189</v>
      </c>
      <c r="D79" s="10" t="s">
        <v>1490</v>
      </c>
      <c r="E79" s="10" t="s">
        <v>963</v>
      </c>
      <c r="F79" s="10" t="s">
        <v>17</v>
      </c>
      <c r="G79" s="10" t="s">
        <v>18</v>
      </c>
      <c r="H79" s="10" t="s">
        <v>18</v>
      </c>
      <c r="I79" s="10" t="s">
        <v>18</v>
      </c>
      <c r="J79" s="10" t="s">
        <v>18</v>
      </c>
      <c r="K79" s="11" t="s">
        <v>18</v>
      </c>
      <c r="M79">
        <f t="shared" si="4"/>
        <v>108189</v>
      </c>
      <c r="N79">
        <f>IF(AND(A79&gt;0,A79&lt;999),IFERROR(VLOOKUP(results0303[[#This Row],[Card]],FISW[],1,FALSE),0),0)</f>
        <v>0</v>
      </c>
      <c r="O79">
        <f t="shared" si="5"/>
        <v>999</v>
      </c>
    </row>
    <row r="80" spans="1:15" x14ac:dyDescent="0.3">
      <c r="A80" s="12">
        <v>999</v>
      </c>
      <c r="B80" s="13">
        <v>89</v>
      </c>
      <c r="C80" s="13">
        <v>108221</v>
      </c>
      <c r="D80" s="13" t="s">
        <v>1491</v>
      </c>
      <c r="E80" s="13" t="s">
        <v>963</v>
      </c>
      <c r="F80" s="13" t="s">
        <v>17</v>
      </c>
      <c r="G80" s="13" t="s">
        <v>18</v>
      </c>
      <c r="H80" s="13" t="s">
        <v>18</v>
      </c>
      <c r="I80" s="13" t="s">
        <v>18</v>
      </c>
      <c r="J80" s="13" t="s">
        <v>18</v>
      </c>
      <c r="K80" s="14" t="s">
        <v>18</v>
      </c>
      <c r="M80">
        <f t="shared" si="4"/>
        <v>108221</v>
      </c>
      <c r="N80">
        <f>IF(AND(A80&gt;0,A80&lt;999),IFERROR(VLOOKUP(results0303[[#This Row],[Card]],FISW[],1,FALSE),0),0)</f>
        <v>0</v>
      </c>
      <c r="O80">
        <f t="shared" si="5"/>
        <v>999</v>
      </c>
    </row>
    <row r="81" spans="1:15" x14ac:dyDescent="0.3">
      <c r="A81" s="12">
        <v>999</v>
      </c>
      <c r="B81" s="10">
        <v>78</v>
      </c>
      <c r="C81" s="10">
        <v>108011</v>
      </c>
      <c r="D81" s="10" t="s">
        <v>309</v>
      </c>
      <c r="E81" s="10" t="s">
        <v>969</v>
      </c>
      <c r="F81" s="10" t="s">
        <v>17</v>
      </c>
      <c r="G81" s="10" t="s">
        <v>18</v>
      </c>
      <c r="H81" s="10" t="s">
        <v>18</v>
      </c>
      <c r="I81" s="10" t="s">
        <v>18</v>
      </c>
      <c r="J81" s="10" t="s">
        <v>18</v>
      </c>
      <c r="K81" s="11" t="s">
        <v>18</v>
      </c>
      <c r="M81">
        <f t="shared" si="4"/>
        <v>108011</v>
      </c>
      <c r="N81">
        <f>IF(AND(A81&gt;0,A81&lt;999),IFERROR(VLOOKUP(results0303[[#This Row],[Card]],FISW[],1,FALSE),0),0)</f>
        <v>0</v>
      </c>
      <c r="O81">
        <f t="shared" si="5"/>
        <v>999</v>
      </c>
    </row>
    <row r="82" spans="1:15" x14ac:dyDescent="0.3">
      <c r="A82" s="12">
        <v>999</v>
      </c>
      <c r="B82" s="13">
        <v>72</v>
      </c>
      <c r="C82" s="13">
        <v>107908</v>
      </c>
      <c r="D82" s="13" t="s">
        <v>1492</v>
      </c>
      <c r="E82" s="13" t="s">
        <v>1029</v>
      </c>
      <c r="F82" s="13" t="s">
        <v>17</v>
      </c>
      <c r="G82" s="13" t="s">
        <v>18</v>
      </c>
      <c r="H82" s="13" t="s">
        <v>18</v>
      </c>
      <c r="I82" s="13" t="s">
        <v>18</v>
      </c>
      <c r="J82" s="13" t="s">
        <v>18</v>
      </c>
      <c r="K82" s="14" t="s">
        <v>18</v>
      </c>
      <c r="M82">
        <f t="shared" si="4"/>
        <v>107908</v>
      </c>
      <c r="N82">
        <f>IF(AND(A82&gt;0,A82&lt;999),IFERROR(VLOOKUP(results0303[[#This Row],[Card]],FISW[],1,FALSE),0),0)</f>
        <v>0</v>
      </c>
      <c r="O82">
        <f t="shared" si="5"/>
        <v>999</v>
      </c>
    </row>
    <row r="83" spans="1:15" x14ac:dyDescent="0.3">
      <c r="A83" s="12">
        <v>999</v>
      </c>
      <c r="B83" s="10">
        <v>68</v>
      </c>
      <c r="C83" s="10">
        <v>108197</v>
      </c>
      <c r="D83" s="10" t="s">
        <v>1493</v>
      </c>
      <c r="E83" s="10" t="s">
        <v>963</v>
      </c>
      <c r="F83" s="10" t="s">
        <v>17</v>
      </c>
      <c r="G83" s="10" t="s">
        <v>18</v>
      </c>
      <c r="H83" s="10" t="s">
        <v>18</v>
      </c>
      <c r="I83" s="10" t="s">
        <v>18</v>
      </c>
      <c r="J83" s="10" t="s">
        <v>18</v>
      </c>
      <c r="K83" s="11" t="s">
        <v>18</v>
      </c>
      <c r="M83">
        <f t="shared" si="4"/>
        <v>108197</v>
      </c>
      <c r="N83">
        <f>IF(AND(A83&gt;0,A83&lt;999),IFERROR(VLOOKUP(results0303[[#This Row],[Card]],FISW[],1,FALSE),0),0)</f>
        <v>0</v>
      </c>
      <c r="O83">
        <f t="shared" si="5"/>
        <v>999</v>
      </c>
    </row>
    <row r="84" spans="1:15" x14ac:dyDescent="0.3">
      <c r="A84" s="12">
        <v>999</v>
      </c>
      <c r="B84" s="13">
        <v>56</v>
      </c>
      <c r="C84" s="13">
        <v>108209</v>
      </c>
      <c r="D84" s="13" t="s">
        <v>1494</v>
      </c>
      <c r="E84" s="13" t="s">
        <v>958</v>
      </c>
      <c r="F84" s="13" t="s">
        <v>17</v>
      </c>
      <c r="G84" s="13" t="s">
        <v>18</v>
      </c>
      <c r="H84" s="13" t="s">
        <v>18</v>
      </c>
      <c r="I84" s="13" t="s">
        <v>18</v>
      </c>
      <c r="J84" s="13" t="s">
        <v>18</v>
      </c>
      <c r="K84" s="14" t="s">
        <v>18</v>
      </c>
      <c r="M84">
        <f t="shared" si="4"/>
        <v>108209</v>
      </c>
      <c r="N84">
        <f>IF(AND(A84&gt;0,A84&lt;999),IFERROR(VLOOKUP(results0303[[#This Row],[Card]],FISW[],1,FALSE),0),0)</f>
        <v>0</v>
      </c>
      <c r="O84">
        <f t="shared" si="5"/>
        <v>999</v>
      </c>
    </row>
    <row r="85" spans="1:15" x14ac:dyDescent="0.3">
      <c r="A85" s="12">
        <v>999</v>
      </c>
      <c r="B85" s="10">
        <v>22</v>
      </c>
      <c r="C85" s="10">
        <v>6536169</v>
      </c>
      <c r="D85" s="10" t="s">
        <v>1495</v>
      </c>
      <c r="E85" s="10" t="s">
        <v>1029</v>
      </c>
      <c r="F85" s="10" t="s">
        <v>20</v>
      </c>
      <c r="G85" s="10" t="s">
        <v>18</v>
      </c>
      <c r="H85" s="10" t="s">
        <v>18</v>
      </c>
      <c r="I85" s="10" t="s">
        <v>18</v>
      </c>
      <c r="J85" s="10" t="s">
        <v>18</v>
      </c>
      <c r="K85" s="11" t="s">
        <v>18</v>
      </c>
      <c r="M85">
        <f t="shared" si="4"/>
        <v>6536169</v>
      </c>
      <c r="N85">
        <f>IF(AND(A85&gt;0,A85&lt;999),IFERROR(VLOOKUP(results0303[[#This Row],[Card]],FISW[],1,FALSE),0),0)</f>
        <v>0</v>
      </c>
      <c r="O85">
        <f t="shared" si="5"/>
        <v>999</v>
      </c>
    </row>
    <row r="86" spans="1:15" x14ac:dyDescent="0.3">
      <c r="A86" s="12">
        <v>999</v>
      </c>
      <c r="B86" s="13">
        <v>18</v>
      </c>
      <c r="C86" s="13">
        <v>108075</v>
      </c>
      <c r="D86" s="13" t="s">
        <v>1496</v>
      </c>
      <c r="E86" s="13" t="s">
        <v>963</v>
      </c>
      <c r="F86" s="13" t="s">
        <v>17</v>
      </c>
      <c r="G86" s="13" t="s">
        <v>18</v>
      </c>
      <c r="H86" s="13" t="s">
        <v>18</v>
      </c>
      <c r="I86" s="13" t="s">
        <v>18</v>
      </c>
      <c r="J86" s="13" t="s">
        <v>18</v>
      </c>
      <c r="K86" s="14" t="s">
        <v>18</v>
      </c>
      <c r="M86">
        <f t="shared" si="4"/>
        <v>108075</v>
      </c>
      <c r="N86">
        <f>IF(AND(A86&gt;0,A86&lt;999),IFERROR(VLOOKUP(results0303[[#This Row],[Card]],FISW[],1,FALSE),0),0)</f>
        <v>0</v>
      </c>
      <c r="O86">
        <f t="shared" si="5"/>
        <v>999</v>
      </c>
    </row>
    <row r="87" spans="1:15" x14ac:dyDescent="0.3">
      <c r="A87" s="12">
        <v>999</v>
      </c>
      <c r="B87" s="10">
        <v>15</v>
      </c>
      <c r="C87" s="10">
        <v>107880</v>
      </c>
      <c r="D87" s="10" t="s">
        <v>1497</v>
      </c>
      <c r="E87" s="10" t="s">
        <v>1029</v>
      </c>
      <c r="F87" s="10" t="s">
        <v>17</v>
      </c>
      <c r="G87" s="10" t="s">
        <v>18</v>
      </c>
      <c r="H87" s="10" t="s">
        <v>18</v>
      </c>
      <c r="I87" s="10" t="s">
        <v>18</v>
      </c>
      <c r="J87" s="10" t="s">
        <v>18</v>
      </c>
      <c r="K87" s="11" t="s">
        <v>18</v>
      </c>
      <c r="M87">
        <f t="shared" si="4"/>
        <v>107880</v>
      </c>
      <c r="N87">
        <f>IF(AND(A87&gt;0,A87&lt;999),IFERROR(VLOOKUP(results0303[[#This Row],[Card]],FISW[],1,FALSE),0),0)</f>
        <v>0</v>
      </c>
      <c r="O87">
        <f t="shared" si="5"/>
        <v>999</v>
      </c>
    </row>
    <row r="88" spans="1:15" x14ac:dyDescent="0.3">
      <c r="A88" s="12">
        <v>999</v>
      </c>
      <c r="B88" s="13">
        <v>13</v>
      </c>
      <c r="C88" s="13">
        <v>107984</v>
      </c>
      <c r="D88" s="13" t="s">
        <v>125</v>
      </c>
      <c r="E88" s="13" t="s">
        <v>969</v>
      </c>
      <c r="F88" s="13" t="s">
        <v>17</v>
      </c>
      <c r="G88" s="13" t="s">
        <v>18</v>
      </c>
      <c r="H88" s="13" t="s">
        <v>18</v>
      </c>
      <c r="I88" s="13" t="s">
        <v>18</v>
      </c>
      <c r="J88" s="13" t="s">
        <v>18</v>
      </c>
      <c r="K88" s="14" t="s">
        <v>18</v>
      </c>
      <c r="M88">
        <f t="shared" si="4"/>
        <v>107984</v>
      </c>
      <c r="N88">
        <f>IF(AND(A88&gt;0,A88&lt;999),IFERROR(VLOOKUP(results0303[[#This Row],[Card]],FISW[],1,FALSE),0),0)</f>
        <v>0</v>
      </c>
      <c r="O88">
        <f t="shared" si="5"/>
        <v>999</v>
      </c>
    </row>
    <row r="89" spans="1:15" x14ac:dyDescent="0.3">
      <c r="A89" s="12">
        <v>999</v>
      </c>
      <c r="B89" s="10">
        <v>10</v>
      </c>
      <c r="C89" s="10">
        <v>108144</v>
      </c>
      <c r="D89" s="10" t="s">
        <v>148</v>
      </c>
      <c r="E89" s="10" t="s">
        <v>963</v>
      </c>
      <c r="F89" s="10" t="s">
        <v>17</v>
      </c>
      <c r="G89" s="10" t="s">
        <v>18</v>
      </c>
      <c r="H89" s="10" t="s">
        <v>18</v>
      </c>
      <c r="I89" s="10" t="s">
        <v>18</v>
      </c>
      <c r="J89" s="10" t="s">
        <v>18</v>
      </c>
      <c r="K89" s="11" t="s">
        <v>18</v>
      </c>
      <c r="M89">
        <f t="shared" si="4"/>
        <v>108144</v>
      </c>
      <c r="N89">
        <f>IF(AND(A89&gt;0,A89&lt;999),IFERROR(VLOOKUP(results0303[[#This Row],[Card]],FISW[],1,FALSE),0),0)</f>
        <v>0</v>
      </c>
      <c r="O89">
        <f t="shared" si="5"/>
        <v>999</v>
      </c>
    </row>
    <row r="90" spans="1:15" x14ac:dyDescent="0.3">
      <c r="A90" s="12">
        <v>999</v>
      </c>
      <c r="B90" s="10">
        <v>63</v>
      </c>
      <c r="C90" s="10">
        <v>108128</v>
      </c>
      <c r="D90" s="10" t="s">
        <v>322</v>
      </c>
      <c r="E90" s="10" t="s">
        <v>963</v>
      </c>
      <c r="F90" s="10" t="s">
        <v>17</v>
      </c>
      <c r="G90" s="10" t="s">
        <v>18</v>
      </c>
      <c r="H90" s="10" t="s">
        <v>18</v>
      </c>
      <c r="I90" s="10" t="s">
        <v>18</v>
      </c>
      <c r="J90" s="10" t="s">
        <v>18</v>
      </c>
      <c r="K90" s="11" t="s">
        <v>18</v>
      </c>
      <c r="M90">
        <f t="shared" si="4"/>
        <v>108128</v>
      </c>
      <c r="N90">
        <f>IF(AND(A90&gt;0,A90&lt;999),IFERROR(VLOOKUP(results0303[[#This Row],[Card]],FISW[],1,FALSE),0),0)</f>
        <v>0</v>
      </c>
      <c r="O90">
        <f t="shared" si="5"/>
        <v>999</v>
      </c>
    </row>
    <row r="91" spans="1:15" x14ac:dyDescent="0.3">
      <c r="A91" s="12">
        <v>999</v>
      </c>
      <c r="B91" s="13">
        <v>4</v>
      </c>
      <c r="C91" s="13">
        <v>107875</v>
      </c>
      <c r="D91" s="13" t="s">
        <v>1498</v>
      </c>
      <c r="E91" s="13" t="s">
        <v>1029</v>
      </c>
      <c r="F91" s="13" t="s">
        <v>17</v>
      </c>
      <c r="G91" s="13" t="s">
        <v>18</v>
      </c>
      <c r="H91" s="13" t="s">
        <v>18</v>
      </c>
      <c r="I91" s="13" t="s">
        <v>18</v>
      </c>
      <c r="J91" s="13" t="s">
        <v>18</v>
      </c>
      <c r="K91" s="14" t="s">
        <v>18</v>
      </c>
      <c r="M91">
        <f t="shared" si="4"/>
        <v>107875</v>
      </c>
      <c r="N91">
        <f>IF(AND(A91&gt;0,A91&lt;999),IFERROR(VLOOKUP(results0303[[#This Row],[Card]],FISW[],1,FALSE),0),0)</f>
        <v>0</v>
      </c>
      <c r="O91">
        <f t="shared" si="5"/>
        <v>999</v>
      </c>
    </row>
    <row r="92" spans="1:15" x14ac:dyDescent="0.3">
      <c r="A92" s="12">
        <v>999</v>
      </c>
      <c r="B92" s="13">
        <v>69</v>
      </c>
      <c r="C92" s="13">
        <v>107703</v>
      </c>
      <c r="D92" s="13" t="s">
        <v>1499</v>
      </c>
      <c r="E92" s="13" t="s">
        <v>1171</v>
      </c>
      <c r="F92" s="13" t="s">
        <v>17</v>
      </c>
      <c r="G92" s="13" t="s">
        <v>18</v>
      </c>
      <c r="H92" s="13" t="s">
        <v>18</v>
      </c>
      <c r="I92" s="13" t="s">
        <v>18</v>
      </c>
      <c r="J92" s="13" t="s">
        <v>18</v>
      </c>
      <c r="K92" s="14" t="s">
        <v>18</v>
      </c>
      <c r="M92">
        <f t="shared" si="4"/>
        <v>107703</v>
      </c>
      <c r="N92">
        <f>IF(AND(A92&gt;0,A92&lt;999),IFERROR(VLOOKUP(results0303[[#This Row],[Card]],FISW[],1,FALSE),0),0)</f>
        <v>0</v>
      </c>
      <c r="O92">
        <f t="shared" si="5"/>
        <v>999</v>
      </c>
    </row>
    <row r="93" spans="1:15" x14ac:dyDescent="0.3">
      <c r="A93" s="12">
        <v>999</v>
      </c>
      <c r="B93" s="17">
        <v>20</v>
      </c>
      <c r="C93" s="17">
        <v>6536257</v>
      </c>
      <c r="D93" s="17" t="s">
        <v>1500</v>
      </c>
      <c r="E93" s="17" t="s">
        <v>1029</v>
      </c>
      <c r="F93" s="17" t="s">
        <v>20</v>
      </c>
      <c r="G93" s="17" t="s">
        <v>18</v>
      </c>
      <c r="H93" s="17" t="s">
        <v>18</v>
      </c>
      <c r="I93" s="17" t="s">
        <v>18</v>
      </c>
      <c r="J93" s="17" t="s">
        <v>18</v>
      </c>
      <c r="K93" s="18" t="s">
        <v>18</v>
      </c>
      <c r="M93">
        <f t="shared" si="4"/>
        <v>6536257</v>
      </c>
      <c r="N93">
        <f>IF(AND(A93&gt;0,A93&lt;999),IFERROR(VLOOKUP(results0303[[#This Row],[Card]],FISW[],1,FALSE),0),0)</f>
        <v>0</v>
      </c>
      <c r="O93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7138-7FB6-412F-8778-D63C6D2C960B}">
  <dimension ref="A1:O89"/>
  <sheetViews>
    <sheetView workbookViewId="0">
      <selection activeCell="N20" sqref="N20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6.88671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8</v>
      </c>
      <c r="C2" s="10">
        <v>108023</v>
      </c>
      <c r="D2" s="10" t="s">
        <v>1483</v>
      </c>
      <c r="E2" s="10" t="s">
        <v>969</v>
      </c>
      <c r="F2" s="10" t="s">
        <v>17</v>
      </c>
      <c r="G2" s="10" t="s">
        <v>1504</v>
      </c>
      <c r="H2" s="10" t="s">
        <v>1505</v>
      </c>
      <c r="I2" s="10" t="s">
        <v>1506</v>
      </c>
      <c r="J2" s="10" t="s">
        <v>18</v>
      </c>
      <c r="K2" s="11" t="s">
        <v>1507</v>
      </c>
      <c r="M2">
        <f t="shared" ref="M2:M33" si="0">C2</f>
        <v>108023</v>
      </c>
      <c r="N2">
        <f>IF(AND(A2&gt;0,A2&lt;999),IFERROR(VLOOKUP(results0403[[#This Row],[Card]],FISW[],1,FALSE),0),0)</f>
        <v>108023</v>
      </c>
      <c r="O2">
        <f t="shared" ref="O2:O33" si="1">A2</f>
        <v>1</v>
      </c>
    </row>
    <row r="3" spans="1:15" x14ac:dyDescent="0.3">
      <c r="A3" s="12">
        <v>2</v>
      </c>
      <c r="B3" s="13">
        <v>4</v>
      </c>
      <c r="C3" s="13">
        <v>107497</v>
      </c>
      <c r="D3" s="13" t="s">
        <v>1153</v>
      </c>
      <c r="E3" s="13" t="s">
        <v>1154</v>
      </c>
      <c r="F3" s="13" t="s">
        <v>17</v>
      </c>
      <c r="G3" s="13" t="s">
        <v>1508</v>
      </c>
      <c r="H3" s="13" t="s">
        <v>1509</v>
      </c>
      <c r="I3" s="13" t="s">
        <v>1510</v>
      </c>
      <c r="J3" s="13" t="s">
        <v>1511</v>
      </c>
      <c r="K3" s="14" t="s">
        <v>1512</v>
      </c>
      <c r="M3">
        <f t="shared" si="0"/>
        <v>107497</v>
      </c>
      <c r="N3">
        <f>IF(AND(A3&gt;0,A3&lt;999),IFERROR(VLOOKUP(results0403[[#This Row],[Card]],FISW[],1,FALSE),0),0)</f>
        <v>107497</v>
      </c>
      <c r="O3">
        <f t="shared" si="1"/>
        <v>2</v>
      </c>
    </row>
    <row r="4" spans="1:15" x14ac:dyDescent="0.3">
      <c r="A4" s="9">
        <v>3</v>
      </c>
      <c r="B4" s="10">
        <v>19</v>
      </c>
      <c r="C4" s="10">
        <v>107985</v>
      </c>
      <c r="D4" s="10" t="s">
        <v>1159</v>
      </c>
      <c r="E4" s="10" t="s">
        <v>969</v>
      </c>
      <c r="F4" s="10" t="s">
        <v>17</v>
      </c>
      <c r="G4" s="10" t="s">
        <v>1513</v>
      </c>
      <c r="H4" s="10" t="s">
        <v>288</v>
      </c>
      <c r="I4" s="10" t="s">
        <v>1514</v>
      </c>
      <c r="J4" s="10" t="s">
        <v>1515</v>
      </c>
      <c r="K4" s="11" t="s">
        <v>1516</v>
      </c>
      <c r="M4">
        <f t="shared" si="0"/>
        <v>107985</v>
      </c>
      <c r="N4">
        <f>IF(AND(A4&gt;0,A4&lt;999),IFERROR(VLOOKUP(results0403[[#This Row],[Card]],FISW[],1,FALSE),0),0)</f>
        <v>107985</v>
      </c>
      <c r="O4">
        <f t="shared" si="1"/>
        <v>3</v>
      </c>
    </row>
    <row r="5" spans="1:15" x14ac:dyDescent="0.3">
      <c r="A5" s="12">
        <v>4</v>
      </c>
      <c r="B5" s="13">
        <v>9</v>
      </c>
      <c r="C5" s="13">
        <v>107424</v>
      </c>
      <c r="D5" s="13" t="s">
        <v>1148</v>
      </c>
      <c r="E5" s="13" t="s">
        <v>1149</v>
      </c>
      <c r="F5" s="13" t="s">
        <v>17</v>
      </c>
      <c r="G5" s="13" t="s">
        <v>1138</v>
      </c>
      <c r="H5" s="13" t="s">
        <v>1517</v>
      </c>
      <c r="I5" s="13" t="s">
        <v>835</v>
      </c>
      <c r="J5" s="13" t="s">
        <v>1518</v>
      </c>
      <c r="K5" s="14" t="s">
        <v>1116</v>
      </c>
      <c r="M5">
        <f t="shared" si="0"/>
        <v>107424</v>
      </c>
      <c r="N5">
        <f>IF(AND(A5&gt;0,A5&lt;999),IFERROR(VLOOKUP(results0403[[#This Row],[Card]],FISW[],1,FALSE),0),0)</f>
        <v>107424</v>
      </c>
      <c r="O5">
        <f t="shared" si="1"/>
        <v>4</v>
      </c>
    </row>
    <row r="6" spans="1:15" x14ac:dyDescent="0.3">
      <c r="A6" s="9">
        <v>5</v>
      </c>
      <c r="B6" s="10">
        <v>17</v>
      </c>
      <c r="C6" s="10">
        <v>108075</v>
      </c>
      <c r="D6" s="10" t="s">
        <v>1496</v>
      </c>
      <c r="E6" s="10" t="s">
        <v>963</v>
      </c>
      <c r="F6" s="10" t="s">
        <v>17</v>
      </c>
      <c r="G6" s="10" t="s">
        <v>678</v>
      </c>
      <c r="H6" s="10" t="s">
        <v>598</v>
      </c>
      <c r="I6" s="10" t="s">
        <v>1519</v>
      </c>
      <c r="J6" s="10" t="s">
        <v>1520</v>
      </c>
      <c r="K6" s="11" t="s">
        <v>1473</v>
      </c>
      <c r="M6">
        <f t="shared" si="0"/>
        <v>108075</v>
      </c>
      <c r="N6">
        <f>IF(AND(A6&gt;0,A6&lt;999),IFERROR(VLOOKUP(results0403[[#This Row],[Card]],FISW[],1,FALSE),0),0)</f>
        <v>108075</v>
      </c>
      <c r="O6">
        <f t="shared" si="1"/>
        <v>5</v>
      </c>
    </row>
    <row r="7" spans="1:15" x14ac:dyDescent="0.3">
      <c r="A7" s="12">
        <v>6</v>
      </c>
      <c r="B7" s="13">
        <v>3</v>
      </c>
      <c r="C7" s="13">
        <v>108113</v>
      </c>
      <c r="D7" s="13" t="s">
        <v>180</v>
      </c>
      <c r="E7" s="13" t="s">
        <v>963</v>
      </c>
      <c r="F7" s="13" t="s">
        <v>17</v>
      </c>
      <c r="G7" s="13" t="s">
        <v>455</v>
      </c>
      <c r="H7" s="13" t="s">
        <v>1521</v>
      </c>
      <c r="I7" s="13" t="s">
        <v>1522</v>
      </c>
      <c r="J7" s="13" t="s">
        <v>75</v>
      </c>
      <c r="K7" s="14" t="s">
        <v>975</v>
      </c>
      <c r="M7">
        <f t="shared" si="0"/>
        <v>108113</v>
      </c>
      <c r="N7">
        <f>IF(AND(A7&gt;0,A7&lt;999),IFERROR(VLOOKUP(results0403[[#This Row],[Card]],FISW[],1,FALSE),0),0)</f>
        <v>108113</v>
      </c>
      <c r="O7">
        <f t="shared" si="1"/>
        <v>6</v>
      </c>
    </row>
    <row r="8" spans="1:15" x14ac:dyDescent="0.3">
      <c r="A8" s="9">
        <v>7</v>
      </c>
      <c r="B8" s="10">
        <v>21</v>
      </c>
      <c r="C8" s="10">
        <v>107582</v>
      </c>
      <c r="D8" s="10" t="s">
        <v>1480</v>
      </c>
      <c r="E8" s="10" t="s">
        <v>1177</v>
      </c>
      <c r="F8" s="10" t="s">
        <v>17</v>
      </c>
      <c r="G8" s="10" t="s">
        <v>1523</v>
      </c>
      <c r="H8" s="10" t="s">
        <v>1524</v>
      </c>
      <c r="I8" s="10" t="s">
        <v>1525</v>
      </c>
      <c r="J8" s="10" t="s">
        <v>1526</v>
      </c>
      <c r="K8" s="11" t="s">
        <v>1527</v>
      </c>
      <c r="M8">
        <f t="shared" si="0"/>
        <v>107582</v>
      </c>
      <c r="N8">
        <f>IF(AND(A8&gt;0,A8&lt;999),IFERROR(VLOOKUP(results0403[[#This Row],[Card]],FISW[],1,FALSE),0),0)</f>
        <v>107582</v>
      </c>
      <c r="O8">
        <f t="shared" si="1"/>
        <v>7</v>
      </c>
    </row>
    <row r="9" spans="1:15" x14ac:dyDescent="0.3">
      <c r="A9" s="12">
        <v>8</v>
      </c>
      <c r="B9" s="13">
        <v>1</v>
      </c>
      <c r="C9" s="13">
        <v>107663</v>
      </c>
      <c r="D9" s="13" t="s">
        <v>1170</v>
      </c>
      <c r="E9" s="13" t="s">
        <v>1171</v>
      </c>
      <c r="F9" s="13" t="s">
        <v>17</v>
      </c>
      <c r="G9" s="13" t="s">
        <v>1528</v>
      </c>
      <c r="H9" s="13" t="s">
        <v>990</v>
      </c>
      <c r="I9" s="13" t="s">
        <v>1529</v>
      </c>
      <c r="J9" s="13" t="s">
        <v>1530</v>
      </c>
      <c r="K9" s="14" t="s">
        <v>1531</v>
      </c>
      <c r="M9">
        <f t="shared" si="0"/>
        <v>107663</v>
      </c>
      <c r="N9">
        <f>IF(AND(A9&gt;0,A9&lt;999),IFERROR(VLOOKUP(results0403[[#This Row],[Card]],FISW[],1,FALSE),0),0)</f>
        <v>107663</v>
      </c>
      <c r="O9">
        <f t="shared" si="1"/>
        <v>8</v>
      </c>
    </row>
    <row r="10" spans="1:15" x14ac:dyDescent="0.3">
      <c r="A10" s="9">
        <v>9</v>
      </c>
      <c r="B10" s="10">
        <v>16</v>
      </c>
      <c r="C10" s="10">
        <v>107879</v>
      </c>
      <c r="D10" s="10" t="s">
        <v>135</v>
      </c>
      <c r="E10" s="10" t="s">
        <v>1029</v>
      </c>
      <c r="F10" s="10" t="s">
        <v>17</v>
      </c>
      <c r="G10" s="10" t="s">
        <v>842</v>
      </c>
      <c r="H10" s="10" t="s">
        <v>1532</v>
      </c>
      <c r="I10" s="10" t="s">
        <v>1533</v>
      </c>
      <c r="J10" s="10" t="s">
        <v>1534</v>
      </c>
      <c r="K10" s="11" t="s">
        <v>1535</v>
      </c>
      <c r="M10">
        <f t="shared" si="0"/>
        <v>107879</v>
      </c>
      <c r="N10">
        <f>IF(AND(A10&gt;0,A10&lt;999),IFERROR(VLOOKUP(results0403[[#This Row],[Card]],FISW[],1,FALSE),0),0)</f>
        <v>107879</v>
      </c>
      <c r="O10">
        <f t="shared" si="1"/>
        <v>9</v>
      </c>
    </row>
    <row r="11" spans="1:15" x14ac:dyDescent="0.3">
      <c r="A11" s="12">
        <v>10</v>
      </c>
      <c r="B11" s="13">
        <v>18</v>
      </c>
      <c r="C11" s="13">
        <v>108114</v>
      </c>
      <c r="D11" s="13" t="s">
        <v>163</v>
      </c>
      <c r="E11" s="13" t="s">
        <v>963</v>
      </c>
      <c r="F11" s="13" t="s">
        <v>17</v>
      </c>
      <c r="G11" s="13" t="s">
        <v>1536</v>
      </c>
      <c r="H11" s="13" t="s">
        <v>1117</v>
      </c>
      <c r="I11" s="13" t="s">
        <v>1537</v>
      </c>
      <c r="J11" s="13" t="s">
        <v>1538</v>
      </c>
      <c r="K11" s="14" t="s">
        <v>1539</v>
      </c>
      <c r="M11">
        <f t="shared" si="0"/>
        <v>108114</v>
      </c>
      <c r="N11">
        <f>IF(AND(A11&gt;0,A11&lt;999),IFERROR(VLOOKUP(results0403[[#This Row],[Card]],FISW[],1,FALSE),0),0)</f>
        <v>108114</v>
      </c>
      <c r="O11">
        <f t="shared" si="1"/>
        <v>10</v>
      </c>
    </row>
    <row r="12" spans="1:15" x14ac:dyDescent="0.3">
      <c r="A12" s="9">
        <v>11</v>
      </c>
      <c r="B12" s="10">
        <v>2</v>
      </c>
      <c r="C12" s="10">
        <v>108116</v>
      </c>
      <c r="D12" s="10" t="s">
        <v>131</v>
      </c>
      <c r="E12" s="10" t="s">
        <v>963</v>
      </c>
      <c r="F12" s="10" t="s">
        <v>17</v>
      </c>
      <c r="G12" s="10" t="s">
        <v>708</v>
      </c>
      <c r="H12" s="10" t="s">
        <v>1477</v>
      </c>
      <c r="I12" s="10" t="s">
        <v>1540</v>
      </c>
      <c r="J12" s="10" t="s">
        <v>1541</v>
      </c>
      <c r="K12" s="11" t="s">
        <v>1542</v>
      </c>
      <c r="M12">
        <f t="shared" si="0"/>
        <v>108116</v>
      </c>
      <c r="N12">
        <f>IF(AND(A12&gt;0,A12&lt;999),IFERROR(VLOOKUP(results0403[[#This Row],[Card]],FISW[],1,FALSE),0),0)</f>
        <v>108116</v>
      </c>
      <c r="O12">
        <f t="shared" si="1"/>
        <v>11</v>
      </c>
    </row>
    <row r="13" spans="1:15" x14ac:dyDescent="0.3">
      <c r="A13" s="12">
        <v>12</v>
      </c>
      <c r="B13" s="13">
        <v>6</v>
      </c>
      <c r="C13" s="13">
        <v>108144</v>
      </c>
      <c r="D13" s="13" t="s">
        <v>148</v>
      </c>
      <c r="E13" s="13" t="s">
        <v>963</v>
      </c>
      <c r="F13" s="13" t="s">
        <v>17</v>
      </c>
      <c r="G13" s="13" t="s">
        <v>951</v>
      </c>
      <c r="H13" s="13" t="s">
        <v>1543</v>
      </c>
      <c r="I13" s="13" t="s">
        <v>1544</v>
      </c>
      <c r="J13" s="13" t="s">
        <v>1545</v>
      </c>
      <c r="K13" s="14" t="s">
        <v>1546</v>
      </c>
      <c r="M13">
        <f t="shared" si="0"/>
        <v>108144</v>
      </c>
      <c r="N13">
        <f>IF(AND(A13&gt;0,A13&lt;999),IFERROR(VLOOKUP(results0403[[#This Row],[Card]],FISW[],1,FALSE),0),0)</f>
        <v>108144</v>
      </c>
      <c r="O13">
        <f t="shared" si="1"/>
        <v>12</v>
      </c>
    </row>
    <row r="14" spans="1:15" x14ac:dyDescent="0.3">
      <c r="A14" s="9">
        <v>13</v>
      </c>
      <c r="B14" s="10">
        <v>23</v>
      </c>
      <c r="C14" s="10">
        <v>108118</v>
      </c>
      <c r="D14" s="10" t="s">
        <v>1476</v>
      </c>
      <c r="E14" s="10" t="s">
        <v>963</v>
      </c>
      <c r="F14" s="10" t="s">
        <v>17</v>
      </c>
      <c r="G14" s="10" t="s">
        <v>1547</v>
      </c>
      <c r="H14" s="10" t="s">
        <v>1172</v>
      </c>
      <c r="I14" s="10" t="s">
        <v>1548</v>
      </c>
      <c r="J14" s="10" t="s">
        <v>1549</v>
      </c>
      <c r="K14" s="11" t="s">
        <v>1550</v>
      </c>
      <c r="M14">
        <f t="shared" si="0"/>
        <v>108118</v>
      </c>
      <c r="N14">
        <f>IF(AND(A14&gt;0,A14&lt;999),IFERROR(VLOOKUP(results0403[[#This Row],[Card]],FISW[],1,FALSE),0),0)</f>
        <v>108118</v>
      </c>
      <c r="O14">
        <f t="shared" si="1"/>
        <v>13</v>
      </c>
    </row>
    <row r="15" spans="1:15" x14ac:dyDescent="0.3">
      <c r="A15" s="12">
        <v>14</v>
      </c>
      <c r="B15" s="13">
        <v>15</v>
      </c>
      <c r="C15" s="13">
        <v>108137</v>
      </c>
      <c r="D15" s="13" t="s">
        <v>159</v>
      </c>
      <c r="E15" s="13" t="s">
        <v>963</v>
      </c>
      <c r="F15" s="13" t="s">
        <v>17</v>
      </c>
      <c r="G15" s="13" t="s">
        <v>1551</v>
      </c>
      <c r="H15" s="13" t="s">
        <v>1552</v>
      </c>
      <c r="I15" s="13" t="s">
        <v>1553</v>
      </c>
      <c r="J15" s="13" t="s">
        <v>1554</v>
      </c>
      <c r="K15" s="14" t="s">
        <v>1555</v>
      </c>
      <c r="M15">
        <f t="shared" si="0"/>
        <v>108137</v>
      </c>
      <c r="N15">
        <f>IF(AND(A15&gt;0,A15&lt;999),IFERROR(VLOOKUP(results0403[[#This Row],[Card]],FISW[],1,FALSE),0),0)</f>
        <v>108137</v>
      </c>
      <c r="O15">
        <f t="shared" si="1"/>
        <v>14</v>
      </c>
    </row>
    <row r="16" spans="1:15" x14ac:dyDescent="0.3">
      <c r="A16" s="9">
        <v>15</v>
      </c>
      <c r="B16" s="10">
        <v>7</v>
      </c>
      <c r="C16" s="10">
        <v>107984</v>
      </c>
      <c r="D16" s="10" t="s">
        <v>125</v>
      </c>
      <c r="E16" s="10" t="s">
        <v>969</v>
      </c>
      <c r="F16" s="10" t="s">
        <v>17</v>
      </c>
      <c r="G16" s="10" t="s">
        <v>1556</v>
      </c>
      <c r="H16" s="10" t="s">
        <v>1557</v>
      </c>
      <c r="I16" s="10" t="s">
        <v>1558</v>
      </c>
      <c r="J16" s="10" t="s">
        <v>521</v>
      </c>
      <c r="K16" s="11" t="s">
        <v>1559</v>
      </c>
      <c r="M16">
        <f t="shared" si="0"/>
        <v>107984</v>
      </c>
      <c r="N16">
        <f>IF(AND(A16&gt;0,A16&lt;999),IFERROR(VLOOKUP(results0403[[#This Row],[Card]],FISW[],1,FALSE),0),0)</f>
        <v>107984</v>
      </c>
      <c r="O16">
        <f t="shared" si="1"/>
        <v>15</v>
      </c>
    </row>
    <row r="17" spans="1:15" x14ac:dyDescent="0.3">
      <c r="A17" s="12">
        <v>16</v>
      </c>
      <c r="B17" s="13">
        <v>14</v>
      </c>
      <c r="C17" s="13">
        <v>108143</v>
      </c>
      <c r="D17" s="13" t="s">
        <v>326</v>
      </c>
      <c r="E17" s="13" t="s">
        <v>963</v>
      </c>
      <c r="F17" s="13" t="s">
        <v>17</v>
      </c>
      <c r="G17" s="13" t="s">
        <v>1560</v>
      </c>
      <c r="H17" s="13" t="s">
        <v>299</v>
      </c>
      <c r="I17" s="13" t="s">
        <v>1561</v>
      </c>
      <c r="J17" s="13" t="s">
        <v>1562</v>
      </c>
      <c r="K17" s="14" t="s">
        <v>1563</v>
      </c>
      <c r="M17">
        <f t="shared" si="0"/>
        <v>108143</v>
      </c>
      <c r="N17">
        <f>IF(AND(A17&gt;0,A17&lt;999),IFERROR(VLOOKUP(results0403[[#This Row],[Card]],FISW[],1,FALSE),0),0)</f>
        <v>108143</v>
      </c>
      <c r="O17">
        <f t="shared" si="1"/>
        <v>16</v>
      </c>
    </row>
    <row r="18" spans="1:15" x14ac:dyDescent="0.3">
      <c r="A18" s="9">
        <v>17</v>
      </c>
      <c r="B18" s="10">
        <v>28</v>
      </c>
      <c r="C18" s="10">
        <v>6536086</v>
      </c>
      <c r="D18" s="10" t="s">
        <v>1223</v>
      </c>
      <c r="E18" s="10" t="s">
        <v>958</v>
      </c>
      <c r="F18" s="10" t="s">
        <v>20</v>
      </c>
      <c r="G18" s="10" t="s">
        <v>1564</v>
      </c>
      <c r="H18" s="10" t="s">
        <v>344</v>
      </c>
      <c r="I18" s="10" t="s">
        <v>1565</v>
      </c>
      <c r="J18" s="10" t="s">
        <v>1566</v>
      </c>
      <c r="K18" s="11" t="s">
        <v>1567</v>
      </c>
      <c r="M18">
        <f t="shared" si="0"/>
        <v>6536086</v>
      </c>
      <c r="N18">
        <f>IF(AND(A18&gt;0,A18&lt;999),IFERROR(VLOOKUP(results0403[[#This Row],[Card]],FISW[],1,FALSE),0),0)</f>
        <v>6536086</v>
      </c>
      <c r="O18">
        <f t="shared" si="1"/>
        <v>17</v>
      </c>
    </row>
    <row r="19" spans="1:15" x14ac:dyDescent="0.3">
      <c r="A19" s="12">
        <v>18</v>
      </c>
      <c r="B19" s="13">
        <v>20</v>
      </c>
      <c r="C19" s="13">
        <v>108002</v>
      </c>
      <c r="D19" s="13" t="s">
        <v>315</v>
      </c>
      <c r="E19" s="13" t="s">
        <v>969</v>
      </c>
      <c r="F19" s="13" t="s">
        <v>17</v>
      </c>
      <c r="G19" s="13" t="s">
        <v>726</v>
      </c>
      <c r="H19" s="13" t="s">
        <v>1568</v>
      </c>
      <c r="I19" s="13" t="s">
        <v>1569</v>
      </c>
      <c r="J19" s="13" t="s">
        <v>1570</v>
      </c>
      <c r="K19" s="14" t="s">
        <v>1571</v>
      </c>
      <c r="M19">
        <f t="shared" si="0"/>
        <v>108002</v>
      </c>
      <c r="N19">
        <f>IF(AND(A19&gt;0,A19&lt;999),IFERROR(VLOOKUP(results0403[[#This Row],[Card]],FISW[],1,FALSE),0),0)</f>
        <v>108002</v>
      </c>
      <c r="O19">
        <f t="shared" si="1"/>
        <v>18</v>
      </c>
    </row>
    <row r="20" spans="1:15" x14ac:dyDescent="0.3">
      <c r="A20" s="9">
        <v>19</v>
      </c>
      <c r="B20" s="10">
        <v>10</v>
      </c>
      <c r="C20" s="10">
        <v>6535954</v>
      </c>
      <c r="D20" s="10" t="s">
        <v>1205</v>
      </c>
      <c r="E20" s="10" t="s">
        <v>958</v>
      </c>
      <c r="F20" s="10" t="s">
        <v>20</v>
      </c>
      <c r="G20" s="10" t="s">
        <v>1175</v>
      </c>
      <c r="H20" s="10" t="s">
        <v>1173</v>
      </c>
      <c r="I20" s="10" t="s">
        <v>1572</v>
      </c>
      <c r="J20" s="10" t="s">
        <v>1573</v>
      </c>
      <c r="K20" s="11" t="s">
        <v>1574</v>
      </c>
      <c r="M20">
        <f t="shared" si="0"/>
        <v>6535954</v>
      </c>
      <c r="N20">
        <f>IF(AND(A20&gt;0,A20&lt;999),IFERROR(VLOOKUP(results0403[[#This Row],[Card]],FISW[],1,FALSE),0),0)</f>
        <v>6535954</v>
      </c>
      <c r="O20">
        <f t="shared" si="1"/>
        <v>19</v>
      </c>
    </row>
    <row r="21" spans="1:15" x14ac:dyDescent="0.3">
      <c r="A21" s="12">
        <v>20</v>
      </c>
      <c r="B21" s="13">
        <v>51</v>
      </c>
      <c r="C21" s="13">
        <v>108196</v>
      </c>
      <c r="D21" s="13" t="s">
        <v>1262</v>
      </c>
      <c r="E21" s="13" t="s">
        <v>963</v>
      </c>
      <c r="F21" s="13" t="s">
        <v>17</v>
      </c>
      <c r="G21" s="13" t="s">
        <v>1575</v>
      </c>
      <c r="H21" s="13" t="s">
        <v>1576</v>
      </c>
      <c r="I21" s="13" t="s">
        <v>1577</v>
      </c>
      <c r="J21" s="13" t="s">
        <v>1578</v>
      </c>
      <c r="K21" s="14" t="s">
        <v>1579</v>
      </c>
      <c r="M21">
        <f t="shared" si="0"/>
        <v>108196</v>
      </c>
      <c r="N21">
        <f>IF(AND(A21&gt;0,A21&lt;999),IFERROR(VLOOKUP(results0403[[#This Row],[Card]],FISW[],1,FALSE),0),0)</f>
        <v>108196</v>
      </c>
      <c r="O21">
        <f t="shared" si="1"/>
        <v>20</v>
      </c>
    </row>
    <row r="22" spans="1:15" x14ac:dyDescent="0.3">
      <c r="A22" s="9">
        <v>21</v>
      </c>
      <c r="B22" s="10">
        <v>29</v>
      </c>
      <c r="C22" s="10">
        <v>6535769</v>
      </c>
      <c r="D22" s="10" t="s">
        <v>1239</v>
      </c>
      <c r="E22" s="10" t="s">
        <v>1171</v>
      </c>
      <c r="F22" s="10" t="s">
        <v>20</v>
      </c>
      <c r="G22" s="10" t="s">
        <v>1580</v>
      </c>
      <c r="H22" s="10" t="s">
        <v>1581</v>
      </c>
      <c r="I22" s="10" t="s">
        <v>1582</v>
      </c>
      <c r="J22" s="10" t="s">
        <v>1583</v>
      </c>
      <c r="K22" s="11" t="s">
        <v>1584</v>
      </c>
      <c r="M22">
        <f t="shared" si="0"/>
        <v>6535769</v>
      </c>
      <c r="N22">
        <f>IF(AND(A22&gt;0,A22&lt;999),IFERROR(VLOOKUP(results0403[[#This Row],[Card]],FISW[],1,FALSE),0),0)</f>
        <v>6535769</v>
      </c>
      <c r="O22">
        <f t="shared" si="1"/>
        <v>21</v>
      </c>
    </row>
    <row r="23" spans="1:15" x14ac:dyDescent="0.3">
      <c r="A23" s="12">
        <v>22</v>
      </c>
      <c r="B23" s="13">
        <v>12</v>
      </c>
      <c r="C23" s="13">
        <v>107804</v>
      </c>
      <c r="D23" s="13" t="s">
        <v>1482</v>
      </c>
      <c r="E23" s="13" t="s">
        <v>958</v>
      </c>
      <c r="F23" s="13" t="s">
        <v>17</v>
      </c>
      <c r="G23" s="13" t="s">
        <v>1547</v>
      </c>
      <c r="H23" s="13" t="s">
        <v>1585</v>
      </c>
      <c r="I23" s="13" t="s">
        <v>1586</v>
      </c>
      <c r="J23" s="13" t="s">
        <v>1587</v>
      </c>
      <c r="K23" s="14" t="s">
        <v>1588</v>
      </c>
      <c r="M23">
        <f t="shared" si="0"/>
        <v>107804</v>
      </c>
      <c r="N23">
        <f>IF(AND(A23&gt;0,A23&lt;999),IFERROR(VLOOKUP(results0403[[#This Row],[Card]],FISW[],1,FALSE),0),0)</f>
        <v>107804</v>
      </c>
      <c r="O23">
        <f t="shared" si="1"/>
        <v>22</v>
      </c>
    </row>
    <row r="24" spans="1:15" x14ac:dyDescent="0.3">
      <c r="A24" s="9">
        <v>23</v>
      </c>
      <c r="B24" s="10">
        <v>27</v>
      </c>
      <c r="C24" s="10">
        <v>107873</v>
      </c>
      <c r="D24" s="10" t="s">
        <v>1201</v>
      </c>
      <c r="E24" s="10" t="s">
        <v>1029</v>
      </c>
      <c r="F24" s="10" t="s">
        <v>17</v>
      </c>
      <c r="G24" s="10" t="s">
        <v>823</v>
      </c>
      <c r="H24" s="10" t="s">
        <v>1589</v>
      </c>
      <c r="I24" s="10" t="s">
        <v>1590</v>
      </c>
      <c r="J24" s="10" t="s">
        <v>538</v>
      </c>
      <c r="K24" s="11" t="s">
        <v>1591</v>
      </c>
      <c r="M24">
        <f t="shared" si="0"/>
        <v>107873</v>
      </c>
      <c r="N24">
        <f>IF(AND(A24&gt;0,A24&lt;999),IFERROR(VLOOKUP(results0403[[#This Row],[Card]],FISW[],1,FALSE),0),0)</f>
        <v>107873</v>
      </c>
      <c r="O24">
        <f t="shared" si="1"/>
        <v>23</v>
      </c>
    </row>
    <row r="25" spans="1:15" x14ac:dyDescent="0.3">
      <c r="A25" s="12">
        <v>24</v>
      </c>
      <c r="B25" s="13">
        <v>33</v>
      </c>
      <c r="C25" s="13">
        <v>6535953</v>
      </c>
      <c r="D25" s="13" t="s">
        <v>1474</v>
      </c>
      <c r="E25" s="13" t="s">
        <v>958</v>
      </c>
      <c r="F25" s="13" t="s">
        <v>20</v>
      </c>
      <c r="G25" s="13" t="s">
        <v>1592</v>
      </c>
      <c r="H25" s="13" t="s">
        <v>354</v>
      </c>
      <c r="I25" s="13" t="s">
        <v>1593</v>
      </c>
      <c r="J25" s="13" t="s">
        <v>1594</v>
      </c>
      <c r="K25" s="14" t="s">
        <v>1068</v>
      </c>
      <c r="M25">
        <f t="shared" si="0"/>
        <v>6535953</v>
      </c>
      <c r="N25">
        <f>IF(AND(A25&gt;0,A25&lt;999),IFERROR(VLOOKUP(results0403[[#This Row],[Card]],FISW[],1,FALSE),0),0)</f>
        <v>6535953</v>
      </c>
      <c r="O25">
        <f t="shared" si="1"/>
        <v>24</v>
      </c>
    </row>
    <row r="26" spans="1:15" x14ac:dyDescent="0.3">
      <c r="A26" s="9">
        <v>25</v>
      </c>
      <c r="B26" s="10">
        <v>50</v>
      </c>
      <c r="C26" s="10">
        <v>108076</v>
      </c>
      <c r="D26" s="10" t="s">
        <v>1279</v>
      </c>
      <c r="E26" s="10" t="s">
        <v>963</v>
      </c>
      <c r="F26" s="10" t="s">
        <v>17</v>
      </c>
      <c r="G26" s="10" t="s">
        <v>1595</v>
      </c>
      <c r="H26" s="10" t="s">
        <v>987</v>
      </c>
      <c r="I26" s="10" t="s">
        <v>1596</v>
      </c>
      <c r="J26" s="10" t="s">
        <v>545</v>
      </c>
      <c r="K26" s="11" t="s">
        <v>1597</v>
      </c>
      <c r="M26">
        <f t="shared" si="0"/>
        <v>108076</v>
      </c>
      <c r="N26">
        <f>IF(AND(A26&gt;0,A26&lt;999),IFERROR(VLOOKUP(results0403[[#This Row],[Card]],FISW[],1,FALSE),0),0)</f>
        <v>108076</v>
      </c>
      <c r="O26">
        <f t="shared" si="1"/>
        <v>25</v>
      </c>
    </row>
    <row r="27" spans="1:15" x14ac:dyDescent="0.3">
      <c r="A27" s="12">
        <v>26</v>
      </c>
      <c r="B27" s="13">
        <v>34</v>
      </c>
      <c r="C27" s="13">
        <v>6536298</v>
      </c>
      <c r="D27" s="13" t="s">
        <v>1268</v>
      </c>
      <c r="E27" s="13" t="s">
        <v>1029</v>
      </c>
      <c r="F27" s="13" t="s">
        <v>20</v>
      </c>
      <c r="G27" s="13" t="s">
        <v>1598</v>
      </c>
      <c r="H27" s="13" t="s">
        <v>1599</v>
      </c>
      <c r="I27" s="13" t="s">
        <v>1600</v>
      </c>
      <c r="J27" s="13" t="s">
        <v>1601</v>
      </c>
      <c r="K27" s="14" t="s">
        <v>1602</v>
      </c>
      <c r="M27">
        <f t="shared" si="0"/>
        <v>6536298</v>
      </c>
      <c r="N27">
        <f>IF(AND(A27&gt;0,A27&lt;999),IFERROR(VLOOKUP(results0403[[#This Row],[Card]],FISW[],1,FALSE),0),0)</f>
        <v>6536298</v>
      </c>
      <c r="O27">
        <f t="shared" si="1"/>
        <v>26</v>
      </c>
    </row>
    <row r="28" spans="1:15" x14ac:dyDescent="0.3">
      <c r="A28" s="9">
        <v>27</v>
      </c>
      <c r="B28" s="10">
        <v>24</v>
      </c>
      <c r="C28" s="10">
        <v>108147</v>
      </c>
      <c r="D28" s="10" t="s">
        <v>1256</v>
      </c>
      <c r="E28" s="10" t="s">
        <v>963</v>
      </c>
      <c r="F28" s="10" t="s">
        <v>17</v>
      </c>
      <c r="G28" s="10" t="s">
        <v>698</v>
      </c>
      <c r="H28" s="10" t="s">
        <v>1603</v>
      </c>
      <c r="I28" s="10" t="s">
        <v>1604</v>
      </c>
      <c r="J28" s="10" t="s">
        <v>863</v>
      </c>
      <c r="K28" s="11" t="s">
        <v>1605</v>
      </c>
      <c r="M28">
        <f t="shared" si="0"/>
        <v>108147</v>
      </c>
      <c r="N28">
        <f>IF(AND(A28&gt;0,A28&lt;999),IFERROR(VLOOKUP(results0403[[#This Row],[Card]],FISW[],1,FALSE),0),0)</f>
        <v>108147</v>
      </c>
      <c r="O28">
        <f t="shared" si="1"/>
        <v>27</v>
      </c>
    </row>
    <row r="29" spans="1:15" x14ac:dyDescent="0.3">
      <c r="A29" s="12">
        <v>28</v>
      </c>
      <c r="B29" s="13">
        <v>41</v>
      </c>
      <c r="C29" s="13">
        <v>108136</v>
      </c>
      <c r="D29" s="13" t="s">
        <v>207</v>
      </c>
      <c r="E29" s="13" t="s">
        <v>963</v>
      </c>
      <c r="F29" s="13" t="s">
        <v>17</v>
      </c>
      <c r="G29" s="13" t="s">
        <v>1581</v>
      </c>
      <c r="H29" s="13" t="s">
        <v>1606</v>
      </c>
      <c r="I29" s="13" t="s">
        <v>1607</v>
      </c>
      <c r="J29" s="13" t="s">
        <v>1608</v>
      </c>
      <c r="K29" s="14" t="s">
        <v>1609</v>
      </c>
      <c r="M29">
        <f t="shared" si="0"/>
        <v>108136</v>
      </c>
      <c r="N29">
        <f>IF(AND(A29&gt;0,A29&lt;999),IFERROR(VLOOKUP(results0403[[#This Row],[Card]],FISW[],1,FALSE),0),0)</f>
        <v>108136</v>
      </c>
      <c r="O29">
        <f t="shared" si="1"/>
        <v>28</v>
      </c>
    </row>
    <row r="30" spans="1:15" x14ac:dyDescent="0.3">
      <c r="A30" s="9">
        <v>29</v>
      </c>
      <c r="B30" s="10">
        <v>58</v>
      </c>
      <c r="C30" s="10">
        <v>108141</v>
      </c>
      <c r="D30" s="10" t="s">
        <v>320</v>
      </c>
      <c r="E30" s="10" t="s">
        <v>963</v>
      </c>
      <c r="F30" s="10" t="s">
        <v>17</v>
      </c>
      <c r="G30" s="10" t="s">
        <v>1182</v>
      </c>
      <c r="H30" s="10" t="s">
        <v>1610</v>
      </c>
      <c r="I30" s="10" t="s">
        <v>1611</v>
      </c>
      <c r="J30" s="10" t="s">
        <v>1612</v>
      </c>
      <c r="K30" s="11" t="s">
        <v>1613</v>
      </c>
      <c r="M30">
        <f t="shared" si="0"/>
        <v>108141</v>
      </c>
      <c r="N30">
        <f>IF(AND(A30&gt;0,A30&lt;999),IFERROR(VLOOKUP(results0403[[#This Row],[Card]],FISW[],1,FALSE),0),0)</f>
        <v>108141</v>
      </c>
      <c r="O30">
        <f t="shared" si="1"/>
        <v>29</v>
      </c>
    </row>
    <row r="31" spans="1:15" x14ac:dyDescent="0.3">
      <c r="A31" s="12">
        <v>30</v>
      </c>
      <c r="B31" s="13">
        <v>49</v>
      </c>
      <c r="C31" s="13">
        <v>107882</v>
      </c>
      <c r="D31" s="13" t="s">
        <v>1469</v>
      </c>
      <c r="E31" s="13" t="s">
        <v>1029</v>
      </c>
      <c r="F31" s="13" t="s">
        <v>17</v>
      </c>
      <c r="G31" s="13" t="s">
        <v>1614</v>
      </c>
      <c r="H31" s="13" t="s">
        <v>1615</v>
      </c>
      <c r="I31" s="13" t="s">
        <v>1203</v>
      </c>
      <c r="J31" s="13" t="s">
        <v>1616</v>
      </c>
      <c r="K31" s="14" t="s">
        <v>1617</v>
      </c>
      <c r="M31">
        <f t="shared" si="0"/>
        <v>107882</v>
      </c>
      <c r="N31">
        <f>IF(AND(A31&gt;0,A31&lt;999),IFERROR(VLOOKUP(results0403[[#This Row],[Card]],FISW[],1,FALSE),0),0)</f>
        <v>107882</v>
      </c>
      <c r="O31">
        <f t="shared" si="1"/>
        <v>30</v>
      </c>
    </row>
    <row r="32" spans="1:15" x14ac:dyDescent="0.3">
      <c r="A32" s="9">
        <v>31</v>
      </c>
      <c r="B32" s="10">
        <v>62</v>
      </c>
      <c r="C32" s="10">
        <v>108133</v>
      </c>
      <c r="D32" s="10" t="s">
        <v>225</v>
      </c>
      <c r="E32" s="10" t="s">
        <v>963</v>
      </c>
      <c r="F32" s="10" t="s">
        <v>17</v>
      </c>
      <c r="G32" s="10" t="s">
        <v>1182</v>
      </c>
      <c r="H32" s="10" t="s">
        <v>1618</v>
      </c>
      <c r="I32" s="10" t="s">
        <v>1619</v>
      </c>
      <c r="J32" s="10" t="s">
        <v>1620</v>
      </c>
      <c r="K32" s="11" t="s">
        <v>1621</v>
      </c>
      <c r="M32">
        <f t="shared" si="0"/>
        <v>108133</v>
      </c>
      <c r="N32">
        <f>IF(AND(A32&gt;0,A32&lt;999),IFERROR(VLOOKUP(results0403[[#This Row],[Card]],FISW[],1,FALSE),0),0)</f>
        <v>108133</v>
      </c>
      <c r="O32">
        <f t="shared" si="1"/>
        <v>31</v>
      </c>
    </row>
    <row r="33" spans="1:15" x14ac:dyDescent="0.3">
      <c r="A33" s="12">
        <v>32</v>
      </c>
      <c r="B33" s="13">
        <v>40</v>
      </c>
      <c r="C33" s="13">
        <v>108142</v>
      </c>
      <c r="D33" s="13" t="s">
        <v>236</v>
      </c>
      <c r="E33" s="13" t="s">
        <v>963</v>
      </c>
      <c r="F33" s="13" t="s">
        <v>17</v>
      </c>
      <c r="G33" s="13" t="s">
        <v>1622</v>
      </c>
      <c r="H33" s="13" t="s">
        <v>1623</v>
      </c>
      <c r="I33" s="13" t="s">
        <v>1624</v>
      </c>
      <c r="J33" s="13" t="s">
        <v>251</v>
      </c>
      <c r="K33" s="14" t="s">
        <v>1625</v>
      </c>
      <c r="M33">
        <f t="shared" si="0"/>
        <v>108142</v>
      </c>
      <c r="N33">
        <f>IF(AND(A33&gt;0,A33&lt;999),IFERROR(VLOOKUP(results0403[[#This Row],[Card]],FISW[],1,FALSE),0),0)</f>
        <v>108142</v>
      </c>
      <c r="O33">
        <f t="shared" si="1"/>
        <v>32</v>
      </c>
    </row>
    <row r="34" spans="1:15" x14ac:dyDescent="0.3">
      <c r="A34" s="9">
        <v>33</v>
      </c>
      <c r="B34" s="10">
        <v>42</v>
      </c>
      <c r="C34" s="10">
        <v>107989</v>
      </c>
      <c r="D34" s="10" t="s">
        <v>247</v>
      </c>
      <c r="E34" s="10" t="s">
        <v>969</v>
      </c>
      <c r="F34" s="10" t="s">
        <v>17</v>
      </c>
      <c r="G34" s="10" t="s">
        <v>1626</v>
      </c>
      <c r="H34" s="10" t="s">
        <v>1245</v>
      </c>
      <c r="I34" s="10" t="s">
        <v>1627</v>
      </c>
      <c r="J34" s="10" t="s">
        <v>1628</v>
      </c>
      <c r="K34" s="11" t="s">
        <v>1629</v>
      </c>
      <c r="M34">
        <f t="shared" ref="M34:M65" si="2">C34</f>
        <v>107989</v>
      </c>
      <c r="N34">
        <f>IF(AND(A34&gt;0,A34&lt;999),IFERROR(VLOOKUP(results0403[[#This Row],[Card]],FISW[],1,FALSE),0),0)</f>
        <v>107989</v>
      </c>
      <c r="O34">
        <f t="shared" ref="O34:O65" si="3">A34</f>
        <v>33</v>
      </c>
    </row>
    <row r="35" spans="1:15" x14ac:dyDescent="0.3">
      <c r="A35" s="12">
        <v>34</v>
      </c>
      <c r="B35" s="13">
        <v>22</v>
      </c>
      <c r="C35" s="13">
        <v>6536186</v>
      </c>
      <c r="D35" s="13" t="s">
        <v>1478</v>
      </c>
      <c r="E35" s="13" t="s">
        <v>958</v>
      </c>
      <c r="F35" s="13" t="s">
        <v>20</v>
      </c>
      <c r="G35" s="13" t="s">
        <v>1630</v>
      </c>
      <c r="H35" s="13" t="s">
        <v>1631</v>
      </c>
      <c r="I35" s="13" t="s">
        <v>1632</v>
      </c>
      <c r="J35" s="13" t="s">
        <v>1633</v>
      </c>
      <c r="K35" s="14" t="s">
        <v>1634</v>
      </c>
      <c r="M35">
        <f t="shared" si="2"/>
        <v>6536186</v>
      </c>
      <c r="N35">
        <f>IF(AND(A35&gt;0,A35&lt;999),IFERROR(VLOOKUP(results0403[[#This Row],[Card]],FISW[],1,FALSE),0),0)</f>
        <v>6536186</v>
      </c>
      <c r="O35">
        <f t="shared" si="3"/>
        <v>34</v>
      </c>
    </row>
    <row r="36" spans="1:15" x14ac:dyDescent="0.3">
      <c r="A36" s="9">
        <v>35</v>
      </c>
      <c r="B36" s="10">
        <v>32</v>
      </c>
      <c r="C36" s="10">
        <v>108183</v>
      </c>
      <c r="D36" s="10" t="s">
        <v>213</v>
      </c>
      <c r="E36" s="10" t="s">
        <v>963</v>
      </c>
      <c r="F36" s="10" t="s">
        <v>17</v>
      </c>
      <c r="G36" s="10" t="s">
        <v>975</v>
      </c>
      <c r="H36" s="10" t="s">
        <v>1635</v>
      </c>
      <c r="I36" s="10" t="s">
        <v>1636</v>
      </c>
      <c r="J36" s="10" t="s">
        <v>1637</v>
      </c>
      <c r="K36" s="11" t="s">
        <v>1638</v>
      </c>
      <c r="M36">
        <f t="shared" si="2"/>
        <v>108183</v>
      </c>
      <c r="N36">
        <f>IF(AND(A36&gt;0,A36&lt;999),IFERROR(VLOOKUP(results0403[[#This Row],[Card]],FISW[],1,FALSE),0),0)</f>
        <v>108183</v>
      </c>
      <c r="O36">
        <f t="shared" si="3"/>
        <v>35</v>
      </c>
    </row>
    <row r="37" spans="1:15" x14ac:dyDescent="0.3">
      <c r="A37" s="12">
        <v>36</v>
      </c>
      <c r="B37" s="13">
        <v>37</v>
      </c>
      <c r="C37" s="13">
        <v>107859</v>
      </c>
      <c r="D37" s="13" t="s">
        <v>1307</v>
      </c>
      <c r="E37" s="13" t="s">
        <v>1029</v>
      </c>
      <c r="F37" s="13" t="s">
        <v>17</v>
      </c>
      <c r="G37" s="13" t="s">
        <v>1639</v>
      </c>
      <c r="H37" s="13" t="s">
        <v>783</v>
      </c>
      <c r="I37" s="13" t="s">
        <v>1640</v>
      </c>
      <c r="J37" s="13" t="s">
        <v>1641</v>
      </c>
      <c r="K37" s="14" t="s">
        <v>1642</v>
      </c>
      <c r="M37">
        <f t="shared" si="2"/>
        <v>107859</v>
      </c>
      <c r="N37">
        <f>IF(AND(A37&gt;0,A37&lt;999),IFERROR(VLOOKUP(results0403[[#This Row],[Card]],FISW[],1,FALSE),0),0)</f>
        <v>107859</v>
      </c>
      <c r="O37">
        <f t="shared" si="3"/>
        <v>36</v>
      </c>
    </row>
    <row r="38" spans="1:15" x14ac:dyDescent="0.3">
      <c r="A38" s="9">
        <v>37</v>
      </c>
      <c r="B38" s="10">
        <v>53</v>
      </c>
      <c r="C38" s="10">
        <v>108209</v>
      </c>
      <c r="D38" s="10" t="s">
        <v>1494</v>
      </c>
      <c r="E38" s="10" t="s">
        <v>958</v>
      </c>
      <c r="F38" s="10" t="s">
        <v>17</v>
      </c>
      <c r="G38" s="10" t="s">
        <v>1196</v>
      </c>
      <c r="H38" s="10" t="s">
        <v>1245</v>
      </c>
      <c r="I38" s="10" t="s">
        <v>1643</v>
      </c>
      <c r="J38" s="10" t="s">
        <v>1644</v>
      </c>
      <c r="K38" s="11" t="s">
        <v>1645</v>
      </c>
      <c r="M38">
        <f t="shared" si="2"/>
        <v>108209</v>
      </c>
      <c r="N38">
        <f>IF(AND(A38&gt;0,A38&lt;999),IFERROR(VLOOKUP(results0403[[#This Row],[Card]],FISW[],1,FALSE),0),0)</f>
        <v>108209</v>
      </c>
      <c r="O38">
        <f t="shared" si="3"/>
        <v>37</v>
      </c>
    </row>
    <row r="39" spans="1:15" x14ac:dyDescent="0.3">
      <c r="A39" s="12">
        <v>38</v>
      </c>
      <c r="B39" s="13">
        <v>26</v>
      </c>
      <c r="C39" s="13">
        <v>198018</v>
      </c>
      <c r="D39" s="13" t="s">
        <v>1362</v>
      </c>
      <c r="E39" s="13" t="s">
        <v>1171</v>
      </c>
      <c r="F39" s="13" t="s">
        <v>1363</v>
      </c>
      <c r="G39" s="13" t="s">
        <v>1646</v>
      </c>
      <c r="H39" s="13" t="s">
        <v>1647</v>
      </c>
      <c r="I39" s="13" t="s">
        <v>1648</v>
      </c>
      <c r="J39" s="13" t="s">
        <v>1649</v>
      </c>
      <c r="K39" s="14" t="s">
        <v>1650</v>
      </c>
      <c r="M39">
        <f t="shared" si="2"/>
        <v>198018</v>
      </c>
      <c r="N39">
        <f>IF(AND(A39&gt;0,A39&lt;999),IFERROR(VLOOKUP(results0403[[#This Row],[Card]],FISW[],1,FALSE),0),0)</f>
        <v>198018</v>
      </c>
      <c r="O39">
        <f t="shared" si="3"/>
        <v>38</v>
      </c>
    </row>
    <row r="40" spans="1:15" x14ac:dyDescent="0.3">
      <c r="A40" s="9">
        <v>39</v>
      </c>
      <c r="B40" s="10">
        <v>44</v>
      </c>
      <c r="C40" s="10">
        <v>108115</v>
      </c>
      <c r="D40" s="10" t="s">
        <v>324</v>
      </c>
      <c r="E40" s="10" t="s">
        <v>963</v>
      </c>
      <c r="F40" s="10" t="s">
        <v>17</v>
      </c>
      <c r="G40" s="10" t="s">
        <v>1651</v>
      </c>
      <c r="H40" s="10" t="s">
        <v>1652</v>
      </c>
      <c r="I40" s="10" t="s">
        <v>1653</v>
      </c>
      <c r="J40" s="10" t="s">
        <v>1654</v>
      </c>
      <c r="K40" s="11" t="s">
        <v>1655</v>
      </c>
      <c r="M40">
        <f t="shared" si="2"/>
        <v>108115</v>
      </c>
      <c r="N40">
        <f>IF(AND(A40&gt;0,A40&lt;999),IFERROR(VLOOKUP(results0403[[#This Row],[Card]],FISW[],1,FALSE),0),0)</f>
        <v>108115</v>
      </c>
      <c r="O40">
        <f t="shared" si="3"/>
        <v>39</v>
      </c>
    </row>
    <row r="41" spans="1:15" x14ac:dyDescent="0.3">
      <c r="A41" s="12">
        <v>40</v>
      </c>
      <c r="B41" s="13">
        <v>47</v>
      </c>
      <c r="C41" s="13">
        <v>107640</v>
      </c>
      <c r="D41" s="13" t="s">
        <v>1485</v>
      </c>
      <c r="E41" s="13" t="s">
        <v>1177</v>
      </c>
      <c r="F41" s="13" t="s">
        <v>17</v>
      </c>
      <c r="G41" s="13" t="s">
        <v>1656</v>
      </c>
      <c r="H41" s="13" t="s">
        <v>1657</v>
      </c>
      <c r="I41" s="13" t="s">
        <v>1658</v>
      </c>
      <c r="J41" s="13" t="s">
        <v>1659</v>
      </c>
      <c r="K41" s="14" t="s">
        <v>1660</v>
      </c>
      <c r="M41">
        <f t="shared" si="2"/>
        <v>107640</v>
      </c>
      <c r="N41">
        <f>IF(AND(A41&gt;0,A41&lt;999),IFERROR(VLOOKUP(results0403[[#This Row],[Card]],FISW[],1,FALSE),0),0)</f>
        <v>107640</v>
      </c>
      <c r="O41">
        <f t="shared" si="3"/>
        <v>40</v>
      </c>
    </row>
    <row r="42" spans="1:15" x14ac:dyDescent="0.3">
      <c r="A42" s="9">
        <v>41</v>
      </c>
      <c r="B42" s="10">
        <v>61</v>
      </c>
      <c r="C42" s="10">
        <v>108192</v>
      </c>
      <c r="D42" s="10" t="s">
        <v>1332</v>
      </c>
      <c r="E42" s="10" t="s">
        <v>963</v>
      </c>
      <c r="F42" s="10" t="s">
        <v>17</v>
      </c>
      <c r="G42" s="10" t="s">
        <v>1661</v>
      </c>
      <c r="H42" s="10" t="s">
        <v>1662</v>
      </c>
      <c r="I42" s="10" t="s">
        <v>778</v>
      </c>
      <c r="J42" s="10" t="s">
        <v>1663</v>
      </c>
      <c r="K42" s="11" t="s">
        <v>1664</v>
      </c>
      <c r="M42">
        <f t="shared" si="2"/>
        <v>108192</v>
      </c>
      <c r="N42">
        <f>IF(AND(A42&gt;0,A42&lt;999),IFERROR(VLOOKUP(results0403[[#This Row],[Card]],FISW[],1,FALSE),0),0)</f>
        <v>108192</v>
      </c>
      <c r="O42">
        <f t="shared" si="3"/>
        <v>41</v>
      </c>
    </row>
    <row r="43" spans="1:15" x14ac:dyDescent="0.3">
      <c r="A43" s="12">
        <v>42</v>
      </c>
      <c r="B43" s="13">
        <v>52</v>
      </c>
      <c r="C43" s="13">
        <v>108139</v>
      </c>
      <c r="D43" s="13" t="s">
        <v>258</v>
      </c>
      <c r="E43" s="13" t="s">
        <v>963</v>
      </c>
      <c r="F43" s="13" t="s">
        <v>17</v>
      </c>
      <c r="G43" s="13" t="s">
        <v>1196</v>
      </c>
      <c r="H43" s="13" t="s">
        <v>1665</v>
      </c>
      <c r="I43" s="13" t="s">
        <v>1666</v>
      </c>
      <c r="J43" s="13" t="s">
        <v>1667</v>
      </c>
      <c r="K43" s="14" t="s">
        <v>1668</v>
      </c>
      <c r="M43">
        <f t="shared" si="2"/>
        <v>108139</v>
      </c>
      <c r="N43">
        <f>IF(AND(A43&gt;0,A43&lt;999),IFERROR(VLOOKUP(results0403[[#This Row],[Card]],FISW[],1,FALSE),0),0)</f>
        <v>108139</v>
      </c>
      <c r="O43">
        <f t="shared" si="3"/>
        <v>42</v>
      </c>
    </row>
    <row r="44" spans="1:15" x14ac:dyDescent="0.3">
      <c r="A44" s="9">
        <v>43</v>
      </c>
      <c r="B44" s="10">
        <v>56</v>
      </c>
      <c r="C44" s="10">
        <v>107881</v>
      </c>
      <c r="D44" s="10" t="s">
        <v>1380</v>
      </c>
      <c r="E44" s="10" t="s">
        <v>1029</v>
      </c>
      <c r="F44" s="10" t="s">
        <v>17</v>
      </c>
      <c r="G44" s="10" t="s">
        <v>1669</v>
      </c>
      <c r="H44" s="10" t="s">
        <v>1288</v>
      </c>
      <c r="I44" s="10" t="s">
        <v>1670</v>
      </c>
      <c r="J44" s="10" t="s">
        <v>1671</v>
      </c>
      <c r="K44" s="11" t="s">
        <v>1672</v>
      </c>
      <c r="M44">
        <f t="shared" si="2"/>
        <v>107881</v>
      </c>
      <c r="N44">
        <f>IF(AND(A44&gt;0,A44&lt;999),IFERROR(VLOOKUP(results0403[[#This Row],[Card]],FISW[],1,FALSE),0),0)</f>
        <v>107881</v>
      </c>
      <c r="O44">
        <f t="shared" si="3"/>
        <v>43</v>
      </c>
    </row>
    <row r="45" spans="1:15" x14ac:dyDescent="0.3">
      <c r="A45" s="12">
        <v>44</v>
      </c>
      <c r="B45" s="13">
        <v>80</v>
      </c>
      <c r="C45" s="13">
        <v>108127</v>
      </c>
      <c r="D45" s="13" t="s">
        <v>264</v>
      </c>
      <c r="E45" s="13" t="s">
        <v>963</v>
      </c>
      <c r="F45" s="13" t="s">
        <v>17</v>
      </c>
      <c r="G45" s="13" t="s">
        <v>1673</v>
      </c>
      <c r="H45" s="13" t="s">
        <v>1674</v>
      </c>
      <c r="I45" s="13" t="s">
        <v>1675</v>
      </c>
      <c r="J45" s="13" t="s">
        <v>1676</v>
      </c>
      <c r="K45" s="14" t="s">
        <v>1677</v>
      </c>
      <c r="M45">
        <f t="shared" si="2"/>
        <v>108127</v>
      </c>
      <c r="N45">
        <f>IF(AND(A45&gt;0,A45&lt;999),IFERROR(VLOOKUP(results0403[[#This Row],[Card]],FISW[],1,FALSE),0),0)</f>
        <v>108127</v>
      </c>
      <c r="O45">
        <f t="shared" si="3"/>
        <v>44</v>
      </c>
    </row>
    <row r="46" spans="1:15" x14ac:dyDescent="0.3">
      <c r="A46" s="9">
        <v>45</v>
      </c>
      <c r="B46" s="10">
        <v>59</v>
      </c>
      <c r="C46" s="10">
        <v>108164</v>
      </c>
      <c r="D46" s="10" t="s">
        <v>1356</v>
      </c>
      <c r="E46" s="10" t="s">
        <v>963</v>
      </c>
      <c r="F46" s="10" t="s">
        <v>17</v>
      </c>
      <c r="G46" s="10" t="s">
        <v>1678</v>
      </c>
      <c r="H46" s="10" t="s">
        <v>1303</v>
      </c>
      <c r="I46" s="10" t="s">
        <v>1679</v>
      </c>
      <c r="J46" s="10" t="s">
        <v>1680</v>
      </c>
      <c r="K46" s="11" t="s">
        <v>1681</v>
      </c>
      <c r="M46">
        <f t="shared" si="2"/>
        <v>108164</v>
      </c>
      <c r="N46">
        <f>IF(AND(A46&gt;0,A46&lt;999),IFERROR(VLOOKUP(results0403[[#This Row],[Card]],FISW[],1,FALSE),0),0)</f>
        <v>108164</v>
      </c>
      <c r="O46">
        <f t="shared" si="3"/>
        <v>45</v>
      </c>
    </row>
    <row r="47" spans="1:15" x14ac:dyDescent="0.3">
      <c r="A47" s="12">
        <v>46</v>
      </c>
      <c r="B47" s="13">
        <v>48</v>
      </c>
      <c r="C47" s="13">
        <v>107932</v>
      </c>
      <c r="D47" s="13" t="s">
        <v>1344</v>
      </c>
      <c r="E47" s="13" t="s">
        <v>958</v>
      </c>
      <c r="F47" s="13" t="s">
        <v>17</v>
      </c>
      <c r="G47" s="13" t="s">
        <v>752</v>
      </c>
      <c r="H47" s="13" t="s">
        <v>1682</v>
      </c>
      <c r="I47" s="13" t="s">
        <v>1683</v>
      </c>
      <c r="J47" s="13" t="s">
        <v>1684</v>
      </c>
      <c r="K47" s="14" t="s">
        <v>1685</v>
      </c>
      <c r="M47">
        <f t="shared" si="2"/>
        <v>107932</v>
      </c>
      <c r="N47">
        <f>IF(AND(A47&gt;0,A47&lt;999),IFERROR(VLOOKUP(results0403[[#This Row],[Card]],FISW[],1,FALSE),0),0)</f>
        <v>107932</v>
      </c>
      <c r="O47">
        <f t="shared" si="3"/>
        <v>46</v>
      </c>
    </row>
    <row r="48" spans="1:15" x14ac:dyDescent="0.3">
      <c r="A48" s="9">
        <v>47</v>
      </c>
      <c r="B48" s="10">
        <v>68</v>
      </c>
      <c r="C48" s="10">
        <v>107908</v>
      </c>
      <c r="D48" s="10" t="s">
        <v>1492</v>
      </c>
      <c r="E48" s="10" t="s">
        <v>1029</v>
      </c>
      <c r="F48" s="10" t="s">
        <v>17</v>
      </c>
      <c r="G48" s="10" t="s">
        <v>1686</v>
      </c>
      <c r="H48" s="10" t="s">
        <v>1687</v>
      </c>
      <c r="I48" s="10" t="s">
        <v>1688</v>
      </c>
      <c r="J48" s="10" t="s">
        <v>1689</v>
      </c>
      <c r="K48" s="11" t="s">
        <v>1690</v>
      </c>
      <c r="M48">
        <f t="shared" si="2"/>
        <v>107908</v>
      </c>
      <c r="N48">
        <f>IF(AND(A48&gt;0,A48&lt;999),IFERROR(VLOOKUP(results0403[[#This Row],[Card]],FISW[],1,FALSE),0),0)</f>
        <v>107908</v>
      </c>
      <c r="O48">
        <f t="shared" si="3"/>
        <v>47</v>
      </c>
    </row>
    <row r="49" spans="1:15" x14ac:dyDescent="0.3">
      <c r="A49" s="12">
        <v>48</v>
      </c>
      <c r="B49" s="13">
        <v>75</v>
      </c>
      <c r="C49" s="13">
        <v>107964</v>
      </c>
      <c r="D49" s="13" t="s">
        <v>1466</v>
      </c>
      <c r="E49" s="13" t="s">
        <v>1177</v>
      </c>
      <c r="F49" s="13" t="s">
        <v>17</v>
      </c>
      <c r="G49" s="13" t="s">
        <v>903</v>
      </c>
      <c r="H49" s="13" t="s">
        <v>1691</v>
      </c>
      <c r="I49" s="13" t="s">
        <v>1692</v>
      </c>
      <c r="J49" s="13" t="s">
        <v>1693</v>
      </c>
      <c r="K49" s="14" t="s">
        <v>1694</v>
      </c>
      <c r="M49">
        <f t="shared" si="2"/>
        <v>107964</v>
      </c>
      <c r="N49">
        <f>IF(AND(A49&gt;0,A49&lt;999),IFERROR(VLOOKUP(results0403[[#This Row],[Card]],FISW[],1,FALSE),0),0)</f>
        <v>107964</v>
      </c>
      <c r="O49">
        <f t="shared" si="3"/>
        <v>48</v>
      </c>
    </row>
    <row r="50" spans="1:15" x14ac:dyDescent="0.3">
      <c r="A50" s="9">
        <v>49</v>
      </c>
      <c r="B50" s="10">
        <v>54</v>
      </c>
      <c r="C50" s="10">
        <v>108052</v>
      </c>
      <c r="D50" s="10" t="s">
        <v>231</v>
      </c>
      <c r="E50" s="10" t="s">
        <v>969</v>
      </c>
      <c r="F50" s="10" t="s">
        <v>17</v>
      </c>
      <c r="G50" s="10" t="s">
        <v>1695</v>
      </c>
      <c r="H50" s="10" t="s">
        <v>1696</v>
      </c>
      <c r="I50" s="10" t="s">
        <v>1697</v>
      </c>
      <c r="J50" s="10" t="s">
        <v>1698</v>
      </c>
      <c r="K50" s="11" t="s">
        <v>1699</v>
      </c>
      <c r="M50">
        <f t="shared" si="2"/>
        <v>108052</v>
      </c>
      <c r="N50">
        <f>IF(AND(A50&gt;0,A50&lt;999),IFERROR(VLOOKUP(results0403[[#This Row],[Card]],FISW[],1,FALSE),0),0)</f>
        <v>108052</v>
      </c>
      <c r="O50">
        <f t="shared" si="3"/>
        <v>49</v>
      </c>
    </row>
    <row r="51" spans="1:15" x14ac:dyDescent="0.3">
      <c r="A51" s="12">
        <v>50</v>
      </c>
      <c r="B51" s="13">
        <v>63</v>
      </c>
      <c r="C51" s="13">
        <v>108177</v>
      </c>
      <c r="D51" s="13" t="s">
        <v>421</v>
      </c>
      <c r="E51" s="13" t="s">
        <v>963</v>
      </c>
      <c r="F51" s="13" t="s">
        <v>17</v>
      </c>
      <c r="G51" s="13" t="s">
        <v>783</v>
      </c>
      <c r="H51" s="13" t="s">
        <v>1700</v>
      </c>
      <c r="I51" s="13" t="s">
        <v>1701</v>
      </c>
      <c r="J51" s="13" t="s">
        <v>1702</v>
      </c>
      <c r="K51" s="14" t="s">
        <v>1703</v>
      </c>
      <c r="M51">
        <f t="shared" si="2"/>
        <v>108177</v>
      </c>
      <c r="N51">
        <f>IF(AND(A51&gt;0,A51&lt;999),IFERROR(VLOOKUP(results0403[[#This Row],[Card]],FISW[],1,FALSE),0),0)</f>
        <v>108177</v>
      </c>
      <c r="O51">
        <f t="shared" si="3"/>
        <v>50</v>
      </c>
    </row>
    <row r="52" spans="1:15" x14ac:dyDescent="0.3">
      <c r="A52" s="9">
        <v>51</v>
      </c>
      <c r="B52" s="10">
        <v>55</v>
      </c>
      <c r="C52" s="10">
        <v>107850</v>
      </c>
      <c r="D52" s="10" t="s">
        <v>1374</v>
      </c>
      <c r="E52" s="10" t="s">
        <v>1029</v>
      </c>
      <c r="F52" s="10" t="s">
        <v>17</v>
      </c>
      <c r="G52" s="10" t="s">
        <v>1704</v>
      </c>
      <c r="H52" s="10" t="s">
        <v>1705</v>
      </c>
      <c r="I52" s="10" t="s">
        <v>1706</v>
      </c>
      <c r="J52" s="10" t="s">
        <v>1707</v>
      </c>
      <c r="K52" s="11" t="s">
        <v>1708</v>
      </c>
      <c r="M52">
        <f t="shared" si="2"/>
        <v>107850</v>
      </c>
      <c r="N52">
        <f>IF(AND(A52&gt;0,A52&lt;999),IFERROR(VLOOKUP(results0403[[#This Row],[Card]],FISW[],1,FALSE),0),0)</f>
        <v>107850</v>
      </c>
      <c r="O52">
        <f t="shared" si="3"/>
        <v>51</v>
      </c>
    </row>
    <row r="53" spans="1:15" x14ac:dyDescent="0.3">
      <c r="A53" s="12">
        <v>52</v>
      </c>
      <c r="B53" s="13">
        <v>38</v>
      </c>
      <c r="C53" s="13">
        <v>108138</v>
      </c>
      <c r="D53" s="13" t="s">
        <v>410</v>
      </c>
      <c r="E53" s="13" t="s">
        <v>963</v>
      </c>
      <c r="F53" s="13" t="s">
        <v>17</v>
      </c>
      <c r="G53" s="13" t="s">
        <v>1709</v>
      </c>
      <c r="H53" s="13" t="s">
        <v>1710</v>
      </c>
      <c r="I53" s="13" t="s">
        <v>1711</v>
      </c>
      <c r="J53" s="13" t="s">
        <v>1712</v>
      </c>
      <c r="K53" s="14" t="s">
        <v>1713</v>
      </c>
      <c r="M53">
        <f t="shared" si="2"/>
        <v>108138</v>
      </c>
      <c r="N53">
        <f>IF(AND(A53&gt;0,A53&lt;999),IFERROR(VLOOKUP(results0403[[#This Row],[Card]],FISW[],1,FALSE),0),0)</f>
        <v>108138</v>
      </c>
      <c r="O53">
        <f t="shared" si="3"/>
        <v>52</v>
      </c>
    </row>
    <row r="54" spans="1:15" x14ac:dyDescent="0.3">
      <c r="A54" s="9">
        <v>53</v>
      </c>
      <c r="B54" s="10">
        <v>71</v>
      </c>
      <c r="C54" s="10">
        <v>108210</v>
      </c>
      <c r="D54" s="10" t="s">
        <v>1412</v>
      </c>
      <c r="E54" s="10" t="s">
        <v>963</v>
      </c>
      <c r="F54" s="10" t="s">
        <v>17</v>
      </c>
      <c r="G54" s="10" t="s">
        <v>1714</v>
      </c>
      <c r="H54" s="10" t="s">
        <v>1467</v>
      </c>
      <c r="I54" s="10" t="s">
        <v>1715</v>
      </c>
      <c r="J54" s="10" t="s">
        <v>1716</v>
      </c>
      <c r="K54" s="11" t="s">
        <v>1717</v>
      </c>
      <c r="M54">
        <f t="shared" si="2"/>
        <v>108210</v>
      </c>
      <c r="N54">
        <f>IF(AND(A54&gt;0,A54&lt;999),IFERROR(VLOOKUP(results0403[[#This Row],[Card]],FISW[],1,FALSE),0),0)</f>
        <v>108210</v>
      </c>
      <c r="O54">
        <f t="shared" si="3"/>
        <v>53</v>
      </c>
    </row>
    <row r="55" spans="1:15" x14ac:dyDescent="0.3">
      <c r="A55" s="12">
        <v>54</v>
      </c>
      <c r="B55" s="13">
        <v>76</v>
      </c>
      <c r="C55" s="13">
        <v>108055</v>
      </c>
      <c r="D55" s="13" t="s">
        <v>1396</v>
      </c>
      <c r="E55" s="13" t="s">
        <v>958</v>
      </c>
      <c r="F55" s="13" t="s">
        <v>17</v>
      </c>
      <c r="G55" s="13" t="s">
        <v>1718</v>
      </c>
      <c r="H55" s="13" t="s">
        <v>1719</v>
      </c>
      <c r="I55" s="13" t="s">
        <v>1359</v>
      </c>
      <c r="J55" s="13" t="s">
        <v>1720</v>
      </c>
      <c r="K55" s="14" t="s">
        <v>1721</v>
      </c>
      <c r="M55">
        <f t="shared" si="2"/>
        <v>108055</v>
      </c>
      <c r="N55">
        <f>IF(AND(A55&gt;0,A55&lt;999),IFERROR(VLOOKUP(results0403[[#This Row],[Card]],FISW[],1,FALSE),0),0)</f>
        <v>108055</v>
      </c>
      <c r="O55">
        <f t="shared" si="3"/>
        <v>54</v>
      </c>
    </row>
    <row r="56" spans="1:15" x14ac:dyDescent="0.3">
      <c r="A56" s="9">
        <v>55</v>
      </c>
      <c r="B56" s="10">
        <v>73</v>
      </c>
      <c r="C56" s="10">
        <v>108163</v>
      </c>
      <c r="D56" s="10" t="s">
        <v>1407</v>
      </c>
      <c r="E56" s="10" t="s">
        <v>963</v>
      </c>
      <c r="F56" s="10" t="s">
        <v>17</v>
      </c>
      <c r="G56" s="10" t="s">
        <v>918</v>
      </c>
      <c r="H56" s="10" t="s">
        <v>1722</v>
      </c>
      <c r="I56" s="10" t="s">
        <v>1377</v>
      </c>
      <c r="J56" s="10" t="s">
        <v>1723</v>
      </c>
      <c r="K56" s="11" t="s">
        <v>1724</v>
      </c>
      <c r="M56">
        <f t="shared" si="2"/>
        <v>108163</v>
      </c>
      <c r="N56">
        <f>IF(AND(A56&gt;0,A56&lt;999),IFERROR(VLOOKUP(results0403[[#This Row],[Card]],FISW[],1,FALSE),0),0)</f>
        <v>108163</v>
      </c>
      <c r="O56">
        <f t="shared" si="3"/>
        <v>55</v>
      </c>
    </row>
    <row r="57" spans="1:15" x14ac:dyDescent="0.3">
      <c r="A57" s="12">
        <v>56</v>
      </c>
      <c r="B57" s="13">
        <v>70</v>
      </c>
      <c r="C57" s="13">
        <v>108131</v>
      </c>
      <c r="D57" s="13" t="s">
        <v>281</v>
      </c>
      <c r="E57" s="13" t="s">
        <v>963</v>
      </c>
      <c r="F57" s="13" t="s">
        <v>17</v>
      </c>
      <c r="G57" s="13" t="s">
        <v>1725</v>
      </c>
      <c r="H57" s="13" t="s">
        <v>1414</v>
      </c>
      <c r="I57" s="13" t="s">
        <v>1726</v>
      </c>
      <c r="J57" s="13" t="s">
        <v>1727</v>
      </c>
      <c r="K57" s="14" t="s">
        <v>1728</v>
      </c>
      <c r="M57">
        <f t="shared" si="2"/>
        <v>108131</v>
      </c>
      <c r="N57">
        <f>IF(AND(A57&gt;0,A57&lt;999),IFERROR(VLOOKUP(results0403[[#This Row],[Card]],FISW[],1,FALSE),0),0)</f>
        <v>108131</v>
      </c>
      <c r="O57">
        <f t="shared" si="3"/>
        <v>56</v>
      </c>
    </row>
    <row r="58" spans="1:15" x14ac:dyDescent="0.3">
      <c r="A58" s="9">
        <v>56</v>
      </c>
      <c r="B58" s="10">
        <v>67</v>
      </c>
      <c r="C58" s="10">
        <v>108181</v>
      </c>
      <c r="D58" s="10" t="s">
        <v>276</v>
      </c>
      <c r="E58" s="10" t="s">
        <v>963</v>
      </c>
      <c r="F58" s="10" t="s">
        <v>17</v>
      </c>
      <c r="G58" s="10" t="s">
        <v>1729</v>
      </c>
      <c r="H58" s="10" t="s">
        <v>1730</v>
      </c>
      <c r="I58" s="10" t="s">
        <v>1726</v>
      </c>
      <c r="J58" s="10" t="s">
        <v>1727</v>
      </c>
      <c r="K58" s="11" t="s">
        <v>1728</v>
      </c>
      <c r="M58">
        <f t="shared" si="2"/>
        <v>108181</v>
      </c>
      <c r="N58">
        <f>IF(AND(A58&gt;0,A58&lt;999),IFERROR(VLOOKUP(results0403[[#This Row],[Card]],FISW[],1,FALSE),0),0)</f>
        <v>108181</v>
      </c>
      <c r="O58">
        <f t="shared" si="3"/>
        <v>56</v>
      </c>
    </row>
    <row r="59" spans="1:15" x14ac:dyDescent="0.3">
      <c r="A59" s="12">
        <v>58</v>
      </c>
      <c r="B59" s="13">
        <v>72</v>
      </c>
      <c r="C59" s="13">
        <v>6536717</v>
      </c>
      <c r="D59" s="13" t="s">
        <v>1418</v>
      </c>
      <c r="E59" s="13" t="s">
        <v>963</v>
      </c>
      <c r="F59" s="13" t="s">
        <v>20</v>
      </c>
      <c r="G59" s="13" t="s">
        <v>1731</v>
      </c>
      <c r="H59" s="13" t="s">
        <v>1732</v>
      </c>
      <c r="I59" s="13" t="s">
        <v>1733</v>
      </c>
      <c r="J59" s="13" t="s">
        <v>1734</v>
      </c>
      <c r="K59" s="14" t="s">
        <v>1735</v>
      </c>
      <c r="M59">
        <f t="shared" si="2"/>
        <v>6536717</v>
      </c>
      <c r="N59">
        <f>IF(AND(A59&gt;0,A59&lt;999),IFERROR(VLOOKUP(results0403[[#This Row],[Card]],FISW[],1,FALSE),0),0)</f>
        <v>6536717</v>
      </c>
      <c r="O59">
        <f t="shared" si="3"/>
        <v>58</v>
      </c>
    </row>
    <row r="60" spans="1:15" x14ac:dyDescent="0.3">
      <c r="A60" s="9">
        <v>59</v>
      </c>
      <c r="B60" s="10">
        <v>81</v>
      </c>
      <c r="C60" s="10">
        <v>108170</v>
      </c>
      <c r="D60" s="10" t="s">
        <v>445</v>
      </c>
      <c r="E60" s="10" t="s">
        <v>963</v>
      </c>
      <c r="F60" s="10" t="s">
        <v>17</v>
      </c>
      <c r="G60" s="10" t="s">
        <v>1736</v>
      </c>
      <c r="H60" s="10" t="s">
        <v>1737</v>
      </c>
      <c r="I60" s="10" t="s">
        <v>1738</v>
      </c>
      <c r="J60" s="10" t="s">
        <v>1739</v>
      </c>
      <c r="K60" s="11" t="s">
        <v>1740</v>
      </c>
      <c r="M60">
        <f t="shared" si="2"/>
        <v>108170</v>
      </c>
      <c r="N60">
        <f>IF(AND(A60&gt;0,A60&lt;999),IFERROR(VLOOKUP(results0403[[#This Row],[Card]],FISW[],1,FALSE),0),0)</f>
        <v>108170</v>
      </c>
      <c r="O60">
        <f t="shared" si="3"/>
        <v>59</v>
      </c>
    </row>
    <row r="61" spans="1:15" x14ac:dyDescent="0.3">
      <c r="A61" s="12">
        <v>60</v>
      </c>
      <c r="B61" s="13">
        <v>87</v>
      </c>
      <c r="C61" s="13">
        <v>108189</v>
      </c>
      <c r="D61" s="13" t="s">
        <v>1490</v>
      </c>
      <c r="E61" s="13" t="s">
        <v>963</v>
      </c>
      <c r="F61" s="13" t="s">
        <v>17</v>
      </c>
      <c r="G61" s="13" t="s">
        <v>1741</v>
      </c>
      <c r="H61" s="13" t="s">
        <v>1742</v>
      </c>
      <c r="I61" s="13" t="s">
        <v>1743</v>
      </c>
      <c r="J61" s="13" t="s">
        <v>1744</v>
      </c>
      <c r="K61" s="14" t="s">
        <v>1745</v>
      </c>
      <c r="M61">
        <f t="shared" si="2"/>
        <v>108189</v>
      </c>
      <c r="N61">
        <f>IF(AND(A61&gt;0,A61&lt;999),IFERROR(VLOOKUP(results0403[[#This Row],[Card]],FISW[],1,FALSE),0),0)</f>
        <v>108189</v>
      </c>
      <c r="O61">
        <f t="shared" si="3"/>
        <v>60</v>
      </c>
    </row>
    <row r="62" spans="1:15" x14ac:dyDescent="0.3">
      <c r="A62" s="9">
        <v>61</v>
      </c>
      <c r="B62" s="10">
        <v>77</v>
      </c>
      <c r="C62" s="10">
        <v>108155</v>
      </c>
      <c r="D62" s="10" t="s">
        <v>253</v>
      </c>
      <c r="E62" s="10" t="s">
        <v>963</v>
      </c>
      <c r="F62" s="10" t="s">
        <v>17</v>
      </c>
      <c r="G62" s="10" t="s">
        <v>1746</v>
      </c>
      <c r="H62" s="10" t="s">
        <v>1747</v>
      </c>
      <c r="I62" s="10" t="s">
        <v>1748</v>
      </c>
      <c r="J62" s="10" t="s">
        <v>1749</v>
      </c>
      <c r="K62" s="11" t="s">
        <v>1750</v>
      </c>
      <c r="M62">
        <f t="shared" si="2"/>
        <v>108155</v>
      </c>
      <c r="N62">
        <f>IF(AND(A62&gt;0,A62&lt;999),IFERROR(VLOOKUP(results0403[[#This Row],[Card]],FISW[],1,FALSE),0),0)</f>
        <v>108155</v>
      </c>
      <c r="O62">
        <f t="shared" si="3"/>
        <v>61</v>
      </c>
    </row>
    <row r="63" spans="1:15" x14ac:dyDescent="0.3">
      <c r="A63" s="12">
        <v>62</v>
      </c>
      <c r="B63" s="13">
        <v>88</v>
      </c>
      <c r="C63" s="13">
        <v>108211</v>
      </c>
      <c r="D63" s="13" t="s">
        <v>1489</v>
      </c>
      <c r="E63" s="13" t="s">
        <v>963</v>
      </c>
      <c r="F63" s="13" t="s">
        <v>17</v>
      </c>
      <c r="G63" s="13" t="s">
        <v>1751</v>
      </c>
      <c r="H63" s="13" t="s">
        <v>1752</v>
      </c>
      <c r="I63" s="13" t="s">
        <v>1753</v>
      </c>
      <c r="J63" s="13" t="s">
        <v>1754</v>
      </c>
      <c r="K63" s="14" t="s">
        <v>1755</v>
      </c>
      <c r="M63">
        <f t="shared" si="2"/>
        <v>108211</v>
      </c>
      <c r="N63">
        <f>IF(AND(A63&gt;0,A63&lt;999),IFERROR(VLOOKUP(results0403[[#This Row],[Card]],FISW[],1,FALSE),0),0)</f>
        <v>108211</v>
      </c>
      <c r="O63">
        <f t="shared" si="3"/>
        <v>62</v>
      </c>
    </row>
    <row r="64" spans="1:15" x14ac:dyDescent="0.3">
      <c r="A64" s="9">
        <v>63</v>
      </c>
      <c r="B64" s="10">
        <v>82</v>
      </c>
      <c r="C64" s="10">
        <v>108032</v>
      </c>
      <c r="D64" s="10" t="s">
        <v>297</v>
      </c>
      <c r="E64" s="10" t="s">
        <v>969</v>
      </c>
      <c r="F64" s="10" t="s">
        <v>17</v>
      </c>
      <c r="G64" s="10" t="s">
        <v>1746</v>
      </c>
      <c r="H64" s="10" t="s">
        <v>1756</v>
      </c>
      <c r="I64" s="10" t="s">
        <v>1757</v>
      </c>
      <c r="J64" s="10" t="s">
        <v>1758</v>
      </c>
      <c r="K64" s="11" t="s">
        <v>1759</v>
      </c>
      <c r="M64">
        <f t="shared" si="2"/>
        <v>108032</v>
      </c>
      <c r="N64">
        <f>IF(AND(A64&gt;0,A64&lt;999),IFERROR(VLOOKUP(results0403[[#This Row],[Card]],FISW[],1,FALSE),0),0)</f>
        <v>108032</v>
      </c>
      <c r="O64">
        <f t="shared" si="3"/>
        <v>63</v>
      </c>
    </row>
    <row r="65" spans="1:15" x14ac:dyDescent="0.3">
      <c r="A65" s="12">
        <v>64</v>
      </c>
      <c r="B65" s="13">
        <v>78</v>
      </c>
      <c r="C65" s="13">
        <v>108217</v>
      </c>
      <c r="D65" s="13" t="s">
        <v>270</v>
      </c>
      <c r="E65" s="13" t="s">
        <v>963</v>
      </c>
      <c r="F65" s="13" t="s">
        <v>17</v>
      </c>
      <c r="G65" s="13" t="s">
        <v>1760</v>
      </c>
      <c r="H65" s="13" t="s">
        <v>1761</v>
      </c>
      <c r="I65" s="13" t="s">
        <v>1762</v>
      </c>
      <c r="J65" s="13" t="s">
        <v>1763</v>
      </c>
      <c r="K65" s="14" t="s">
        <v>1764</v>
      </c>
      <c r="M65">
        <f t="shared" si="2"/>
        <v>108217</v>
      </c>
      <c r="N65">
        <f>IF(AND(A65&gt;0,A65&lt;999),IFERROR(VLOOKUP(results0403[[#This Row],[Card]],FISW[],1,FALSE),0),0)</f>
        <v>108217</v>
      </c>
      <c r="O65">
        <f t="shared" si="3"/>
        <v>64</v>
      </c>
    </row>
    <row r="66" spans="1:15" x14ac:dyDescent="0.3">
      <c r="A66" s="9">
        <v>65</v>
      </c>
      <c r="B66" s="10">
        <v>86</v>
      </c>
      <c r="C66" s="10">
        <v>108180</v>
      </c>
      <c r="D66" s="10" t="s">
        <v>477</v>
      </c>
      <c r="E66" s="10" t="s">
        <v>963</v>
      </c>
      <c r="F66" s="10" t="s">
        <v>17</v>
      </c>
      <c r="G66" s="10" t="s">
        <v>1765</v>
      </c>
      <c r="H66" s="10" t="s">
        <v>1766</v>
      </c>
      <c r="I66" s="10" t="s">
        <v>1767</v>
      </c>
      <c r="J66" s="10" t="s">
        <v>1768</v>
      </c>
      <c r="K66" s="11" t="s">
        <v>1769</v>
      </c>
      <c r="M66">
        <f t="shared" ref="M66:M89" si="4">C66</f>
        <v>108180</v>
      </c>
      <c r="N66">
        <f>IF(AND(A66&gt;0,A66&lt;999),IFERROR(VLOOKUP(results0403[[#This Row],[Card]],FISW[],1,FALSE),0),0)</f>
        <v>108180</v>
      </c>
      <c r="O66">
        <f t="shared" ref="O66:O89" si="5">A66</f>
        <v>65</v>
      </c>
    </row>
    <row r="67" spans="1:15" x14ac:dyDescent="0.3">
      <c r="A67" s="12">
        <v>66</v>
      </c>
      <c r="B67" s="13">
        <v>84</v>
      </c>
      <c r="C67" s="13">
        <v>108233</v>
      </c>
      <c r="D67" s="13" t="s">
        <v>464</v>
      </c>
      <c r="E67" s="13" t="s">
        <v>963</v>
      </c>
      <c r="F67" s="13" t="s">
        <v>17</v>
      </c>
      <c r="G67" s="13" t="s">
        <v>1770</v>
      </c>
      <c r="H67" s="13" t="s">
        <v>1771</v>
      </c>
      <c r="I67" s="13" t="s">
        <v>1772</v>
      </c>
      <c r="J67" s="13" t="s">
        <v>1773</v>
      </c>
      <c r="K67" s="14" t="s">
        <v>1774</v>
      </c>
      <c r="M67">
        <f t="shared" si="4"/>
        <v>108233</v>
      </c>
      <c r="N67">
        <f>IF(AND(A67&gt;0,A67&lt;999),IFERROR(VLOOKUP(results0403[[#This Row],[Card]],FISW[],1,FALSE),0),0)</f>
        <v>108233</v>
      </c>
      <c r="O67">
        <f t="shared" si="5"/>
        <v>66</v>
      </c>
    </row>
    <row r="68" spans="1:15" x14ac:dyDescent="0.3">
      <c r="A68" s="9">
        <v>67</v>
      </c>
      <c r="B68" s="10">
        <v>83</v>
      </c>
      <c r="C68" s="10">
        <v>107890</v>
      </c>
      <c r="D68" s="10" t="s">
        <v>1434</v>
      </c>
      <c r="E68" s="10" t="s">
        <v>958</v>
      </c>
      <c r="F68" s="10" t="s">
        <v>17</v>
      </c>
      <c r="G68" s="10" t="s">
        <v>1775</v>
      </c>
      <c r="H68" s="10" t="s">
        <v>1776</v>
      </c>
      <c r="I68" s="10" t="s">
        <v>1777</v>
      </c>
      <c r="J68" s="10" t="s">
        <v>1778</v>
      </c>
      <c r="K68" s="11" t="s">
        <v>1779</v>
      </c>
      <c r="M68">
        <f t="shared" si="4"/>
        <v>107890</v>
      </c>
      <c r="N68">
        <f>IF(AND(A68&gt;0,A68&lt;999),IFERROR(VLOOKUP(results0403[[#This Row],[Card]],FISW[],1,FALSE),0),0)</f>
        <v>107890</v>
      </c>
      <c r="O68">
        <f t="shared" si="5"/>
        <v>67</v>
      </c>
    </row>
    <row r="69" spans="1:15" x14ac:dyDescent="0.3">
      <c r="A69" s="9">
        <v>999</v>
      </c>
      <c r="B69" s="10">
        <v>85</v>
      </c>
      <c r="C69" s="10">
        <v>108221</v>
      </c>
      <c r="D69" s="10" t="s">
        <v>1491</v>
      </c>
      <c r="E69" s="10" t="s">
        <v>963</v>
      </c>
      <c r="F69" s="10" t="s">
        <v>17</v>
      </c>
      <c r="G69" s="10" t="s">
        <v>1780</v>
      </c>
      <c r="H69" s="10" t="s">
        <v>18</v>
      </c>
      <c r="I69" s="10" t="s">
        <v>18</v>
      </c>
      <c r="J69" s="10" t="s">
        <v>18</v>
      </c>
      <c r="K69" s="11" t="s">
        <v>18</v>
      </c>
      <c r="M69">
        <f t="shared" si="4"/>
        <v>108221</v>
      </c>
      <c r="N69">
        <f>IF(AND(A69&gt;0,A69&lt;999),IFERROR(VLOOKUP(results0403[[#This Row],[Card]],FISW[],1,FALSE),0),0)</f>
        <v>0</v>
      </c>
      <c r="O69">
        <f t="shared" si="5"/>
        <v>999</v>
      </c>
    </row>
    <row r="70" spans="1:15" x14ac:dyDescent="0.3">
      <c r="A70" s="9">
        <v>999</v>
      </c>
      <c r="B70" s="13">
        <v>74</v>
      </c>
      <c r="C70" s="13">
        <v>108011</v>
      </c>
      <c r="D70" s="13" t="s">
        <v>309</v>
      </c>
      <c r="E70" s="13" t="s">
        <v>969</v>
      </c>
      <c r="F70" s="13" t="s">
        <v>17</v>
      </c>
      <c r="G70" s="13" t="s">
        <v>1781</v>
      </c>
      <c r="H70" s="13" t="s">
        <v>18</v>
      </c>
      <c r="I70" s="13" t="s">
        <v>18</v>
      </c>
      <c r="J70" s="13" t="s">
        <v>18</v>
      </c>
      <c r="K70" s="14" t="s">
        <v>18</v>
      </c>
      <c r="M70">
        <f t="shared" si="4"/>
        <v>108011</v>
      </c>
      <c r="N70">
        <f>IF(AND(A70&gt;0,A70&lt;999),IFERROR(VLOOKUP(results0403[[#This Row],[Card]],FISW[],1,FALSE),0),0)</f>
        <v>0</v>
      </c>
      <c r="O70">
        <f t="shared" si="5"/>
        <v>999</v>
      </c>
    </row>
    <row r="71" spans="1:15" x14ac:dyDescent="0.3">
      <c r="A71" s="9">
        <v>999</v>
      </c>
      <c r="B71" s="10">
        <v>69</v>
      </c>
      <c r="C71" s="10">
        <v>108154</v>
      </c>
      <c r="D71" s="10" t="s">
        <v>292</v>
      </c>
      <c r="E71" s="10" t="s">
        <v>963</v>
      </c>
      <c r="F71" s="10" t="s">
        <v>17</v>
      </c>
      <c r="G71" s="10" t="s">
        <v>1782</v>
      </c>
      <c r="H71" s="10" t="s">
        <v>18</v>
      </c>
      <c r="I71" s="10" t="s">
        <v>18</v>
      </c>
      <c r="J71" s="10" t="s">
        <v>18</v>
      </c>
      <c r="K71" s="11" t="s">
        <v>18</v>
      </c>
      <c r="M71">
        <f t="shared" si="4"/>
        <v>108154</v>
      </c>
      <c r="N71">
        <f>IF(AND(A71&gt;0,A71&lt;999),IFERROR(VLOOKUP(results0403[[#This Row],[Card]],FISW[],1,FALSE),0),0)</f>
        <v>0</v>
      </c>
      <c r="O71">
        <f t="shared" si="5"/>
        <v>999</v>
      </c>
    </row>
    <row r="72" spans="1:15" x14ac:dyDescent="0.3">
      <c r="A72" s="9">
        <v>999</v>
      </c>
      <c r="B72" s="13">
        <v>43</v>
      </c>
      <c r="C72" s="13">
        <v>6536284</v>
      </c>
      <c r="D72" s="13" t="s">
        <v>1233</v>
      </c>
      <c r="E72" s="13" t="s">
        <v>1029</v>
      </c>
      <c r="F72" s="13" t="s">
        <v>20</v>
      </c>
      <c r="G72" s="13" t="s">
        <v>1783</v>
      </c>
      <c r="H72" s="13" t="s">
        <v>18</v>
      </c>
      <c r="I72" s="13" t="s">
        <v>18</v>
      </c>
      <c r="J72" s="13" t="s">
        <v>18</v>
      </c>
      <c r="K72" s="14" t="s">
        <v>18</v>
      </c>
      <c r="M72">
        <f t="shared" si="4"/>
        <v>6536284</v>
      </c>
      <c r="N72">
        <f>IF(AND(A72&gt;0,A72&lt;999),IFERROR(VLOOKUP(results0403[[#This Row],[Card]],FISW[],1,FALSE),0),0)</f>
        <v>0</v>
      </c>
      <c r="O72">
        <f t="shared" si="5"/>
        <v>999</v>
      </c>
    </row>
    <row r="73" spans="1:15" x14ac:dyDescent="0.3">
      <c r="A73" s="9">
        <v>999</v>
      </c>
      <c r="B73" s="10">
        <v>39</v>
      </c>
      <c r="C73" s="10">
        <v>107781</v>
      </c>
      <c r="D73" s="10" t="s">
        <v>1471</v>
      </c>
      <c r="E73" s="10" t="s">
        <v>958</v>
      </c>
      <c r="F73" s="10" t="s">
        <v>17</v>
      </c>
      <c r="G73" s="10" t="s">
        <v>1784</v>
      </c>
      <c r="H73" s="10" t="s">
        <v>18</v>
      </c>
      <c r="I73" s="10" t="s">
        <v>18</v>
      </c>
      <c r="J73" s="10" t="s">
        <v>18</v>
      </c>
      <c r="K73" s="11" t="s">
        <v>18</v>
      </c>
      <c r="M73">
        <f t="shared" si="4"/>
        <v>107781</v>
      </c>
      <c r="N73">
        <f>IF(AND(A73&gt;0,A73&lt;999),IFERROR(VLOOKUP(results0403[[#This Row],[Card]],FISW[],1,FALSE),0),0)</f>
        <v>0</v>
      </c>
      <c r="O73">
        <f t="shared" si="5"/>
        <v>999</v>
      </c>
    </row>
    <row r="74" spans="1:15" x14ac:dyDescent="0.3">
      <c r="A74" s="9">
        <v>999</v>
      </c>
      <c r="B74" s="13">
        <v>25</v>
      </c>
      <c r="C74" s="13">
        <v>107855</v>
      </c>
      <c r="D74" s="13" t="s">
        <v>193</v>
      </c>
      <c r="E74" s="13" t="s">
        <v>1029</v>
      </c>
      <c r="F74" s="13" t="s">
        <v>17</v>
      </c>
      <c r="G74" s="13" t="s">
        <v>1785</v>
      </c>
      <c r="H74" s="13" t="s">
        <v>18</v>
      </c>
      <c r="I74" s="13" t="s">
        <v>18</v>
      </c>
      <c r="J74" s="13" t="s">
        <v>18</v>
      </c>
      <c r="K74" s="14" t="s">
        <v>18</v>
      </c>
      <c r="M74">
        <f t="shared" si="4"/>
        <v>107855</v>
      </c>
      <c r="N74">
        <f>IF(AND(A74&gt;0,A74&lt;999),IFERROR(VLOOKUP(results0403[[#This Row],[Card]],FISW[],1,FALSE),0),0)</f>
        <v>0</v>
      </c>
      <c r="O74">
        <f t="shared" si="5"/>
        <v>999</v>
      </c>
    </row>
    <row r="75" spans="1:15" x14ac:dyDescent="0.3">
      <c r="A75" s="9">
        <v>999</v>
      </c>
      <c r="B75" s="10">
        <v>13</v>
      </c>
      <c r="C75" s="10">
        <v>107880</v>
      </c>
      <c r="D75" s="10" t="s">
        <v>1497</v>
      </c>
      <c r="E75" s="10" t="s">
        <v>1029</v>
      </c>
      <c r="F75" s="10" t="s">
        <v>17</v>
      </c>
      <c r="G75" s="10" t="s">
        <v>1786</v>
      </c>
      <c r="H75" s="10" t="s">
        <v>18</v>
      </c>
      <c r="I75" s="10" t="s">
        <v>18</v>
      </c>
      <c r="J75" s="10" t="s">
        <v>18</v>
      </c>
      <c r="K75" s="11" t="s">
        <v>18</v>
      </c>
      <c r="M75">
        <f t="shared" si="4"/>
        <v>107880</v>
      </c>
      <c r="N75">
        <f>IF(AND(A75&gt;0,A75&lt;999),IFERROR(VLOOKUP(results0403[[#This Row],[Card]],FISW[],1,FALSE),0),0)</f>
        <v>0</v>
      </c>
      <c r="O75">
        <f t="shared" si="5"/>
        <v>999</v>
      </c>
    </row>
    <row r="76" spans="1:15" x14ac:dyDescent="0.3">
      <c r="A76" s="9">
        <v>999</v>
      </c>
      <c r="B76" s="13">
        <v>11</v>
      </c>
      <c r="C76" s="13">
        <v>107860</v>
      </c>
      <c r="D76" s="13" t="s">
        <v>120</v>
      </c>
      <c r="E76" s="13" t="s">
        <v>1029</v>
      </c>
      <c r="F76" s="13" t="s">
        <v>17</v>
      </c>
      <c r="G76" s="13" t="s">
        <v>1787</v>
      </c>
      <c r="H76" s="13" t="s">
        <v>18</v>
      </c>
      <c r="I76" s="13" t="s">
        <v>18</v>
      </c>
      <c r="J76" s="13" t="s">
        <v>18</v>
      </c>
      <c r="K76" s="14" t="s">
        <v>18</v>
      </c>
      <c r="M76">
        <f t="shared" si="4"/>
        <v>107860</v>
      </c>
      <c r="N76">
        <f>IF(AND(A76&gt;0,A76&lt;999),IFERROR(VLOOKUP(results0403[[#This Row],[Card]],FISW[],1,FALSE),0),0)</f>
        <v>0</v>
      </c>
      <c r="O76">
        <f t="shared" si="5"/>
        <v>999</v>
      </c>
    </row>
    <row r="77" spans="1:15" x14ac:dyDescent="0.3">
      <c r="A77" s="9">
        <v>999</v>
      </c>
      <c r="B77" s="13">
        <v>79</v>
      </c>
      <c r="C77" s="13">
        <v>108048</v>
      </c>
      <c r="D77" s="13" t="s">
        <v>1391</v>
      </c>
      <c r="E77" s="13" t="s">
        <v>969</v>
      </c>
      <c r="F77" s="13" t="s">
        <v>17</v>
      </c>
      <c r="G77" s="13" t="s">
        <v>18</v>
      </c>
      <c r="H77" s="13" t="s">
        <v>18</v>
      </c>
      <c r="I77" s="13" t="s">
        <v>18</v>
      </c>
      <c r="J77" s="13" t="s">
        <v>18</v>
      </c>
      <c r="K77" s="14" t="s">
        <v>18</v>
      </c>
      <c r="M77">
        <f t="shared" si="4"/>
        <v>108048</v>
      </c>
      <c r="N77">
        <f>IF(AND(A77&gt;0,A77&lt;999),IFERROR(VLOOKUP(results0403[[#This Row],[Card]],FISW[],1,FALSE),0),0)</f>
        <v>0</v>
      </c>
      <c r="O77">
        <f t="shared" si="5"/>
        <v>999</v>
      </c>
    </row>
    <row r="78" spans="1:15" x14ac:dyDescent="0.3">
      <c r="A78" s="9">
        <v>999</v>
      </c>
      <c r="B78" s="10">
        <v>66</v>
      </c>
      <c r="C78" s="10">
        <v>108215</v>
      </c>
      <c r="D78" s="10" t="s">
        <v>1323</v>
      </c>
      <c r="E78" s="10" t="s">
        <v>963</v>
      </c>
      <c r="F78" s="10" t="s">
        <v>17</v>
      </c>
      <c r="G78" s="10" t="s">
        <v>18</v>
      </c>
      <c r="H78" s="10" t="s">
        <v>18</v>
      </c>
      <c r="I78" s="10" t="s">
        <v>18</v>
      </c>
      <c r="J78" s="10" t="s">
        <v>18</v>
      </c>
      <c r="K78" s="11" t="s">
        <v>18</v>
      </c>
      <c r="M78">
        <f t="shared" si="4"/>
        <v>108215</v>
      </c>
      <c r="N78">
        <f>IF(AND(A78&gt;0,A78&lt;999),IFERROR(VLOOKUP(results0403[[#This Row],[Card]],FISW[],1,FALSE),0),0)</f>
        <v>0</v>
      </c>
      <c r="O78">
        <f t="shared" si="5"/>
        <v>999</v>
      </c>
    </row>
    <row r="79" spans="1:15" x14ac:dyDescent="0.3">
      <c r="A79" s="9">
        <v>999</v>
      </c>
      <c r="B79" s="13">
        <v>65</v>
      </c>
      <c r="C79" s="13">
        <v>108197</v>
      </c>
      <c r="D79" s="13" t="s">
        <v>1493</v>
      </c>
      <c r="E79" s="13" t="s">
        <v>963</v>
      </c>
      <c r="F79" s="13" t="s">
        <v>17</v>
      </c>
      <c r="G79" s="13" t="s">
        <v>18</v>
      </c>
      <c r="H79" s="13" t="s">
        <v>18</v>
      </c>
      <c r="I79" s="13" t="s">
        <v>18</v>
      </c>
      <c r="J79" s="13" t="s">
        <v>18</v>
      </c>
      <c r="K79" s="14" t="s">
        <v>18</v>
      </c>
      <c r="M79">
        <f t="shared" si="4"/>
        <v>108197</v>
      </c>
      <c r="N79">
        <f>IF(AND(A79&gt;0,A79&lt;999),IFERROR(VLOOKUP(results0403[[#This Row],[Card]],FISW[],1,FALSE),0),0)</f>
        <v>0</v>
      </c>
      <c r="O79">
        <f t="shared" si="5"/>
        <v>999</v>
      </c>
    </row>
    <row r="80" spans="1:15" x14ac:dyDescent="0.3">
      <c r="A80" s="9">
        <v>999</v>
      </c>
      <c r="B80" s="10">
        <v>64</v>
      </c>
      <c r="C80" s="10">
        <v>107913</v>
      </c>
      <c r="D80" s="10" t="s">
        <v>1338</v>
      </c>
      <c r="E80" s="10" t="s">
        <v>1029</v>
      </c>
      <c r="F80" s="10" t="s">
        <v>17</v>
      </c>
      <c r="G80" s="10" t="s">
        <v>18</v>
      </c>
      <c r="H80" s="10" t="s">
        <v>18</v>
      </c>
      <c r="I80" s="10" t="s">
        <v>18</v>
      </c>
      <c r="J80" s="10" t="s">
        <v>18</v>
      </c>
      <c r="K80" s="11" t="s">
        <v>18</v>
      </c>
      <c r="M80">
        <f t="shared" si="4"/>
        <v>107913</v>
      </c>
      <c r="N80">
        <f>IF(AND(A80&gt;0,A80&lt;999),IFERROR(VLOOKUP(results0403[[#This Row],[Card]],FISW[],1,FALSE),0),0)</f>
        <v>0</v>
      </c>
      <c r="O80">
        <f t="shared" si="5"/>
        <v>999</v>
      </c>
    </row>
    <row r="81" spans="1:15" x14ac:dyDescent="0.3">
      <c r="A81" s="9">
        <v>999</v>
      </c>
      <c r="B81" s="13">
        <v>60</v>
      </c>
      <c r="C81" s="13">
        <v>108128</v>
      </c>
      <c r="D81" s="13" t="s">
        <v>322</v>
      </c>
      <c r="E81" s="13" t="s">
        <v>963</v>
      </c>
      <c r="F81" s="13" t="s">
        <v>17</v>
      </c>
      <c r="G81" s="13" t="s">
        <v>18</v>
      </c>
      <c r="H81" s="13" t="s">
        <v>18</v>
      </c>
      <c r="I81" s="13" t="s">
        <v>18</v>
      </c>
      <c r="J81" s="13" t="s">
        <v>18</v>
      </c>
      <c r="K81" s="14" t="s">
        <v>18</v>
      </c>
      <c r="M81">
        <f t="shared" si="4"/>
        <v>108128</v>
      </c>
      <c r="N81">
        <f>IF(AND(A81&gt;0,A81&lt;999),IFERROR(VLOOKUP(results0403[[#This Row],[Card]],FISW[],1,FALSE),0),0)</f>
        <v>0</v>
      </c>
      <c r="O81">
        <f t="shared" si="5"/>
        <v>999</v>
      </c>
    </row>
    <row r="82" spans="1:15" x14ac:dyDescent="0.3">
      <c r="A82" s="9">
        <v>999</v>
      </c>
      <c r="B82" s="10">
        <v>57</v>
      </c>
      <c r="C82" s="10">
        <v>108012</v>
      </c>
      <c r="D82" s="10" t="s">
        <v>1350</v>
      </c>
      <c r="E82" s="10" t="s">
        <v>969</v>
      </c>
      <c r="F82" s="10" t="s">
        <v>17</v>
      </c>
      <c r="G82" s="10" t="s">
        <v>18</v>
      </c>
      <c r="H82" s="10" t="s">
        <v>18</v>
      </c>
      <c r="I82" s="10" t="s">
        <v>18</v>
      </c>
      <c r="J82" s="10" t="s">
        <v>18</v>
      </c>
      <c r="K82" s="11" t="s">
        <v>18</v>
      </c>
      <c r="M82">
        <f t="shared" si="4"/>
        <v>108012</v>
      </c>
      <c r="N82">
        <f>IF(AND(A82&gt;0,A82&lt;999),IFERROR(VLOOKUP(results0403[[#This Row],[Card]],FISW[],1,FALSE),0),0)</f>
        <v>0</v>
      </c>
      <c r="O82">
        <f t="shared" si="5"/>
        <v>999</v>
      </c>
    </row>
    <row r="83" spans="1:15" x14ac:dyDescent="0.3">
      <c r="A83" s="9">
        <v>999</v>
      </c>
      <c r="B83" s="13">
        <v>46</v>
      </c>
      <c r="C83" s="13">
        <v>108158</v>
      </c>
      <c r="D83" s="13" t="s">
        <v>1250</v>
      </c>
      <c r="E83" s="13" t="s">
        <v>963</v>
      </c>
      <c r="F83" s="13" t="s">
        <v>17</v>
      </c>
      <c r="G83" s="13" t="s">
        <v>18</v>
      </c>
      <c r="H83" s="13" t="s">
        <v>18</v>
      </c>
      <c r="I83" s="13" t="s">
        <v>18</v>
      </c>
      <c r="J83" s="13" t="s">
        <v>18</v>
      </c>
      <c r="K83" s="14" t="s">
        <v>18</v>
      </c>
      <c r="M83">
        <f t="shared" si="4"/>
        <v>108158</v>
      </c>
      <c r="N83">
        <f>IF(AND(A83&gt;0,A83&lt;999),IFERROR(VLOOKUP(results0403[[#This Row],[Card]],FISW[],1,FALSE),0),0)</f>
        <v>0</v>
      </c>
      <c r="O83">
        <f t="shared" si="5"/>
        <v>999</v>
      </c>
    </row>
    <row r="84" spans="1:15" x14ac:dyDescent="0.3">
      <c r="A84" s="9">
        <v>999</v>
      </c>
      <c r="B84" s="10">
        <v>45</v>
      </c>
      <c r="C84" s="10">
        <v>107768</v>
      </c>
      <c r="D84" s="10" t="s">
        <v>1285</v>
      </c>
      <c r="E84" s="10" t="s">
        <v>958</v>
      </c>
      <c r="F84" s="10" t="s">
        <v>17</v>
      </c>
      <c r="G84" s="10" t="s">
        <v>18</v>
      </c>
      <c r="H84" s="10" t="s">
        <v>18</v>
      </c>
      <c r="I84" s="10" t="s">
        <v>18</v>
      </c>
      <c r="J84" s="10" t="s">
        <v>18</v>
      </c>
      <c r="K84" s="11" t="s">
        <v>18</v>
      </c>
      <c r="M84">
        <f t="shared" si="4"/>
        <v>107768</v>
      </c>
      <c r="N84">
        <f>IF(AND(A84&gt;0,A84&lt;999),IFERROR(VLOOKUP(results0403[[#This Row],[Card]],FISW[],1,FALSE),0),0)</f>
        <v>0</v>
      </c>
      <c r="O84">
        <f t="shared" si="5"/>
        <v>999</v>
      </c>
    </row>
    <row r="85" spans="1:15" x14ac:dyDescent="0.3">
      <c r="A85" s="9">
        <v>999</v>
      </c>
      <c r="B85" s="13">
        <v>36</v>
      </c>
      <c r="C85" s="13">
        <v>108103</v>
      </c>
      <c r="D85" s="13" t="s">
        <v>137</v>
      </c>
      <c r="E85" s="13" t="s">
        <v>963</v>
      </c>
      <c r="F85" s="13" t="s">
        <v>17</v>
      </c>
      <c r="G85" s="13" t="s">
        <v>18</v>
      </c>
      <c r="H85" s="13" t="s">
        <v>18</v>
      </c>
      <c r="I85" s="13" t="s">
        <v>18</v>
      </c>
      <c r="J85" s="13" t="s">
        <v>18</v>
      </c>
      <c r="K85" s="14" t="s">
        <v>18</v>
      </c>
      <c r="M85">
        <f t="shared" si="4"/>
        <v>108103</v>
      </c>
      <c r="N85">
        <f>IF(AND(A85&gt;0,A85&lt;999),IFERROR(VLOOKUP(results0403[[#This Row],[Card]],FISW[],1,FALSE),0),0)</f>
        <v>0</v>
      </c>
      <c r="O85">
        <f t="shared" si="5"/>
        <v>999</v>
      </c>
    </row>
    <row r="86" spans="1:15" x14ac:dyDescent="0.3">
      <c r="A86" s="9">
        <v>999</v>
      </c>
      <c r="B86" s="10">
        <v>35</v>
      </c>
      <c r="C86" s="10">
        <v>107592</v>
      </c>
      <c r="D86" s="10" t="s">
        <v>1487</v>
      </c>
      <c r="E86" s="10" t="s">
        <v>1177</v>
      </c>
      <c r="F86" s="10" t="s">
        <v>17</v>
      </c>
      <c r="G86" s="10" t="s">
        <v>18</v>
      </c>
      <c r="H86" s="10" t="s">
        <v>18</v>
      </c>
      <c r="I86" s="10" t="s">
        <v>18</v>
      </c>
      <c r="J86" s="10" t="s">
        <v>18</v>
      </c>
      <c r="K86" s="11" t="s">
        <v>18</v>
      </c>
      <c r="M86">
        <f t="shared" si="4"/>
        <v>107592</v>
      </c>
      <c r="N86">
        <f>IF(AND(A86&gt;0,A86&lt;999),IFERROR(VLOOKUP(results0403[[#This Row],[Card]],FISW[],1,FALSE),0),0)</f>
        <v>0</v>
      </c>
      <c r="O86">
        <f t="shared" si="5"/>
        <v>999</v>
      </c>
    </row>
    <row r="87" spans="1:15" x14ac:dyDescent="0.3">
      <c r="A87" s="9">
        <v>999</v>
      </c>
      <c r="B87" s="13">
        <v>31</v>
      </c>
      <c r="C87" s="13">
        <v>107987</v>
      </c>
      <c r="D87" s="13" t="s">
        <v>325</v>
      </c>
      <c r="E87" s="13" t="s">
        <v>969</v>
      </c>
      <c r="F87" s="13" t="s">
        <v>17</v>
      </c>
      <c r="G87" s="13" t="s">
        <v>18</v>
      </c>
      <c r="H87" s="13" t="s">
        <v>18</v>
      </c>
      <c r="I87" s="13" t="s">
        <v>18</v>
      </c>
      <c r="J87" s="13" t="s">
        <v>18</v>
      </c>
      <c r="K87" s="14" t="s">
        <v>18</v>
      </c>
      <c r="M87">
        <f t="shared" si="4"/>
        <v>107987</v>
      </c>
      <c r="N87">
        <f>IF(AND(A87&gt;0,A87&lt;999),IFERROR(VLOOKUP(results0403[[#This Row],[Card]],FISW[],1,FALSE),0),0)</f>
        <v>0</v>
      </c>
      <c r="O87">
        <f t="shared" si="5"/>
        <v>999</v>
      </c>
    </row>
    <row r="88" spans="1:15" x14ac:dyDescent="0.3">
      <c r="A88" s="9">
        <v>999</v>
      </c>
      <c r="B88" s="10">
        <v>30</v>
      </c>
      <c r="C88" s="10">
        <v>107988</v>
      </c>
      <c r="D88" s="10" t="s">
        <v>311</v>
      </c>
      <c r="E88" s="10" t="s">
        <v>969</v>
      </c>
      <c r="F88" s="10" t="s">
        <v>17</v>
      </c>
      <c r="G88" s="10" t="s">
        <v>18</v>
      </c>
      <c r="H88" s="10" t="s">
        <v>18</v>
      </c>
      <c r="I88" s="10" t="s">
        <v>18</v>
      </c>
      <c r="J88" s="10" t="s">
        <v>18</v>
      </c>
      <c r="K88" s="11" t="s">
        <v>18</v>
      </c>
      <c r="M88">
        <f t="shared" si="4"/>
        <v>107988</v>
      </c>
      <c r="N88">
        <f>IF(AND(A88&gt;0,A88&lt;999),IFERROR(VLOOKUP(results0403[[#This Row],[Card]],FISW[],1,FALSE),0),0)</f>
        <v>0</v>
      </c>
      <c r="O88">
        <f t="shared" si="5"/>
        <v>999</v>
      </c>
    </row>
    <row r="89" spans="1:15" x14ac:dyDescent="0.3">
      <c r="A89" s="9">
        <v>999</v>
      </c>
      <c r="B89" s="4">
        <v>5</v>
      </c>
      <c r="C89" s="4">
        <v>107634</v>
      </c>
      <c r="D89" s="4" t="s">
        <v>1176</v>
      </c>
      <c r="E89" s="4" t="s">
        <v>1177</v>
      </c>
      <c r="F89" s="4" t="s">
        <v>17</v>
      </c>
      <c r="G89" s="4" t="s">
        <v>18</v>
      </c>
      <c r="H89" s="4" t="s">
        <v>18</v>
      </c>
      <c r="I89" s="4" t="s">
        <v>18</v>
      </c>
      <c r="J89" s="4" t="s">
        <v>18</v>
      </c>
      <c r="K89" s="5" t="s">
        <v>18</v>
      </c>
      <c r="M89">
        <f t="shared" si="4"/>
        <v>107634</v>
      </c>
      <c r="N89">
        <f>IF(AND(A89&gt;0,A89&lt;999),IFERROR(VLOOKUP(results0403[[#This Row],[Card]],FISW[],1,FALSE),0),0)</f>
        <v>0</v>
      </c>
      <c r="O89">
        <f t="shared" si="5"/>
        <v>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D68C-5212-43F7-9D1A-8A546ED7107B}">
  <dimension ref="A1:O95"/>
  <sheetViews>
    <sheetView topLeftCell="A40" workbookViewId="0">
      <selection activeCell="C57" sqref="C57:F57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2.44140625" bestFit="1" customWidth="1"/>
    <col min="5" max="5" width="5" bestFit="1" customWidth="1"/>
    <col min="6" max="6" width="6.6640625" bestFit="1" customWidth="1"/>
    <col min="7" max="7" width="5.77734375" bestFit="1" customWidth="1"/>
    <col min="8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10</v>
      </c>
      <c r="C2" s="10">
        <v>6536470</v>
      </c>
      <c r="D2" s="10" t="s">
        <v>327</v>
      </c>
      <c r="E2" s="10" t="s">
        <v>969</v>
      </c>
      <c r="F2" s="10" t="s">
        <v>20</v>
      </c>
      <c r="G2" s="10" t="s">
        <v>1788</v>
      </c>
      <c r="H2" s="10" t="s">
        <v>1789</v>
      </c>
      <c r="I2" s="10" t="s">
        <v>1790</v>
      </c>
      <c r="J2" s="10" t="s">
        <v>18</v>
      </c>
      <c r="K2" s="11" t="s">
        <v>1791</v>
      </c>
      <c r="M2">
        <f t="shared" ref="M2:M33" si="0">C2</f>
        <v>6536470</v>
      </c>
      <c r="N2">
        <f>IF(AND(A2&gt;0,A2&lt;999),IFERROR(VLOOKUP(results1003[[#This Row],[Card]],FISW[],1,FALSE),0),0)</f>
        <v>6536470</v>
      </c>
      <c r="O2">
        <f t="shared" ref="O2:O33" si="1">A2</f>
        <v>1</v>
      </c>
    </row>
    <row r="3" spans="1:15" x14ac:dyDescent="0.3">
      <c r="A3" s="12">
        <v>2</v>
      </c>
      <c r="B3" s="13">
        <v>4</v>
      </c>
      <c r="C3" s="13">
        <v>6536199</v>
      </c>
      <c r="D3" s="13" t="s">
        <v>1792</v>
      </c>
      <c r="E3" s="13" t="s">
        <v>1029</v>
      </c>
      <c r="F3" s="13" t="s">
        <v>20</v>
      </c>
      <c r="G3" s="13" t="s">
        <v>1793</v>
      </c>
      <c r="H3" s="13" t="s">
        <v>536</v>
      </c>
      <c r="I3" s="13" t="s">
        <v>1794</v>
      </c>
      <c r="J3" s="13" t="s">
        <v>1795</v>
      </c>
      <c r="K3" s="14" t="s">
        <v>1796</v>
      </c>
      <c r="M3">
        <f t="shared" si="0"/>
        <v>6536199</v>
      </c>
      <c r="N3">
        <f>IF(AND(A3&gt;0,A3&lt;999),IFERROR(VLOOKUP(results1003[[#This Row],[Card]],FISW[],1,FALSE),0),0)</f>
        <v>6536199</v>
      </c>
      <c r="O3">
        <f t="shared" si="1"/>
        <v>2</v>
      </c>
    </row>
    <row r="4" spans="1:15" x14ac:dyDescent="0.3">
      <c r="A4" s="9">
        <v>3</v>
      </c>
      <c r="B4" s="10">
        <v>5</v>
      </c>
      <c r="C4" s="10">
        <v>108007</v>
      </c>
      <c r="D4" s="10" t="s">
        <v>154</v>
      </c>
      <c r="E4" s="10" t="s">
        <v>969</v>
      </c>
      <c r="F4" s="10" t="s">
        <v>17</v>
      </c>
      <c r="G4" s="10" t="s">
        <v>1797</v>
      </c>
      <c r="H4" s="10" t="s">
        <v>1798</v>
      </c>
      <c r="I4" s="10" t="s">
        <v>1799</v>
      </c>
      <c r="J4" s="10" t="s">
        <v>1800</v>
      </c>
      <c r="K4" s="11" t="s">
        <v>1801</v>
      </c>
      <c r="M4">
        <f t="shared" si="0"/>
        <v>108007</v>
      </c>
      <c r="N4">
        <f>IF(AND(A4&gt;0,A4&lt;999),IFERROR(VLOOKUP(results1003[[#This Row],[Card]],FISW[],1,FALSE),0),0)</f>
        <v>108007</v>
      </c>
      <c r="O4">
        <f t="shared" si="1"/>
        <v>3</v>
      </c>
    </row>
    <row r="5" spans="1:15" x14ac:dyDescent="0.3">
      <c r="A5" s="12">
        <v>4</v>
      </c>
      <c r="B5" s="13">
        <v>3</v>
      </c>
      <c r="C5" s="13">
        <v>6536412</v>
      </c>
      <c r="D5" s="13" t="s">
        <v>108</v>
      </c>
      <c r="E5" s="13" t="s">
        <v>969</v>
      </c>
      <c r="F5" s="13" t="s">
        <v>20</v>
      </c>
      <c r="G5" s="13" t="s">
        <v>1802</v>
      </c>
      <c r="H5" s="13" t="s">
        <v>1803</v>
      </c>
      <c r="I5" s="13" t="s">
        <v>1804</v>
      </c>
      <c r="J5" s="13" t="s">
        <v>1805</v>
      </c>
      <c r="K5" s="14" t="s">
        <v>1806</v>
      </c>
      <c r="M5">
        <f t="shared" si="0"/>
        <v>6536412</v>
      </c>
      <c r="N5">
        <f>IF(AND(A5&gt;0,A5&lt;999),IFERROR(VLOOKUP(results1003[[#This Row],[Card]],FISW[],1,FALSE),0),0)</f>
        <v>6536412</v>
      </c>
      <c r="O5">
        <f t="shared" si="1"/>
        <v>4</v>
      </c>
    </row>
    <row r="6" spans="1:15" x14ac:dyDescent="0.3">
      <c r="A6" s="9">
        <v>5</v>
      </c>
      <c r="B6" s="10">
        <v>8</v>
      </c>
      <c r="C6" s="10">
        <v>107227</v>
      </c>
      <c r="D6" s="10" t="s">
        <v>345</v>
      </c>
      <c r="E6" s="10" t="s">
        <v>1020</v>
      </c>
      <c r="F6" s="10" t="s">
        <v>17</v>
      </c>
      <c r="G6" s="10" t="s">
        <v>1789</v>
      </c>
      <c r="H6" s="10" t="s">
        <v>1807</v>
      </c>
      <c r="I6" s="10" t="s">
        <v>1808</v>
      </c>
      <c r="J6" s="10" t="s">
        <v>1809</v>
      </c>
      <c r="K6" s="11" t="s">
        <v>1810</v>
      </c>
      <c r="M6">
        <f t="shared" si="0"/>
        <v>107227</v>
      </c>
      <c r="N6">
        <f>IF(AND(A6&gt;0,A6&lt;999),IFERROR(VLOOKUP(results1003[[#This Row],[Card]],FISW[],1,FALSE),0),0)</f>
        <v>107227</v>
      </c>
      <c r="O6">
        <f t="shared" si="1"/>
        <v>5</v>
      </c>
    </row>
    <row r="7" spans="1:15" x14ac:dyDescent="0.3">
      <c r="A7" s="12">
        <v>6</v>
      </c>
      <c r="B7" s="13">
        <v>15</v>
      </c>
      <c r="C7" s="13">
        <v>107522</v>
      </c>
      <c r="D7" s="13" t="s">
        <v>332</v>
      </c>
      <c r="E7" s="13" t="s">
        <v>1154</v>
      </c>
      <c r="F7" s="13" t="s">
        <v>17</v>
      </c>
      <c r="G7" s="13" t="s">
        <v>1811</v>
      </c>
      <c r="H7" s="13" t="s">
        <v>1812</v>
      </c>
      <c r="I7" s="13" t="s">
        <v>1813</v>
      </c>
      <c r="J7" s="13" t="s">
        <v>650</v>
      </c>
      <c r="K7" s="14" t="s">
        <v>1814</v>
      </c>
      <c r="M7">
        <f t="shared" si="0"/>
        <v>107522</v>
      </c>
      <c r="N7">
        <f>IF(AND(A7&gt;0,A7&lt;999),IFERROR(VLOOKUP(results1003[[#This Row],[Card]],FISW[],1,FALSE),0),0)</f>
        <v>107522</v>
      </c>
      <c r="O7">
        <f t="shared" si="1"/>
        <v>6</v>
      </c>
    </row>
    <row r="8" spans="1:15" x14ac:dyDescent="0.3">
      <c r="A8" s="9">
        <v>7</v>
      </c>
      <c r="B8" s="10">
        <v>35</v>
      </c>
      <c r="C8" s="10">
        <v>108118</v>
      </c>
      <c r="D8" s="10" t="s">
        <v>1476</v>
      </c>
      <c r="E8" s="10" t="s">
        <v>963</v>
      </c>
      <c r="F8" s="10" t="s">
        <v>17</v>
      </c>
      <c r="G8" s="10" t="s">
        <v>1807</v>
      </c>
      <c r="H8" s="10" t="s">
        <v>1815</v>
      </c>
      <c r="I8" s="10" t="s">
        <v>1816</v>
      </c>
      <c r="J8" s="10" t="s">
        <v>496</v>
      </c>
      <c r="K8" s="11" t="s">
        <v>1197</v>
      </c>
      <c r="M8">
        <f t="shared" si="0"/>
        <v>108118</v>
      </c>
      <c r="N8">
        <f>IF(AND(A8&gt;0,A8&lt;999),IFERROR(VLOOKUP(results1003[[#This Row],[Card]],FISW[],1,FALSE),0),0)</f>
        <v>108118</v>
      </c>
      <c r="O8">
        <f t="shared" si="1"/>
        <v>7</v>
      </c>
    </row>
    <row r="9" spans="1:15" x14ac:dyDescent="0.3">
      <c r="A9" s="12">
        <v>8</v>
      </c>
      <c r="B9" s="13">
        <v>23</v>
      </c>
      <c r="C9" s="13">
        <v>107950</v>
      </c>
      <c r="D9" s="13" t="s">
        <v>1817</v>
      </c>
      <c r="E9" s="13" t="s">
        <v>1029</v>
      </c>
      <c r="F9" s="13" t="s">
        <v>17</v>
      </c>
      <c r="G9" s="13" t="s">
        <v>1818</v>
      </c>
      <c r="H9" s="13" t="s">
        <v>1819</v>
      </c>
      <c r="I9" s="13" t="s">
        <v>1820</v>
      </c>
      <c r="J9" s="13" t="s">
        <v>1821</v>
      </c>
      <c r="K9" s="14" t="s">
        <v>997</v>
      </c>
      <c r="M9">
        <f t="shared" si="0"/>
        <v>107950</v>
      </c>
      <c r="N9">
        <f>IF(AND(A9&gt;0,A9&lt;999),IFERROR(VLOOKUP(results1003[[#This Row],[Card]],FISW[],1,FALSE),0),0)</f>
        <v>107950</v>
      </c>
      <c r="O9">
        <f t="shared" si="1"/>
        <v>8</v>
      </c>
    </row>
    <row r="10" spans="1:15" x14ac:dyDescent="0.3">
      <c r="A10" s="9">
        <v>9</v>
      </c>
      <c r="B10" s="10">
        <v>38</v>
      </c>
      <c r="C10" s="10">
        <v>6536086</v>
      </c>
      <c r="D10" s="10" t="s">
        <v>1223</v>
      </c>
      <c r="E10" s="10" t="s">
        <v>958</v>
      </c>
      <c r="F10" s="10" t="s">
        <v>20</v>
      </c>
      <c r="G10" s="10" t="s">
        <v>1822</v>
      </c>
      <c r="H10" s="10" t="s">
        <v>557</v>
      </c>
      <c r="I10" s="10" t="s">
        <v>1823</v>
      </c>
      <c r="J10" s="10" t="s">
        <v>1824</v>
      </c>
      <c r="K10" s="11" t="s">
        <v>1825</v>
      </c>
      <c r="M10">
        <f t="shared" si="0"/>
        <v>6536086</v>
      </c>
      <c r="N10">
        <f>IF(AND(A10&gt;0,A10&lt;999),IFERROR(VLOOKUP(results1003[[#This Row],[Card]],FISW[],1,FALSE),0),0)</f>
        <v>6536086</v>
      </c>
      <c r="O10">
        <f t="shared" si="1"/>
        <v>9</v>
      </c>
    </row>
    <row r="11" spans="1:15" x14ac:dyDescent="0.3">
      <c r="A11" s="12">
        <v>10</v>
      </c>
      <c r="B11" s="13">
        <v>22</v>
      </c>
      <c r="C11" s="13">
        <v>108137</v>
      </c>
      <c r="D11" s="13" t="s">
        <v>159</v>
      </c>
      <c r="E11" s="13" t="s">
        <v>963</v>
      </c>
      <c r="F11" s="13" t="s">
        <v>17</v>
      </c>
      <c r="G11" s="13" t="s">
        <v>1826</v>
      </c>
      <c r="H11" s="13" t="s">
        <v>57</v>
      </c>
      <c r="I11" s="13" t="s">
        <v>1827</v>
      </c>
      <c r="J11" s="13" t="s">
        <v>1541</v>
      </c>
      <c r="K11" s="14" t="s">
        <v>1828</v>
      </c>
      <c r="M11">
        <f t="shared" si="0"/>
        <v>108137</v>
      </c>
      <c r="N11">
        <f>IF(AND(A11&gt;0,A11&lt;999),IFERROR(VLOOKUP(results1003[[#This Row],[Card]],FISW[],1,FALSE),0),0)</f>
        <v>108137</v>
      </c>
      <c r="O11">
        <f t="shared" si="1"/>
        <v>10</v>
      </c>
    </row>
    <row r="12" spans="1:15" x14ac:dyDescent="0.3">
      <c r="A12" s="9">
        <v>11</v>
      </c>
      <c r="B12" s="10">
        <v>14</v>
      </c>
      <c r="C12" s="10">
        <v>6536383</v>
      </c>
      <c r="D12" s="10" t="s">
        <v>328</v>
      </c>
      <c r="E12" s="10" t="s">
        <v>969</v>
      </c>
      <c r="F12" s="10" t="s">
        <v>20</v>
      </c>
      <c r="G12" s="10" t="s">
        <v>1829</v>
      </c>
      <c r="H12" s="10" t="s">
        <v>1819</v>
      </c>
      <c r="I12" s="10" t="s">
        <v>540</v>
      </c>
      <c r="J12" s="10" t="s">
        <v>1830</v>
      </c>
      <c r="K12" s="11" t="s">
        <v>1831</v>
      </c>
      <c r="M12">
        <f t="shared" si="0"/>
        <v>6536383</v>
      </c>
      <c r="N12">
        <f>IF(AND(A12&gt;0,A12&lt;999),IFERROR(VLOOKUP(results1003[[#This Row],[Card]],FISW[],1,FALSE),0),0)</f>
        <v>6536383</v>
      </c>
      <c r="O12">
        <f t="shared" si="1"/>
        <v>11</v>
      </c>
    </row>
    <row r="13" spans="1:15" x14ac:dyDescent="0.3">
      <c r="A13" s="12">
        <v>12</v>
      </c>
      <c r="B13" s="13">
        <v>32</v>
      </c>
      <c r="C13" s="13">
        <v>107582</v>
      </c>
      <c r="D13" s="13" t="s">
        <v>1480</v>
      </c>
      <c r="E13" s="13" t="s">
        <v>1177</v>
      </c>
      <c r="F13" s="13" t="s">
        <v>17</v>
      </c>
      <c r="G13" s="13" t="s">
        <v>1832</v>
      </c>
      <c r="H13" s="13" t="s">
        <v>1833</v>
      </c>
      <c r="I13" s="13" t="s">
        <v>1834</v>
      </c>
      <c r="J13" s="13" t="s">
        <v>1835</v>
      </c>
      <c r="K13" s="14" t="s">
        <v>1836</v>
      </c>
      <c r="M13">
        <f t="shared" si="0"/>
        <v>107582</v>
      </c>
      <c r="N13">
        <f>IF(AND(A13&gt;0,A13&lt;999),IFERROR(VLOOKUP(results1003[[#This Row],[Card]],FISW[],1,FALSE),0),0)</f>
        <v>107582</v>
      </c>
      <c r="O13">
        <f t="shared" si="1"/>
        <v>12</v>
      </c>
    </row>
    <row r="14" spans="1:15" x14ac:dyDescent="0.3">
      <c r="A14" s="9">
        <v>13</v>
      </c>
      <c r="B14" s="10">
        <v>21</v>
      </c>
      <c r="C14" s="10">
        <v>6535954</v>
      </c>
      <c r="D14" s="10" t="s">
        <v>1205</v>
      </c>
      <c r="E14" s="10" t="s">
        <v>958</v>
      </c>
      <c r="F14" s="10" t="s">
        <v>20</v>
      </c>
      <c r="G14" s="10" t="s">
        <v>1837</v>
      </c>
      <c r="H14" s="10" t="s">
        <v>1838</v>
      </c>
      <c r="I14" s="10" t="s">
        <v>1839</v>
      </c>
      <c r="J14" s="10" t="s">
        <v>1840</v>
      </c>
      <c r="K14" s="11" t="s">
        <v>1841</v>
      </c>
      <c r="M14">
        <f t="shared" si="0"/>
        <v>6535954</v>
      </c>
      <c r="N14">
        <f>IF(AND(A14&gt;0,A14&lt;999),IFERROR(VLOOKUP(results1003[[#This Row],[Card]],FISW[],1,FALSE),0),0)</f>
        <v>6535954</v>
      </c>
      <c r="O14">
        <f t="shared" si="1"/>
        <v>13</v>
      </c>
    </row>
    <row r="15" spans="1:15" x14ac:dyDescent="0.3">
      <c r="A15" s="12">
        <v>14</v>
      </c>
      <c r="B15" s="13">
        <v>33</v>
      </c>
      <c r="C15" s="13">
        <v>107795</v>
      </c>
      <c r="D15" s="13" t="s">
        <v>1842</v>
      </c>
      <c r="E15" s="13" t="s">
        <v>958</v>
      </c>
      <c r="F15" s="13" t="s">
        <v>17</v>
      </c>
      <c r="G15" s="13" t="s">
        <v>333</v>
      </c>
      <c r="H15" s="13" t="s">
        <v>1843</v>
      </c>
      <c r="I15" s="13" t="s">
        <v>1844</v>
      </c>
      <c r="J15" s="13" t="s">
        <v>1845</v>
      </c>
      <c r="K15" s="14" t="s">
        <v>1846</v>
      </c>
      <c r="M15">
        <f t="shared" si="0"/>
        <v>107795</v>
      </c>
      <c r="N15">
        <f>IF(AND(A15&gt;0,A15&lt;999),IFERROR(VLOOKUP(results1003[[#This Row],[Card]],FISW[],1,FALSE),0),0)</f>
        <v>107795</v>
      </c>
      <c r="O15">
        <f t="shared" si="1"/>
        <v>14</v>
      </c>
    </row>
    <row r="16" spans="1:15" x14ac:dyDescent="0.3">
      <c r="A16" s="9">
        <v>15</v>
      </c>
      <c r="B16" s="10">
        <v>16</v>
      </c>
      <c r="C16" s="10">
        <v>107807</v>
      </c>
      <c r="D16" s="10" t="s">
        <v>169</v>
      </c>
      <c r="E16" s="10" t="s">
        <v>958</v>
      </c>
      <c r="F16" s="10" t="s">
        <v>17</v>
      </c>
      <c r="G16" s="10" t="s">
        <v>1847</v>
      </c>
      <c r="H16" s="10" t="s">
        <v>1848</v>
      </c>
      <c r="I16" s="10" t="s">
        <v>1849</v>
      </c>
      <c r="J16" s="10" t="s">
        <v>1850</v>
      </c>
      <c r="K16" s="11" t="s">
        <v>1851</v>
      </c>
      <c r="M16">
        <f t="shared" si="0"/>
        <v>107807</v>
      </c>
      <c r="N16">
        <f>IF(AND(A16&gt;0,A16&lt;999),IFERROR(VLOOKUP(results1003[[#This Row],[Card]],FISW[],1,FALSE),0),0)</f>
        <v>107807</v>
      </c>
      <c r="O16">
        <f t="shared" si="1"/>
        <v>15</v>
      </c>
    </row>
    <row r="17" spans="1:15" x14ac:dyDescent="0.3">
      <c r="A17" s="12">
        <v>16</v>
      </c>
      <c r="B17" s="13">
        <v>2</v>
      </c>
      <c r="C17" s="13">
        <v>6536053</v>
      </c>
      <c r="D17" s="13" t="s">
        <v>1852</v>
      </c>
      <c r="E17" s="13" t="s">
        <v>958</v>
      </c>
      <c r="F17" s="13" t="s">
        <v>20</v>
      </c>
      <c r="G17" s="13" t="s">
        <v>509</v>
      </c>
      <c r="H17" s="13" t="s">
        <v>1853</v>
      </c>
      <c r="I17" s="13" t="s">
        <v>1854</v>
      </c>
      <c r="J17" s="13" t="s">
        <v>1855</v>
      </c>
      <c r="K17" s="14" t="s">
        <v>1856</v>
      </c>
      <c r="M17">
        <f t="shared" si="0"/>
        <v>6536053</v>
      </c>
      <c r="N17">
        <f>IF(AND(A17&gt;0,A17&lt;999),IFERROR(VLOOKUP(results1003[[#This Row],[Card]],FISW[],1,FALSE),0),0)</f>
        <v>6536053</v>
      </c>
      <c r="O17">
        <f t="shared" si="1"/>
        <v>16</v>
      </c>
    </row>
    <row r="18" spans="1:15" x14ac:dyDescent="0.3">
      <c r="A18" s="9">
        <v>17</v>
      </c>
      <c r="B18" s="10">
        <v>30</v>
      </c>
      <c r="C18" s="10">
        <v>108002</v>
      </c>
      <c r="D18" s="10" t="s">
        <v>315</v>
      </c>
      <c r="E18" s="10" t="s">
        <v>969</v>
      </c>
      <c r="F18" s="10" t="s">
        <v>17</v>
      </c>
      <c r="G18" s="10" t="s">
        <v>1857</v>
      </c>
      <c r="H18" s="10" t="s">
        <v>1858</v>
      </c>
      <c r="I18" s="10" t="s">
        <v>1859</v>
      </c>
      <c r="J18" s="10" t="s">
        <v>1860</v>
      </c>
      <c r="K18" s="11" t="s">
        <v>1861</v>
      </c>
      <c r="M18">
        <f t="shared" si="0"/>
        <v>108002</v>
      </c>
      <c r="N18">
        <f>IF(AND(A18&gt;0,A18&lt;999),IFERROR(VLOOKUP(results1003[[#This Row],[Card]],FISW[],1,FALSE),0),0)</f>
        <v>108002</v>
      </c>
      <c r="O18">
        <f t="shared" si="1"/>
        <v>17</v>
      </c>
    </row>
    <row r="19" spans="1:15" x14ac:dyDescent="0.3">
      <c r="A19" s="12">
        <v>18</v>
      </c>
      <c r="B19" s="13">
        <v>25</v>
      </c>
      <c r="C19" s="13">
        <v>108114</v>
      </c>
      <c r="D19" s="13" t="s">
        <v>163</v>
      </c>
      <c r="E19" s="13" t="s">
        <v>963</v>
      </c>
      <c r="F19" s="13" t="s">
        <v>17</v>
      </c>
      <c r="G19" s="13" t="s">
        <v>527</v>
      </c>
      <c r="H19" s="13" t="s">
        <v>1862</v>
      </c>
      <c r="I19" s="13" t="s">
        <v>1863</v>
      </c>
      <c r="J19" s="13" t="s">
        <v>200</v>
      </c>
      <c r="K19" s="14" t="s">
        <v>1864</v>
      </c>
      <c r="M19">
        <f t="shared" si="0"/>
        <v>108114</v>
      </c>
      <c r="N19">
        <f>IF(AND(A19&gt;0,A19&lt;999),IFERROR(VLOOKUP(results1003[[#This Row],[Card]],FISW[],1,FALSE),0),0)</f>
        <v>108114</v>
      </c>
      <c r="O19">
        <f t="shared" si="1"/>
        <v>18</v>
      </c>
    </row>
    <row r="20" spans="1:15" x14ac:dyDescent="0.3">
      <c r="A20" s="9">
        <v>19</v>
      </c>
      <c r="B20" s="10">
        <v>11</v>
      </c>
      <c r="C20" s="10">
        <v>108143</v>
      </c>
      <c r="D20" s="10" t="s">
        <v>326</v>
      </c>
      <c r="E20" s="10" t="s">
        <v>963</v>
      </c>
      <c r="F20" s="10" t="s">
        <v>17</v>
      </c>
      <c r="G20" s="10" t="s">
        <v>34</v>
      </c>
      <c r="H20" s="10" t="s">
        <v>1865</v>
      </c>
      <c r="I20" s="10" t="s">
        <v>1866</v>
      </c>
      <c r="J20" s="10" t="s">
        <v>850</v>
      </c>
      <c r="K20" s="11" t="s">
        <v>1867</v>
      </c>
      <c r="M20">
        <f t="shared" si="0"/>
        <v>108143</v>
      </c>
      <c r="N20">
        <f>IF(AND(A20&gt;0,A20&lt;999),IFERROR(VLOOKUP(results1003[[#This Row],[Card]],FISW[],1,FALSE),0),0)</f>
        <v>108143</v>
      </c>
      <c r="O20">
        <f t="shared" si="1"/>
        <v>19</v>
      </c>
    </row>
    <row r="21" spans="1:15" x14ac:dyDescent="0.3">
      <c r="A21" s="12">
        <v>20</v>
      </c>
      <c r="B21" s="13">
        <v>55</v>
      </c>
      <c r="C21" s="13">
        <v>108196</v>
      </c>
      <c r="D21" s="13" t="s">
        <v>1262</v>
      </c>
      <c r="E21" s="13" t="s">
        <v>963</v>
      </c>
      <c r="F21" s="13" t="s">
        <v>17</v>
      </c>
      <c r="G21" s="13" t="s">
        <v>379</v>
      </c>
      <c r="H21" s="13" t="s">
        <v>34</v>
      </c>
      <c r="I21" s="13" t="s">
        <v>1868</v>
      </c>
      <c r="J21" s="13" t="s">
        <v>1869</v>
      </c>
      <c r="K21" s="14" t="s">
        <v>1870</v>
      </c>
      <c r="M21">
        <f t="shared" si="0"/>
        <v>108196</v>
      </c>
      <c r="N21">
        <f>IF(AND(A21&gt;0,A21&lt;999),IFERROR(VLOOKUP(results1003[[#This Row],[Card]],FISW[],1,FALSE),0),0)</f>
        <v>108196</v>
      </c>
      <c r="O21">
        <f t="shared" si="1"/>
        <v>20</v>
      </c>
    </row>
    <row r="22" spans="1:15" x14ac:dyDescent="0.3">
      <c r="A22" s="9">
        <v>21</v>
      </c>
      <c r="B22" s="10">
        <v>34</v>
      </c>
      <c r="C22" s="10">
        <v>6536186</v>
      </c>
      <c r="D22" s="10" t="s">
        <v>1478</v>
      </c>
      <c r="E22" s="10" t="s">
        <v>958</v>
      </c>
      <c r="F22" s="10" t="s">
        <v>20</v>
      </c>
      <c r="G22" s="10" t="s">
        <v>1871</v>
      </c>
      <c r="H22" s="10" t="s">
        <v>547</v>
      </c>
      <c r="I22" s="10" t="s">
        <v>1872</v>
      </c>
      <c r="J22" s="10" t="s">
        <v>1873</v>
      </c>
      <c r="K22" s="11" t="s">
        <v>1874</v>
      </c>
      <c r="M22">
        <f t="shared" si="0"/>
        <v>6536186</v>
      </c>
      <c r="N22">
        <f>IF(AND(A22&gt;0,A22&lt;999),IFERROR(VLOOKUP(results1003[[#This Row],[Card]],FISW[],1,FALSE),0),0)</f>
        <v>6536186</v>
      </c>
      <c r="O22">
        <f t="shared" si="1"/>
        <v>21</v>
      </c>
    </row>
    <row r="23" spans="1:15" x14ac:dyDescent="0.3">
      <c r="A23" s="12">
        <v>22</v>
      </c>
      <c r="B23" s="13">
        <v>12</v>
      </c>
      <c r="C23" s="13">
        <v>6535850</v>
      </c>
      <c r="D23" s="13" t="s">
        <v>1875</v>
      </c>
      <c r="E23" s="13" t="s">
        <v>1171</v>
      </c>
      <c r="F23" s="13" t="s">
        <v>20</v>
      </c>
      <c r="G23" s="13" t="s">
        <v>388</v>
      </c>
      <c r="H23" s="13" t="s">
        <v>1876</v>
      </c>
      <c r="I23" s="13" t="s">
        <v>1877</v>
      </c>
      <c r="J23" s="13" t="s">
        <v>1878</v>
      </c>
      <c r="K23" s="14" t="s">
        <v>1879</v>
      </c>
      <c r="M23">
        <f t="shared" si="0"/>
        <v>6535850</v>
      </c>
      <c r="N23">
        <f>IF(AND(A23&gt;0,A23&lt;999),IFERROR(VLOOKUP(results1003[[#This Row],[Card]],FISW[],1,FALSE),0),0)</f>
        <v>6535850</v>
      </c>
      <c r="O23">
        <f t="shared" si="1"/>
        <v>22</v>
      </c>
    </row>
    <row r="24" spans="1:15" x14ac:dyDescent="0.3">
      <c r="A24" s="9">
        <v>23</v>
      </c>
      <c r="B24" s="10">
        <v>39</v>
      </c>
      <c r="C24" s="10">
        <v>6535769</v>
      </c>
      <c r="D24" s="10" t="s">
        <v>1239</v>
      </c>
      <c r="E24" s="10" t="s">
        <v>1171</v>
      </c>
      <c r="F24" s="10" t="s">
        <v>20</v>
      </c>
      <c r="G24" s="10" t="s">
        <v>1880</v>
      </c>
      <c r="H24" s="10" t="s">
        <v>1881</v>
      </c>
      <c r="I24" s="10" t="s">
        <v>1882</v>
      </c>
      <c r="J24" s="10" t="s">
        <v>1883</v>
      </c>
      <c r="K24" s="11" t="s">
        <v>1884</v>
      </c>
      <c r="M24">
        <f t="shared" si="0"/>
        <v>6535769</v>
      </c>
      <c r="N24">
        <f>IF(AND(A24&gt;0,A24&lt;999),IFERROR(VLOOKUP(results1003[[#This Row],[Card]],FISW[],1,FALSE),0),0)</f>
        <v>6535769</v>
      </c>
      <c r="O24">
        <f t="shared" si="1"/>
        <v>23</v>
      </c>
    </row>
    <row r="25" spans="1:15" x14ac:dyDescent="0.3">
      <c r="A25" s="12">
        <v>24</v>
      </c>
      <c r="B25" s="13">
        <v>41</v>
      </c>
      <c r="C25" s="13">
        <v>107987</v>
      </c>
      <c r="D25" s="13" t="s">
        <v>325</v>
      </c>
      <c r="E25" s="13" t="s">
        <v>969</v>
      </c>
      <c r="F25" s="13" t="s">
        <v>17</v>
      </c>
      <c r="G25" s="13" t="s">
        <v>1885</v>
      </c>
      <c r="H25" s="13" t="s">
        <v>1871</v>
      </c>
      <c r="I25" s="13" t="s">
        <v>1886</v>
      </c>
      <c r="J25" s="13" t="s">
        <v>1887</v>
      </c>
      <c r="K25" s="14" t="s">
        <v>1888</v>
      </c>
      <c r="M25">
        <f t="shared" si="0"/>
        <v>107987</v>
      </c>
      <c r="N25">
        <f>IF(AND(A25&gt;0,A25&lt;999),IFERROR(VLOOKUP(results1003[[#This Row],[Card]],FISW[],1,FALSE),0),0)</f>
        <v>107987</v>
      </c>
      <c r="O25">
        <f t="shared" si="1"/>
        <v>24</v>
      </c>
    </row>
    <row r="26" spans="1:15" x14ac:dyDescent="0.3">
      <c r="A26" s="9">
        <v>25</v>
      </c>
      <c r="B26" s="10">
        <v>43</v>
      </c>
      <c r="C26" s="10">
        <v>6535953</v>
      </c>
      <c r="D26" s="10" t="s">
        <v>1474</v>
      </c>
      <c r="E26" s="10" t="s">
        <v>958</v>
      </c>
      <c r="F26" s="10" t="s">
        <v>20</v>
      </c>
      <c r="G26" s="10" t="s">
        <v>1889</v>
      </c>
      <c r="H26" s="10" t="s">
        <v>1158</v>
      </c>
      <c r="I26" s="10" t="s">
        <v>1890</v>
      </c>
      <c r="J26" s="10" t="s">
        <v>1891</v>
      </c>
      <c r="K26" s="11" t="s">
        <v>1892</v>
      </c>
      <c r="M26">
        <f t="shared" si="0"/>
        <v>6535953</v>
      </c>
      <c r="N26">
        <f>IF(AND(A26&gt;0,A26&lt;999),IFERROR(VLOOKUP(results1003[[#This Row],[Card]],FISW[],1,FALSE),0),0)</f>
        <v>6535953</v>
      </c>
      <c r="O26">
        <f t="shared" si="1"/>
        <v>25</v>
      </c>
    </row>
    <row r="27" spans="1:15" x14ac:dyDescent="0.3">
      <c r="A27" s="12">
        <v>26</v>
      </c>
      <c r="B27" s="13">
        <v>45</v>
      </c>
      <c r="C27" s="13">
        <v>108103</v>
      </c>
      <c r="D27" s="13" t="s">
        <v>137</v>
      </c>
      <c r="E27" s="13" t="s">
        <v>963</v>
      </c>
      <c r="F27" s="13" t="s">
        <v>17</v>
      </c>
      <c r="G27" s="13" t="s">
        <v>1893</v>
      </c>
      <c r="H27" s="13" t="s">
        <v>1894</v>
      </c>
      <c r="I27" s="13" t="s">
        <v>1895</v>
      </c>
      <c r="J27" s="13" t="s">
        <v>1896</v>
      </c>
      <c r="K27" s="14" t="s">
        <v>1897</v>
      </c>
      <c r="M27">
        <f t="shared" si="0"/>
        <v>108103</v>
      </c>
      <c r="N27">
        <f>IF(AND(A27&gt;0,A27&lt;999),IFERROR(VLOOKUP(results1003[[#This Row],[Card]],FISW[],1,FALSE),0),0)</f>
        <v>108103</v>
      </c>
      <c r="O27">
        <f t="shared" si="1"/>
        <v>26</v>
      </c>
    </row>
    <row r="28" spans="1:15" x14ac:dyDescent="0.3">
      <c r="A28" s="9">
        <v>27</v>
      </c>
      <c r="B28" s="10">
        <v>48</v>
      </c>
      <c r="C28" s="10">
        <v>108142</v>
      </c>
      <c r="D28" s="10" t="s">
        <v>236</v>
      </c>
      <c r="E28" s="10" t="s">
        <v>963</v>
      </c>
      <c r="F28" s="10" t="s">
        <v>17</v>
      </c>
      <c r="G28" s="10" t="s">
        <v>1898</v>
      </c>
      <c r="H28" s="10" t="s">
        <v>1899</v>
      </c>
      <c r="I28" s="10" t="s">
        <v>1900</v>
      </c>
      <c r="J28" s="10" t="s">
        <v>1608</v>
      </c>
      <c r="K28" s="11" t="s">
        <v>1901</v>
      </c>
      <c r="M28">
        <f t="shared" si="0"/>
        <v>108142</v>
      </c>
      <c r="N28">
        <f>IF(AND(A28&gt;0,A28&lt;999),IFERROR(VLOOKUP(results1003[[#This Row],[Card]],FISW[],1,FALSE),0),0)</f>
        <v>108142</v>
      </c>
      <c r="O28">
        <f t="shared" si="1"/>
        <v>27</v>
      </c>
    </row>
    <row r="29" spans="1:15" x14ac:dyDescent="0.3">
      <c r="A29" s="12">
        <v>28</v>
      </c>
      <c r="B29" s="13">
        <v>31</v>
      </c>
      <c r="C29" s="13">
        <v>108029</v>
      </c>
      <c r="D29" s="13" t="s">
        <v>1902</v>
      </c>
      <c r="E29" s="13" t="s">
        <v>969</v>
      </c>
      <c r="F29" s="13" t="s">
        <v>17</v>
      </c>
      <c r="G29" s="13" t="s">
        <v>603</v>
      </c>
      <c r="H29" s="13" t="s">
        <v>1903</v>
      </c>
      <c r="I29" s="13" t="s">
        <v>1904</v>
      </c>
      <c r="J29" s="13" t="s">
        <v>1905</v>
      </c>
      <c r="K29" s="14" t="s">
        <v>1906</v>
      </c>
      <c r="M29">
        <f t="shared" si="0"/>
        <v>108029</v>
      </c>
      <c r="N29">
        <f>IF(AND(A29&gt;0,A29&lt;999),IFERROR(VLOOKUP(results1003[[#This Row],[Card]],FISW[],1,FALSE),0),0)</f>
        <v>108029</v>
      </c>
      <c r="O29">
        <f t="shared" si="1"/>
        <v>28</v>
      </c>
    </row>
    <row r="30" spans="1:15" x14ac:dyDescent="0.3">
      <c r="A30" s="9">
        <v>29</v>
      </c>
      <c r="B30" s="10">
        <v>50</v>
      </c>
      <c r="C30" s="10">
        <v>107989</v>
      </c>
      <c r="D30" s="10" t="s">
        <v>247</v>
      </c>
      <c r="E30" s="10" t="s">
        <v>969</v>
      </c>
      <c r="F30" s="10" t="s">
        <v>17</v>
      </c>
      <c r="G30" s="10" t="s">
        <v>1907</v>
      </c>
      <c r="H30" s="10" t="s">
        <v>1908</v>
      </c>
      <c r="I30" s="10" t="s">
        <v>1909</v>
      </c>
      <c r="J30" s="10" t="s">
        <v>1910</v>
      </c>
      <c r="K30" s="11" t="s">
        <v>1911</v>
      </c>
      <c r="M30">
        <f t="shared" si="0"/>
        <v>107989</v>
      </c>
      <c r="N30">
        <f>IF(AND(A30&gt;0,A30&lt;999),IFERROR(VLOOKUP(results1003[[#This Row],[Card]],FISW[],1,FALSE),0),0)</f>
        <v>107989</v>
      </c>
      <c r="O30">
        <f t="shared" si="1"/>
        <v>29</v>
      </c>
    </row>
    <row r="31" spans="1:15" x14ac:dyDescent="0.3">
      <c r="A31" s="12">
        <v>30</v>
      </c>
      <c r="B31" s="13">
        <v>73</v>
      </c>
      <c r="C31" s="13">
        <v>496447</v>
      </c>
      <c r="D31" s="13" t="s">
        <v>1912</v>
      </c>
      <c r="E31" s="13" t="s">
        <v>963</v>
      </c>
      <c r="F31" s="13" t="s">
        <v>1913</v>
      </c>
      <c r="G31" s="13" t="s">
        <v>1914</v>
      </c>
      <c r="H31" s="13" t="s">
        <v>1915</v>
      </c>
      <c r="I31" s="13" t="s">
        <v>1916</v>
      </c>
      <c r="J31" s="13" t="s">
        <v>1620</v>
      </c>
      <c r="K31" s="14" t="s">
        <v>1917</v>
      </c>
      <c r="M31">
        <f t="shared" si="0"/>
        <v>496447</v>
      </c>
      <c r="N31">
        <f>IF(AND(A31&gt;0,A31&lt;999),IFERROR(VLOOKUP(results1003[[#This Row],[Card]],FISW[],1,FALSE),0),0)</f>
        <v>496447</v>
      </c>
      <c r="O31">
        <f t="shared" si="1"/>
        <v>30</v>
      </c>
    </row>
    <row r="32" spans="1:15" x14ac:dyDescent="0.3">
      <c r="A32" s="9">
        <v>31</v>
      </c>
      <c r="B32" s="10">
        <v>57</v>
      </c>
      <c r="C32" s="10">
        <v>6536531</v>
      </c>
      <c r="D32" s="10" t="s">
        <v>1918</v>
      </c>
      <c r="E32" s="10" t="s">
        <v>969</v>
      </c>
      <c r="F32" s="10" t="s">
        <v>20</v>
      </c>
      <c r="G32" s="10" t="s">
        <v>1919</v>
      </c>
      <c r="H32" s="10" t="s">
        <v>1920</v>
      </c>
      <c r="I32" s="10" t="s">
        <v>1921</v>
      </c>
      <c r="J32" s="10" t="s">
        <v>1922</v>
      </c>
      <c r="K32" s="11" t="s">
        <v>1923</v>
      </c>
      <c r="M32">
        <f t="shared" si="0"/>
        <v>6536531</v>
      </c>
      <c r="N32">
        <f>IF(AND(A32&gt;0,A32&lt;999),IFERROR(VLOOKUP(results1003[[#This Row],[Card]],FISW[],1,FALSE),0),0)</f>
        <v>6536531</v>
      </c>
      <c r="O32">
        <f t="shared" si="1"/>
        <v>31</v>
      </c>
    </row>
    <row r="33" spans="1:15" x14ac:dyDescent="0.3">
      <c r="A33" s="12">
        <v>32</v>
      </c>
      <c r="B33" s="13">
        <v>69</v>
      </c>
      <c r="C33" s="13">
        <v>6536019</v>
      </c>
      <c r="D33" s="13" t="s">
        <v>1924</v>
      </c>
      <c r="E33" s="13" t="s">
        <v>958</v>
      </c>
      <c r="F33" s="13" t="s">
        <v>20</v>
      </c>
      <c r="G33" s="13" t="s">
        <v>1925</v>
      </c>
      <c r="H33" s="13" t="s">
        <v>1926</v>
      </c>
      <c r="I33" s="13" t="s">
        <v>1927</v>
      </c>
      <c r="J33" s="13" t="s">
        <v>1928</v>
      </c>
      <c r="K33" s="14" t="s">
        <v>1929</v>
      </c>
      <c r="M33">
        <f t="shared" si="0"/>
        <v>6536019</v>
      </c>
      <c r="N33">
        <f>IF(AND(A33&gt;0,A33&lt;999),IFERROR(VLOOKUP(results1003[[#This Row],[Card]],FISW[],1,FALSE),0),0)</f>
        <v>6536019</v>
      </c>
      <c r="O33">
        <f t="shared" si="1"/>
        <v>32</v>
      </c>
    </row>
    <row r="34" spans="1:15" x14ac:dyDescent="0.3">
      <c r="A34" s="9">
        <v>33</v>
      </c>
      <c r="B34" s="10">
        <v>53</v>
      </c>
      <c r="C34" s="10">
        <v>6536537</v>
      </c>
      <c r="D34" s="10" t="s">
        <v>1930</v>
      </c>
      <c r="E34" s="10" t="s">
        <v>969</v>
      </c>
      <c r="F34" s="10" t="s">
        <v>20</v>
      </c>
      <c r="G34" s="10" t="s">
        <v>406</v>
      </c>
      <c r="H34" s="10" t="s">
        <v>1931</v>
      </c>
      <c r="I34" s="10" t="s">
        <v>1932</v>
      </c>
      <c r="J34" s="10" t="s">
        <v>1933</v>
      </c>
      <c r="K34" s="11" t="s">
        <v>1934</v>
      </c>
      <c r="M34">
        <f t="shared" ref="M34:M65" si="2">C34</f>
        <v>6536537</v>
      </c>
      <c r="N34">
        <f>IF(AND(A34&gt;0,A34&lt;999),IFERROR(VLOOKUP(results1003[[#This Row],[Card]],FISW[],1,FALSE),0),0)</f>
        <v>6536537</v>
      </c>
      <c r="O34">
        <f t="shared" ref="O34:O65" si="3">A34</f>
        <v>33</v>
      </c>
    </row>
    <row r="35" spans="1:15" x14ac:dyDescent="0.3">
      <c r="A35" s="12">
        <v>34</v>
      </c>
      <c r="B35" s="13">
        <v>85</v>
      </c>
      <c r="C35" s="13">
        <v>6535961</v>
      </c>
      <c r="D35" s="13" t="s">
        <v>1935</v>
      </c>
      <c r="E35" s="13" t="s">
        <v>1171</v>
      </c>
      <c r="F35" s="13" t="s">
        <v>20</v>
      </c>
      <c r="G35" s="13" t="s">
        <v>1936</v>
      </c>
      <c r="H35" s="13" t="s">
        <v>1937</v>
      </c>
      <c r="I35" s="13" t="s">
        <v>1938</v>
      </c>
      <c r="J35" s="13" t="s">
        <v>1939</v>
      </c>
      <c r="K35" s="14" t="s">
        <v>1940</v>
      </c>
      <c r="M35">
        <f t="shared" si="2"/>
        <v>6535961</v>
      </c>
      <c r="N35">
        <f>IF(AND(A35&gt;0,A35&lt;999),IFERROR(VLOOKUP(results1003[[#This Row],[Card]],FISW[],1,FALSE),0),0)</f>
        <v>6535961</v>
      </c>
      <c r="O35">
        <f t="shared" si="3"/>
        <v>34</v>
      </c>
    </row>
    <row r="36" spans="1:15" x14ac:dyDescent="0.3">
      <c r="A36" s="9">
        <v>35</v>
      </c>
      <c r="B36" s="10">
        <v>56</v>
      </c>
      <c r="C36" s="10">
        <v>108139</v>
      </c>
      <c r="D36" s="10" t="s">
        <v>258</v>
      </c>
      <c r="E36" s="10" t="s">
        <v>963</v>
      </c>
      <c r="F36" s="10" t="s">
        <v>17</v>
      </c>
      <c r="G36" s="10" t="s">
        <v>1030</v>
      </c>
      <c r="H36" s="10" t="s">
        <v>1941</v>
      </c>
      <c r="I36" s="10" t="s">
        <v>1942</v>
      </c>
      <c r="J36" s="10" t="s">
        <v>1943</v>
      </c>
      <c r="K36" s="11" t="s">
        <v>1944</v>
      </c>
      <c r="M36">
        <f t="shared" si="2"/>
        <v>108139</v>
      </c>
      <c r="N36">
        <f>IF(AND(A36&gt;0,A36&lt;999),IFERROR(VLOOKUP(results1003[[#This Row],[Card]],FISW[],1,FALSE),0),0)</f>
        <v>108139</v>
      </c>
      <c r="O36">
        <f t="shared" si="3"/>
        <v>35</v>
      </c>
    </row>
    <row r="37" spans="1:15" x14ac:dyDescent="0.3">
      <c r="A37" s="12">
        <v>36</v>
      </c>
      <c r="B37" s="13">
        <v>59</v>
      </c>
      <c r="C37" s="13">
        <v>107850</v>
      </c>
      <c r="D37" s="13" t="s">
        <v>1374</v>
      </c>
      <c r="E37" s="13" t="s">
        <v>1029</v>
      </c>
      <c r="F37" s="13" t="s">
        <v>17</v>
      </c>
      <c r="G37" s="13" t="s">
        <v>1945</v>
      </c>
      <c r="H37" s="13" t="s">
        <v>1946</v>
      </c>
      <c r="I37" s="13" t="s">
        <v>1947</v>
      </c>
      <c r="J37" s="13" t="s">
        <v>1948</v>
      </c>
      <c r="K37" s="14" t="s">
        <v>1949</v>
      </c>
      <c r="M37">
        <f t="shared" si="2"/>
        <v>107850</v>
      </c>
      <c r="N37">
        <f>IF(AND(A37&gt;0,A37&lt;999),IFERROR(VLOOKUP(results1003[[#This Row],[Card]],FISW[],1,FALSE),0),0)</f>
        <v>107850</v>
      </c>
      <c r="O37">
        <f t="shared" si="3"/>
        <v>36</v>
      </c>
    </row>
    <row r="38" spans="1:15" x14ac:dyDescent="0.3">
      <c r="A38" s="9">
        <v>37</v>
      </c>
      <c r="B38" s="10">
        <v>72</v>
      </c>
      <c r="C38" s="10">
        <v>6536237</v>
      </c>
      <c r="D38" s="10" t="s">
        <v>1950</v>
      </c>
      <c r="E38" s="10" t="s">
        <v>1029</v>
      </c>
      <c r="F38" s="10" t="s">
        <v>20</v>
      </c>
      <c r="G38" s="10" t="s">
        <v>1951</v>
      </c>
      <c r="H38" s="10" t="s">
        <v>625</v>
      </c>
      <c r="I38" s="10" t="s">
        <v>1952</v>
      </c>
      <c r="J38" s="10" t="s">
        <v>1953</v>
      </c>
      <c r="K38" s="11" t="s">
        <v>1954</v>
      </c>
      <c r="M38">
        <f t="shared" si="2"/>
        <v>6536237</v>
      </c>
      <c r="N38">
        <f>IF(AND(A38&gt;0,A38&lt;999),IFERROR(VLOOKUP(results1003[[#This Row],[Card]],FISW[],1,FALSE),0),0)</f>
        <v>6536237</v>
      </c>
      <c r="O38">
        <f t="shared" si="3"/>
        <v>37</v>
      </c>
    </row>
    <row r="39" spans="1:15" x14ac:dyDescent="0.3">
      <c r="A39" s="12">
        <v>38</v>
      </c>
      <c r="B39" s="13">
        <v>44</v>
      </c>
      <c r="C39" s="13">
        <v>6536393</v>
      </c>
      <c r="D39" s="13" t="s">
        <v>1955</v>
      </c>
      <c r="E39" s="13" t="s">
        <v>969</v>
      </c>
      <c r="F39" s="13" t="s">
        <v>20</v>
      </c>
      <c r="G39" s="13" t="s">
        <v>1956</v>
      </c>
      <c r="H39" s="13" t="s">
        <v>1957</v>
      </c>
      <c r="I39" s="13" t="s">
        <v>1958</v>
      </c>
      <c r="J39" s="13" t="s">
        <v>1959</v>
      </c>
      <c r="K39" s="14" t="s">
        <v>1960</v>
      </c>
      <c r="M39">
        <f t="shared" si="2"/>
        <v>6536393</v>
      </c>
      <c r="N39">
        <f>IF(AND(A39&gt;0,A39&lt;999),IFERROR(VLOOKUP(results1003[[#This Row],[Card]],FISW[],1,FALSE),0),0)</f>
        <v>6536393</v>
      </c>
      <c r="O39">
        <f t="shared" si="3"/>
        <v>38</v>
      </c>
    </row>
    <row r="40" spans="1:15" x14ac:dyDescent="0.3">
      <c r="A40" s="9">
        <v>39</v>
      </c>
      <c r="B40" s="10">
        <v>64</v>
      </c>
      <c r="C40" s="10">
        <v>108133</v>
      </c>
      <c r="D40" s="10" t="s">
        <v>225</v>
      </c>
      <c r="E40" s="10" t="s">
        <v>963</v>
      </c>
      <c r="F40" s="10" t="s">
        <v>17</v>
      </c>
      <c r="G40" s="10" t="s">
        <v>1961</v>
      </c>
      <c r="H40" s="10" t="s">
        <v>1962</v>
      </c>
      <c r="I40" s="10" t="s">
        <v>1963</v>
      </c>
      <c r="J40" s="10" t="s">
        <v>1964</v>
      </c>
      <c r="K40" s="11" t="s">
        <v>1965</v>
      </c>
      <c r="M40">
        <f t="shared" si="2"/>
        <v>108133</v>
      </c>
      <c r="N40">
        <f>IF(AND(A40&gt;0,A40&lt;999),IFERROR(VLOOKUP(results1003[[#This Row],[Card]],FISW[],1,FALSE),0),0)</f>
        <v>108133</v>
      </c>
      <c r="O40">
        <f t="shared" si="3"/>
        <v>39</v>
      </c>
    </row>
    <row r="41" spans="1:15" x14ac:dyDescent="0.3">
      <c r="A41" s="12">
        <v>40</v>
      </c>
      <c r="B41" s="13">
        <v>6</v>
      </c>
      <c r="C41" s="13">
        <v>6536167</v>
      </c>
      <c r="D41" s="13" t="s">
        <v>146</v>
      </c>
      <c r="E41" s="13" t="s">
        <v>1029</v>
      </c>
      <c r="F41" s="13" t="s">
        <v>20</v>
      </c>
      <c r="G41" s="13" t="s">
        <v>1966</v>
      </c>
      <c r="H41" s="13" t="s">
        <v>1967</v>
      </c>
      <c r="I41" s="13" t="s">
        <v>1968</v>
      </c>
      <c r="J41" s="13" t="s">
        <v>1969</v>
      </c>
      <c r="K41" s="14" t="s">
        <v>1970</v>
      </c>
      <c r="M41">
        <f t="shared" si="2"/>
        <v>6536167</v>
      </c>
      <c r="N41">
        <f>IF(AND(A41&gt;0,A41&lt;999),IFERROR(VLOOKUP(results1003[[#This Row],[Card]],FISW[],1,FALSE),0),0)</f>
        <v>6536167</v>
      </c>
      <c r="O41">
        <f t="shared" si="3"/>
        <v>40</v>
      </c>
    </row>
    <row r="42" spans="1:15" x14ac:dyDescent="0.3">
      <c r="A42" s="9">
        <v>41</v>
      </c>
      <c r="B42" s="10">
        <v>63</v>
      </c>
      <c r="C42" s="10">
        <v>108192</v>
      </c>
      <c r="D42" s="10" t="s">
        <v>1332</v>
      </c>
      <c r="E42" s="10" t="s">
        <v>963</v>
      </c>
      <c r="F42" s="10" t="s">
        <v>17</v>
      </c>
      <c r="G42" s="10" t="s">
        <v>1971</v>
      </c>
      <c r="H42" s="10" t="s">
        <v>1972</v>
      </c>
      <c r="I42" s="10" t="s">
        <v>1973</v>
      </c>
      <c r="J42" s="10" t="s">
        <v>1974</v>
      </c>
      <c r="K42" s="11" t="s">
        <v>1975</v>
      </c>
      <c r="M42">
        <f t="shared" si="2"/>
        <v>108192</v>
      </c>
      <c r="N42">
        <f>IF(AND(A42&gt;0,A42&lt;999),IFERROR(VLOOKUP(results1003[[#This Row],[Card]],FISW[],1,FALSE),0),0)</f>
        <v>108192</v>
      </c>
      <c r="O42">
        <f t="shared" si="3"/>
        <v>41</v>
      </c>
    </row>
    <row r="43" spans="1:15" x14ac:dyDescent="0.3">
      <c r="A43" s="12">
        <v>42</v>
      </c>
      <c r="B43" s="13">
        <v>65</v>
      </c>
      <c r="C43" s="13">
        <v>108145</v>
      </c>
      <c r="D43" s="13" t="s">
        <v>1976</v>
      </c>
      <c r="E43" s="13" t="s">
        <v>963</v>
      </c>
      <c r="F43" s="13" t="s">
        <v>17</v>
      </c>
      <c r="G43" s="13" t="s">
        <v>1977</v>
      </c>
      <c r="H43" s="13" t="s">
        <v>1978</v>
      </c>
      <c r="I43" s="13" t="s">
        <v>1979</v>
      </c>
      <c r="J43" s="13" t="s">
        <v>1980</v>
      </c>
      <c r="K43" s="14" t="s">
        <v>1981</v>
      </c>
      <c r="M43">
        <f t="shared" si="2"/>
        <v>108145</v>
      </c>
      <c r="N43">
        <f>IF(AND(A43&gt;0,A43&lt;999),IFERROR(VLOOKUP(results1003[[#This Row],[Card]],FISW[],1,FALSE),0),0)</f>
        <v>108145</v>
      </c>
      <c r="O43">
        <f t="shared" si="3"/>
        <v>42</v>
      </c>
    </row>
    <row r="44" spans="1:15" x14ac:dyDescent="0.3">
      <c r="A44" s="9">
        <v>43</v>
      </c>
      <c r="B44" s="10">
        <v>78</v>
      </c>
      <c r="C44" s="10">
        <v>108011</v>
      </c>
      <c r="D44" s="10" t="s">
        <v>309</v>
      </c>
      <c r="E44" s="10" t="s">
        <v>969</v>
      </c>
      <c r="F44" s="10" t="s">
        <v>17</v>
      </c>
      <c r="G44" s="10" t="s">
        <v>1982</v>
      </c>
      <c r="H44" s="10" t="s">
        <v>1983</v>
      </c>
      <c r="I44" s="10" t="s">
        <v>1984</v>
      </c>
      <c r="J44" s="10" t="s">
        <v>1985</v>
      </c>
      <c r="K44" s="11" t="s">
        <v>1986</v>
      </c>
      <c r="M44">
        <f t="shared" si="2"/>
        <v>108011</v>
      </c>
      <c r="N44">
        <f>IF(AND(A44&gt;0,A44&lt;999),IFERROR(VLOOKUP(results1003[[#This Row],[Card]],FISW[],1,FALSE),0),0)</f>
        <v>108011</v>
      </c>
      <c r="O44">
        <f t="shared" si="3"/>
        <v>43</v>
      </c>
    </row>
    <row r="45" spans="1:15" x14ac:dyDescent="0.3">
      <c r="A45" s="12">
        <v>44</v>
      </c>
      <c r="B45" s="13">
        <v>61</v>
      </c>
      <c r="C45" s="13">
        <v>108164</v>
      </c>
      <c r="D45" s="13" t="s">
        <v>1356</v>
      </c>
      <c r="E45" s="13" t="s">
        <v>963</v>
      </c>
      <c r="F45" s="13" t="s">
        <v>17</v>
      </c>
      <c r="G45" s="13" t="s">
        <v>625</v>
      </c>
      <c r="H45" s="13" t="s">
        <v>1987</v>
      </c>
      <c r="I45" s="13" t="s">
        <v>1988</v>
      </c>
      <c r="J45" s="13" t="s">
        <v>1989</v>
      </c>
      <c r="K45" s="14" t="s">
        <v>1990</v>
      </c>
      <c r="M45">
        <f t="shared" si="2"/>
        <v>108164</v>
      </c>
      <c r="N45">
        <f>IF(AND(A45&gt;0,A45&lt;999),IFERROR(VLOOKUP(results1003[[#This Row],[Card]],FISW[],1,FALSE),0),0)</f>
        <v>108164</v>
      </c>
      <c r="O45">
        <f t="shared" si="3"/>
        <v>44</v>
      </c>
    </row>
    <row r="46" spans="1:15" x14ac:dyDescent="0.3">
      <c r="A46" s="9">
        <v>45</v>
      </c>
      <c r="B46" s="10">
        <v>79</v>
      </c>
      <c r="C46" s="10">
        <v>108099</v>
      </c>
      <c r="D46" s="10" t="s">
        <v>1991</v>
      </c>
      <c r="E46" s="10" t="s">
        <v>963</v>
      </c>
      <c r="F46" s="10" t="s">
        <v>17</v>
      </c>
      <c r="G46" s="10" t="s">
        <v>432</v>
      </c>
      <c r="H46" s="10" t="s">
        <v>1074</v>
      </c>
      <c r="I46" s="10" t="s">
        <v>1992</v>
      </c>
      <c r="J46" s="10" t="s">
        <v>1993</v>
      </c>
      <c r="K46" s="11" t="s">
        <v>1994</v>
      </c>
      <c r="M46">
        <f t="shared" si="2"/>
        <v>108099</v>
      </c>
      <c r="N46">
        <f>IF(AND(A46&gt;0,A46&lt;999),IFERROR(VLOOKUP(results1003[[#This Row],[Card]],FISW[],1,FALSE),0),0)</f>
        <v>108099</v>
      </c>
      <c r="O46">
        <f t="shared" si="3"/>
        <v>45</v>
      </c>
    </row>
    <row r="47" spans="1:15" x14ac:dyDescent="0.3">
      <c r="A47" s="12">
        <v>46</v>
      </c>
      <c r="B47" s="13">
        <v>67</v>
      </c>
      <c r="C47" s="13">
        <v>6536581</v>
      </c>
      <c r="D47" s="13" t="s">
        <v>1995</v>
      </c>
      <c r="E47" s="13" t="s">
        <v>963</v>
      </c>
      <c r="F47" s="13" t="s">
        <v>20</v>
      </c>
      <c r="G47" s="13" t="s">
        <v>1996</v>
      </c>
      <c r="H47" s="13" t="s">
        <v>590</v>
      </c>
      <c r="I47" s="13" t="s">
        <v>1997</v>
      </c>
      <c r="J47" s="13" t="s">
        <v>1998</v>
      </c>
      <c r="K47" s="14" t="s">
        <v>1999</v>
      </c>
      <c r="M47">
        <f t="shared" si="2"/>
        <v>6536581</v>
      </c>
      <c r="N47">
        <f>IF(AND(A47&gt;0,A47&lt;999),IFERROR(VLOOKUP(results1003[[#This Row],[Card]],FISW[],1,FALSE),0),0)</f>
        <v>6536581</v>
      </c>
      <c r="O47">
        <f t="shared" si="3"/>
        <v>46</v>
      </c>
    </row>
    <row r="48" spans="1:15" x14ac:dyDescent="0.3">
      <c r="A48" s="9">
        <v>47</v>
      </c>
      <c r="B48" s="10">
        <v>60</v>
      </c>
      <c r="C48" s="10">
        <v>108141</v>
      </c>
      <c r="D48" s="10" t="s">
        <v>320</v>
      </c>
      <c r="E48" s="10" t="s">
        <v>963</v>
      </c>
      <c r="F48" s="10" t="s">
        <v>17</v>
      </c>
      <c r="G48" s="10" t="s">
        <v>2000</v>
      </c>
      <c r="H48" s="10" t="s">
        <v>2001</v>
      </c>
      <c r="I48" s="10" t="s">
        <v>2002</v>
      </c>
      <c r="J48" s="10" t="s">
        <v>2003</v>
      </c>
      <c r="K48" s="11" t="s">
        <v>2004</v>
      </c>
      <c r="M48">
        <f t="shared" si="2"/>
        <v>108141</v>
      </c>
      <c r="N48">
        <f>IF(AND(A48&gt;0,A48&lt;999),IFERROR(VLOOKUP(results1003[[#This Row],[Card]],FISW[],1,FALSE),0),0)</f>
        <v>108141</v>
      </c>
      <c r="O48">
        <f t="shared" si="3"/>
        <v>47</v>
      </c>
    </row>
    <row r="49" spans="1:15" x14ac:dyDescent="0.3">
      <c r="A49" s="12">
        <v>48</v>
      </c>
      <c r="B49" s="13">
        <v>58</v>
      </c>
      <c r="C49" s="13">
        <v>108052</v>
      </c>
      <c r="D49" s="13" t="s">
        <v>231</v>
      </c>
      <c r="E49" s="13" t="s">
        <v>969</v>
      </c>
      <c r="F49" s="13" t="s">
        <v>17</v>
      </c>
      <c r="G49" s="13" t="s">
        <v>2005</v>
      </c>
      <c r="H49" s="13" t="s">
        <v>2006</v>
      </c>
      <c r="I49" s="13" t="s">
        <v>2007</v>
      </c>
      <c r="J49" s="13" t="s">
        <v>2008</v>
      </c>
      <c r="K49" s="14" t="s">
        <v>2009</v>
      </c>
      <c r="M49">
        <f t="shared" si="2"/>
        <v>108052</v>
      </c>
      <c r="N49">
        <f>IF(AND(A49&gt;0,A49&lt;999),IFERROR(VLOOKUP(results1003[[#This Row],[Card]],FISW[],1,FALSE),0),0)</f>
        <v>108052</v>
      </c>
      <c r="O49">
        <f t="shared" si="3"/>
        <v>48</v>
      </c>
    </row>
    <row r="50" spans="1:15" x14ac:dyDescent="0.3">
      <c r="A50" s="9">
        <v>49</v>
      </c>
      <c r="B50" s="10">
        <v>66</v>
      </c>
      <c r="C50" s="10">
        <v>108177</v>
      </c>
      <c r="D50" s="10" t="s">
        <v>421</v>
      </c>
      <c r="E50" s="10" t="s">
        <v>963</v>
      </c>
      <c r="F50" s="10" t="s">
        <v>17</v>
      </c>
      <c r="G50" s="10" t="s">
        <v>2010</v>
      </c>
      <c r="H50" s="10" t="s">
        <v>1142</v>
      </c>
      <c r="I50" s="10" t="s">
        <v>2011</v>
      </c>
      <c r="J50" s="10" t="s">
        <v>1378</v>
      </c>
      <c r="K50" s="11" t="s">
        <v>2012</v>
      </c>
      <c r="M50">
        <f t="shared" si="2"/>
        <v>108177</v>
      </c>
      <c r="N50">
        <f>IF(AND(A50&gt;0,A50&lt;999),IFERROR(VLOOKUP(results1003[[#This Row],[Card]],FISW[],1,FALSE),0),0)</f>
        <v>108177</v>
      </c>
      <c r="O50">
        <f t="shared" si="3"/>
        <v>49</v>
      </c>
    </row>
    <row r="51" spans="1:15" x14ac:dyDescent="0.3">
      <c r="A51" s="12">
        <v>50</v>
      </c>
      <c r="B51" s="13">
        <v>77</v>
      </c>
      <c r="C51" s="13">
        <v>108210</v>
      </c>
      <c r="D51" s="13" t="s">
        <v>1412</v>
      </c>
      <c r="E51" s="13" t="s">
        <v>963</v>
      </c>
      <c r="F51" s="13" t="s">
        <v>17</v>
      </c>
      <c r="G51" s="13" t="s">
        <v>1019</v>
      </c>
      <c r="H51" s="13" t="s">
        <v>2013</v>
      </c>
      <c r="I51" s="13" t="s">
        <v>2014</v>
      </c>
      <c r="J51" s="13" t="s">
        <v>2015</v>
      </c>
      <c r="K51" s="14" t="s">
        <v>2016</v>
      </c>
      <c r="M51">
        <f t="shared" si="2"/>
        <v>108210</v>
      </c>
      <c r="N51">
        <f>IF(AND(A51&gt;0,A51&lt;999),IFERROR(VLOOKUP(results1003[[#This Row],[Card]],FISW[],1,FALSE),0),0)</f>
        <v>108210</v>
      </c>
      <c r="O51">
        <f t="shared" si="3"/>
        <v>50</v>
      </c>
    </row>
    <row r="52" spans="1:15" x14ac:dyDescent="0.3">
      <c r="A52" s="9">
        <v>51</v>
      </c>
      <c r="B52" s="10">
        <v>75</v>
      </c>
      <c r="C52" s="10">
        <v>108181</v>
      </c>
      <c r="D52" s="10" t="s">
        <v>276</v>
      </c>
      <c r="E52" s="10" t="s">
        <v>963</v>
      </c>
      <c r="F52" s="10" t="s">
        <v>17</v>
      </c>
      <c r="G52" s="10" t="s">
        <v>2017</v>
      </c>
      <c r="H52" s="10" t="s">
        <v>1065</v>
      </c>
      <c r="I52" s="10" t="s">
        <v>2018</v>
      </c>
      <c r="J52" s="10" t="s">
        <v>1389</v>
      </c>
      <c r="K52" s="11" t="s">
        <v>2019</v>
      </c>
      <c r="M52">
        <f t="shared" si="2"/>
        <v>108181</v>
      </c>
      <c r="N52">
        <f>IF(AND(A52&gt;0,A52&lt;999),IFERROR(VLOOKUP(results1003[[#This Row],[Card]],FISW[],1,FALSE),0),0)</f>
        <v>108181</v>
      </c>
      <c r="O52">
        <f t="shared" si="3"/>
        <v>51</v>
      </c>
    </row>
    <row r="53" spans="1:15" x14ac:dyDescent="0.3">
      <c r="A53" s="12">
        <v>52</v>
      </c>
      <c r="B53" s="13">
        <v>94</v>
      </c>
      <c r="C53" s="13">
        <v>108247</v>
      </c>
      <c r="D53" s="13" t="s">
        <v>2020</v>
      </c>
      <c r="E53" s="13" t="s">
        <v>963</v>
      </c>
      <c r="F53" s="13" t="s">
        <v>17</v>
      </c>
      <c r="G53" s="13" t="s">
        <v>2021</v>
      </c>
      <c r="H53" s="13" t="s">
        <v>127</v>
      </c>
      <c r="I53" s="13" t="s">
        <v>2022</v>
      </c>
      <c r="J53" s="13" t="s">
        <v>2023</v>
      </c>
      <c r="K53" s="14" t="s">
        <v>2024</v>
      </c>
      <c r="M53">
        <f t="shared" si="2"/>
        <v>108247</v>
      </c>
      <c r="N53">
        <f>IF(AND(A53&gt;0,A53&lt;999),IFERROR(VLOOKUP(results1003[[#This Row],[Card]],FISW[],1,FALSE),0),0)</f>
        <v>108247</v>
      </c>
      <c r="O53">
        <f t="shared" si="3"/>
        <v>52</v>
      </c>
    </row>
    <row r="54" spans="1:15" x14ac:dyDescent="0.3">
      <c r="A54" s="9">
        <v>53</v>
      </c>
      <c r="B54" s="10">
        <v>93</v>
      </c>
      <c r="C54" s="10">
        <v>6295537</v>
      </c>
      <c r="D54" s="10" t="s">
        <v>2025</v>
      </c>
      <c r="E54" s="10" t="s">
        <v>963</v>
      </c>
      <c r="F54" s="10" t="s">
        <v>2026</v>
      </c>
      <c r="G54" s="10" t="s">
        <v>617</v>
      </c>
      <c r="H54" s="10" t="s">
        <v>2027</v>
      </c>
      <c r="I54" s="10" t="s">
        <v>2028</v>
      </c>
      <c r="J54" s="10" t="s">
        <v>2029</v>
      </c>
      <c r="K54" s="11" t="s">
        <v>2030</v>
      </c>
      <c r="M54">
        <f t="shared" si="2"/>
        <v>6295537</v>
      </c>
      <c r="N54">
        <f>IF(AND(A54&gt;0,A54&lt;999),IFERROR(VLOOKUP(results1003[[#This Row],[Card]],FISW[],1,FALSE),0),0)</f>
        <v>6295537</v>
      </c>
      <c r="O54">
        <f t="shared" si="3"/>
        <v>53</v>
      </c>
    </row>
    <row r="55" spans="1:15" x14ac:dyDescent="0.3">
      <c r="A55" s="12">
        <v>54</v>
      </c>
      <c r="B55" s="13">
        <v>81</v>
      </c>
      <c r="C55" s="13">
        <v>108217</v>
      </c>
      <c r="D55" s="13" t="s">
        <v>270</v>
      </c>
      <c r="E55" s="13" t="s">
        <v>963</v>
      </c>
      <c r="F55" s="13" t="s">
        <v>17</v>
      </c>
      <c r="G55" s="13" t="s">
        <v>2031</v>
      </c>
      <c r="H55" s="13" t="s">
        <v>2013</v>
      </c>
      <c r="I55" s="13" t="s">
        <v>2032</v>
      </c>
      <c r="J55" s="13" t="s">
        <v>2033</v>
      </c>
      <c r="K55" s="14" t="s">
        <v>2034</v>
      </c>
      <c r="M55">
        <f t="shared" si="2"/>
        <v>108217</v>
      </c>
      <c r="N55">
        <f>IF(AND(A55&gt;0,A55&lt;999),IFERROR(VLOOKUP(results1003[[#This Row],[Card]],FISW[],1,FALSE),0),0)</f>
        <v>108217</v>
      </c>
      <c r="O55">
        <f t="shared" si="3"/>
        <v>54</v>
      </c>
    </row>
    <row r="56" spans="1:15" x14ac:dyDescent="0.3">
      <c r="A56" s="9">
        <v>55</v>
      </c>
      <c r="B56" s="10">
        <v>80</v>
      </c>
      <c r="C56" s="10">
        <v>108155</v>
      </c>
      <c r="D56" s="10" t="s">
        <v>253</v>
      </c>
      <c r="E56" s="10" t="s">
        <v>963</v>
      </c>
      <c r="F56" s="10" t="s">
        <v>17</v>
      </c>
      <c r="G56" s="10" t="s">
        <v>1075</v>
      </c>
      <c r="H56" s="10" t="s">
        <v>2035</v>
      </c>
      <c r="I56" s="10" t="s">
        <v>2036</v>
      </c>
      <c r="J56" s="10" t="s">
        <v>2037</v>
      </c>
      <c r="K56" s="11" t="s">
        <v>2038</v>
      </c>
      <c r="M56">
        <f t="shared" si="2"/>
        <v>108155</v>
      </c>
      <c r="N56">
        <f>IF(AND(A56&gt;0,A56&lt;999),IFERROR(VLOOKUP(results1003[[#This Row],[Card]],FISW[],1,FALSE),0),0)</f>
        <v>108155</v>
      </c>
      <c r="O56">
        <f t="shared" si="3"/>
        <v>55</v>
      </c>
    </row>
    <row r="57" spans="1:15" x14ac:dyDescent="0.3">
      <c r="A57" s="12">
        <v>56</v>
      </c>
      <c r="B57" s="13">
        <v>70</v>
      </c>
      <c r="C57" s="13">
        <v>107992</v>
      </c>
      <c r="D57" s="13" t="s">
        <v>2039</v>
      </c>
      <c r="E57" s="13" t="s">
        <v>969</v>
      </c>
      <c r="F57" s="13" t="s">
        <v>17</v>
      </c>
      <c r="G57" s="13" t="s">
        <v>2040</v>
      </c>
      <c r="H57" s="13" t="s">
        <v>2041</v>
      </c>
      <c r="I57" s="13" t="s">
        <v>628</v>
      </c>
      <c r="J57" s="13" t="s">
        <v>2042</v>
      </c>
      <c r="K57" s="14" t="s">
        <v>2043</v>
      </c>
      <c r="M57">
        <f t="shared" si="2"/>
        <v>107992</v>
      </c>
      <c r="N57">
        <f>IF(AND(A57&gt;0,A57&lt;999),IFERROR(VLOOKUP(results1003[[#This Row],[Card]],FISW[],1,FALSE),0),0)</f>
        <v>107992</v>
      </c>
      <c r="O57">
        <f t="shared" si="3"/>
        <v>56</v>
      </c>
    </row>
    <row r="58" spans="1:15" x14ac:dyDescent="0.3">
      <c r="A58" s="9">
        <v>57</v>
      </c>
      <c r="B58" s="10">
        <v>89</v>
      </c>
      <c r="C58" s="10">
        <v>108180</v>
      </c>
      <c r="D58" s="10" t="s">
        <v>477</v>
      </c>
      <c r="E58" s="10" t="s">
        <v>963</v>
      </c>
      <c r="F58" s="10" t="s">
        <v>17</v>
      </c>
      <c r="G58" s="10" t="s">
        <v>2044</v>
      </c>
      <c r="H58" s="10" t="s">
        <v>2045</v>
      </c>
      <c r="I58" s="10" t="s">
        <v>2046</v>
      </c>
      <c r="J58" s="10" t="s">
        <v>2047</v>
      </c>
      <c r="K58" s="11" t="s">
        <v>2048</v>
      </c>
      <c r="M58">
        <f t="shared" si="2"/>
        <v>108180</v>
      </c>
      <c r="N58">
        <f>IF(AND(A58&gt;0,A58&lt;999),IFERROR(VLOOKUP(results1003[[#This Row],[Card]],FISW[],1,FALSE),0),0)</f>
        <v>108180</v>
      </c>
      <c r="O58">
        <f t="shared" si="3"/>
        <v>57</v>
      </c>
    </row>
    <row r="59" spans="1:15" x14ac:dyDescent="0.3">
      <c r="A59" s="12">
        <v>58</v>
      </c>
      <c r="B59" s="13">
        <v>76</v>
      </c>
      <c r="C59" s="13">
        <v>108154</v>
      </c>
      <c r="D59" s="13" t="s">
        <v>292</v>
      </c>
      <c r="E59" s="13" t="s">
        <v>963</v>
      </c>
      <c r="F59" s="13" t="s">
        <v>17</v>
      </c>
      <c r="G59" s="13" t="s">
        <v>2049</v>
      </c>
      <c r="H59" s="13" t="s">
        <v>455</v>
      </c>
      <c r="I59" s="13" t="s">
        <v>2050</v>
      </c>
      <c r="J59" s="13" t="s">
        <v>2051</v>
      </c>
      <c r="K59" s="14" t="s">
        <v>2052</v>
      </c>
      <c r="M59">
        <f t="shared" si="2"/>
        <v>108154</v>
      </c>
      <c r="N59">
        <f>IF(AND(A59&gt;0,A59&lt;999),IFERROR(VLOOKUP(results1003[[#This Row],[Card]],FISW[],1,FALSE),0),0)</f>
        <v>108154</v>
      </c>
      <c r="O59">
        <f t="shared" si="3"/>
        <v>58</v>
      </c>
    </row>
    <row r="60" spans="1:15" x14ac:dyDescent="0.3">
      <c r="A60" s="9">
        <v>59</v>
      </c>
      <c r="B60" s="10">
        <v>86</v>
      </c>
      <c r="C60" s="10">
        <v>108024</v>
      </c>
      <c r="D60" s="10" t="s">
        <v>303</v>
      </c>
      <c r="E60" s="10" t="s">
        <v>969</v>
      </c>
      <c r="F60" s="10" t="s">
        <v>17</v>
      </c>
      <c r="G60" s="10" t="s">
        <v>1589</v>
      </c>
      <c r="H60" s="10" t="s">
        <v>1662</v>
      </c>
      <c r="I60" s="10" t="s">
        <v>2053</v>
      </c>
      <c r="J60" s="10" t="s">
        <v>2054</v>
      </c>
      <c r="K60" s="11" t="s">
        <v>2055</v>
      </c>
      <c r="M60">
        <f t="shared" si="2"/>
        <v>108024</v>
      </c>
      <c r="N60">
        <f>IF(AND(A60&gt;0,A60&lt;999),IFERROR(VLOOKUP(results1003[[#This Row],[Card]],FISW[],1,FALSE),0),0)</f>
        <v>108024</v>
      </c>
      <c r="O60">
        <f t="shared" si="3"/>
        <v>59</v>
      </c>
    </row>
    <row r="61" spans="1:15" x14ac:dyDescent="0.3">
      <c r="A61" s="9">
        <v>999</v>
      </c>
      <c r="B61" s="10">
        <v>90</v>
      </c>
      <c r="C61" s="10">
        <v>108189</v>
      </c>
      <c r="D61" s="10" t="s">
        <v>1490</v>
      </c>
      <c r="E61" s="10" t="s">
        <v>963</v>
      </c>
      <c r="F61" s="10" t="s">
        <v>17</v>
      </c>
      <c r="G61" s="10" t="s">
        <v>2056</v>
      </c>
      <c r="H61" s="10" t="s">
        <v>18</v>
      </c>
      <c r="I61" s="10" t="s">
        <v>18</v>
      </c>
      <c r="J61" s="10" t="s">
        <v>18</v>
      </c>
      <c r="K61" s="11" t="s">
        <v>18</v>
      </c>
      <c r="M61">
        <f t="shared" si="2"/>
        <v>108189</v>
      </c>
      <c r="N61">
        <f>IF(AND(A61&gt;0,A61&lt;999),IFERROR(VLOOKUP(results1003[[#This Row],[Card]],FISW[],1,FALSE),0),0)</f>
        <v>0</v>
      </c>
      <c r="O61">
        <f t="shared" si="3"/>
        <v>999</v>
      </c>
    </row>
    <row r="62" spans="1:15" x14ac:dyDescent="0.3">
      <c r="A62" s="9">
        <v>999</v>
      </c>
      <c r="B62" s="13">
        <v>49</v>
      </c>
      <c r="C62" s="13">
        <v>108136</v>
      </c>
      <c r="D62" s="13" t="s">
        <v>207</v>
      </c>
      <c r="E62" s="13" t="s">
        <v>963</v>
      </c>
      <c r="F62" s="13" t="s">
        <v>17</v>
      </c>
      <c r="G62" s="13" t="s">
        <v>387</v>
      </c>
      <c r="H62" s="13" t="s">
        <v>18</v>
      </c>
      <c r="I62" s="13" t="s">
        <v>18</v>
      </c>
      <c r="J62" s="13" t="s">
        <v>18</v>
      </c>
      <c r="K62" s="14" t="s">
        <v>18</v>
      </c>
      <c r="M62">
        <f t="shared" si="2"/>
        <v>108136</v>
      </c>
      <c r="N62">
        <f>IF(AND(A62&gt;0,A62&lt;999),IFERROR(VLOOKUP(results1003[[#This Row],[Card]],FISW[],1,FALSE),0),0)</f>
        <v>0</v>
      </c>
      <c r="O62">
        <f t="shared" si="3"/>
        <v>999</v>
      </c>
    </row>
    <row r="63" spans="1:15" x14ac:dyDescent="0.3">
      <c r="A63" s="9">
        <v>999</v>
      </c>
      <c r="B63" s="10">
        <v>46</v>
      </c>
      <c r="C63" s="10">
        <v>108138</v>
      </c>
      <c r="D63" s="10" t="s">
        <v>410</v>
      </c>
      <c r="E63" s="10" t="s">
        <v>963</v>
      </c>
      <c r="F63" s="10" t="s">
        <v>17</v>
      </c>
      <c r="G63" s="10" t="s">
        <v>2057</v>
      </c>
      <c r="H63" s="10" t="s">
        <v>18</v>
      </c>
      <c r="I63" s="10" t="s">
        <v>18</v>
      </c>
      <c r="J63" s="10" t="s">
        <v>18</v>
      </c>
      <c r="K63" s="11" t="s">
        <v>18</v>
      </c>
      <c r="M63">
        <f t="shared" si="2"/>
        <v>108138</v>
      </c>
      <c r="N63">
        <f>IF(AND(A63&gt;0,A63&lt;999),IFERROR(VLOOKUP(results1003[[#This Row],[Card]],FISW[],1,FALSE),0),0)</f>
        <v>0</v>
      </c>
      <c r="O63">
        <f t="shared" si="3"/>
        <v>999</v>
      </c>
    </row>
    <row r="64" spans="1:15" x14ac:dyDescent="0.3">
      <c r="A64" s="9">
        <v>999</v>
      </c>
      <c r="B64" s="13">
        <v>29</v>
      </c>
      <c r="C64" s="13">
        <v>6536435</v>
      </c>
      <c r="D64" s="13" t="s">
        <v>190</v>
      </c>
      <c r="E64" s="13" t="s">
        <v>969</v>
      </c>
      <c r="F64" s="13" t="s">
        <v>20</v>
      </c>
      <c r="G64" s="13" t="s">
        <v>2058</v>
      </c>
      <c r="H64" s="13" t="s">
        <v>18</v>
      </c>
      <c r="I64" s="13" t="s">
        <v>18</v>
      </c>
      <c r="J64" s="13" t="s">
        <v>18</v>
      </c>
      <c r="K64" s="14" t="s">
        <v>18</v>
      </c>
      <c r="M64">
        <f t="shared" si="2"/>
        <v>6536435</v>
      </c>
      <c r="N64">
        <f>IF(AND(A64&gt;0,A64&lt;999),IFERROR(VLOOKUP(results1003[[#This Row],[Card]],FISW[],1,FALSE),0),0)</f>
        <v>0</v>
      </c>
      <c r="O64">
        <f t="shared" si="3"/>
        <v>999</v>
      </c>
    </row>
    <row r="65" spans="1:15" x14ac:dyDescent="0.3">
      <c r="A65" s="9">
        <v>999</v>
      </c>
      <c r="B65" s="10">
        <v>19</v>
      </c>
      <c r="C65" s="10">
        <v>108113</v>
      </c>
      <c r="D65" s="10" t="s">
        <v>180</v>
      </c>
      <c r="E65" s="10" t="s">
        <v>963</v>
      </c>
      <c r="F65" s="10" t="s">
        <v>17</v>
      </c>
      <c r="G65" s="10" t="s">
        <v>2059</v>
      </c>
      <c r="H65" s="10" t="s">
        <v>18</v>
      </c>
      <c r="I65" s="10" t="s">
        <v>18</v>
      </c>
      <c r="J65" s="10" t="s">
        <v>18</v>
      </c>
      <c r="K65" s="11" t="s">
        <v>18</v>
      </c>
      <c r="M65">
        <f t="shared" si="2"/>
        <v>108113</v>
      </c>
      <c r="N65">
        <f>IF(AND(A65&gt;0,A65&lt;999),IFERROR(VLOOKUP(results1003[[#This Row],[Card]],FISW[],1,FALSE),0),0)</f>
        <v>0</v>
      </c>
      <c r="O65">
        <f t="shared" si="3"/>
        <v>999</v>
      </c>
    </row>
    <row r="66" spans="1:15" x14ac:dyDescent="0.3">
      <c r="A66" s="9">
        <v>999</v>
      </c>
      <c r="B66" s="10">
        <v>92</v>
      </c>
      <c r="C66" s="10">
        <v>426375</v>
      </c>
      <c r="D66" s="10" t="s">
        <v>2060</v>
      </c>
      <c r="E66" s="10" t="s">
        <v>958</v>
      </c>
      <c r="F66" s="10" t="s">
        <v>2061</v>
      </c>
      <c r="G66" s="10" t="s">
        <v>18</v>
      </c>
      <c r="H66" s="10" t="s">
        <v>18</v>
      </c>
      <c r="I66" s="10" t="s">
        <v>18</v>
      </c>
      <c r="J66" s="10" t="s">
        <v>18</v>
      </c>
      <c r="K66" s="11" t="s">
        <v>18</v>
      </c>
      <c r="M66">
        <f t="shared" ref="M66:M95" si="4">C66</f>
        <v>426375</v>
      </c>
      <c r="N66">
        <f>IF(AND(A66&gt;0,A66&lt;999),IFERROR(VLOOKUP(results1003[[#This Row],[Card]],FISW[],1,FALSE),0),0)</f>
        <v>0</v>
      </c>
      <c r="O66">
        <f t="shared" ref="O66:O95" si="5">A66</f>
        <v>999</v>
      </c>
    </row>
    <row r="67" spans="1:15" x14ac:dyDescent="0.3">
      <c r="A67" s="9">
        <v>999</v>
      </c>
      <c r="B67" s="13">
        <v>91</v>
      </c>
      <c r="C67" s="13">
        <v>108227</v>
      </c>
      <c r="D67" s="13" t="s">
        <v>781</v>
      </c>
      <c r="E67" s="13" t="s">
        <v>963</v>
      </c>
      <c r="F67" s="13" t="s">
        <v>17</v>
      </c>
      <c r="G67" s="13" t="s">
        <v>18</v>
      </c>
      <c r="H67" s="13" t="s">
        <v>18</v>
      </c>
      <c r="I67" s="13" t="s">
        <v>18</v>
      </c>
      <c r="J67" s="13" t="s">
        <v>18</v>
      </c>
      <c r="K67" s="14" t="s">
        <v>18</v>
      </c>
      <c r="M67">
        <f t="shared" si="4"/>
        <v>108227</v>
      </c>
      <c r="N67">
        <f>IF(AND(A67&gt;0,A67&lt;999),IFERROR(VLOOKUP(results1003[[#This Row],[Card]],FISW[],1,FALSE),0),0)</f>
        <v>0</v>
      </c>
      <c r="O67">
        <f t="shared" si="5"/>
        <v>999</v>
      </c>
    </row>
    <row r="68" spans="1:15" x14ac:dyDescent="0.3">
      <c r="A68" s="9">
        <v>999</v>
      </c>
      <c r="B68" s="10">
        <v>88</v>
      </c>
      <c r="C68" s="10">
        <v>108168</v>
      </c>
      <c r="D68" s="10" t="s">
        <v>454</v>
      </c>
      <c r="E68" s="10" t="s">
        <v>969</v>
      </c>
      <c r="F68" s="10" t="s">
        <v>17</v>
      </c>
      <c r="G68" s="10" t="s">
        <v>18</v>
      </c>
      <c r="H68" s="10" t="s">
        <v>18</v>
      </c>
      <c r="I68" s="10" t="s">
        <v>18</v>
      </c>
      <c r="J68" s="10" t="s">
        <v>18</v>
      </c>
      <c r="K68" s="11" t="s">
        <v>18</v>
      </c>
      <c r="M68">
        <f t="shared" si="4"/>
        <v>108168</v>
      </c>
      <c r="N68">
        <f>IF(AND(A68&gt;0,A68&lt;999),IFERROR(VLOOKUP(results1003[[#This Row],[Card]],FISW[],1,FALSE),0),0)</f>
        <v>0</v>
      </c>
      <c r="O68">
        <f t="shared" si="5"/>
        <v>999</v>
      </c>
    </row>
    <row r="69" spans="1:15" x14ac:dyDescent="0.3">
      <c r="A69" s="9">
        <v>999</v>
      </c>
      <c r="B69" s="13">
        <v>87</v>
      </c>
      <c r="C69" s="13">
        <v>108101</v>
      </c>
      <c r="D69" s="13" t="s">
        <v>2062</v>
      </c>
      <c r="E69" s="13" t="s">
        <v>963</v>
      </c>
      <c r="F69" s="13" t="s">
        <v>17</v>
      </c>
      <c r="G69" s="13" t="s">
        <v>18</v>
      </c>
      <c r="H69" s="13" t="s">
        <v>18</v>
      </c>
      <c r="I69" s="13" t="s">
        <v>18</v>
      </c>
      <c r="J69" s="13" t="s">
        <v>18</v>
      </c>
      <c r="K69" s="14" t="s">
        <v>18</v>
      </c>
      <c r="M69">
        <f t="shared" si="4"/>
        <v>108101</v>
      </c>
      <c r="N69">
        <f>IF(AND(A69&gt;0,A69&lt;999),IFERROR(VLOOKUP(results1003[[#This Row],[Card]],FISW[],1,FALSE),0),0)</f>
        <v>0</v>
      </c>
      <c r="O69">
        <f t="shared" si="5"/>
        <v>999</v>
      </c>
    </row>
    <row r="70" spans="1:15" x14ac:dyDescent="0.3">
      <c r="A70" s="9">
        <v>999</v>
      </c>
      <c r="B70" s="10">
        <v>84</v>
      </c>
      <c r="C70" s="10">
        <v>108098</v>
      </c>
      <c r="D70" s="10" t="s">
        <v>2063</v>
      </c>
      <c r="E70" s="10" t="s">
        <v>963</v>
      </c>
      <c r="F70" s="10" t="s">
        <v>17</v>
      </c>
      <c r="G70" s="10" t="s">
        <v>18</v>
      </c>
      <c r="H70" s="10" t="s">
        <v>18</v>
      </c>
      <c r="I70" s="10" t="s">
        <v>18</v>
      </c>
      <c r="J70" s="10" t="s">
        <v>18</v>
      </c>
      <c r="K70" s="11" t="s">
        <v>18</v>
      </c>
      <c r="M70">
        <f t="shared" si="4"/>
        <v>108098</v>
      </c>
      <c r="N70">
        <f>IF(AND(A70&gt;0,A70&lt;999),IFERROR(VLOOKUP(results1003[[#This Row],[Card]],FISW[],1,FALSE),0),0)</f>
        <v>0</v>
      </c>
      <c r="O70">
        <f t="shared" si="5"/>
        <v>999</v>
      </c>
    </row>
    <row r="71" spans="1:15" x14ac:dyDescent="0.3">
      <c r="A71" s="9">
        <v>999</v>
      </c>
      <c r="B71" s="13">
        <v>83</v>
      </c>
      <c r="C71" s="13">
        <v>108170</v>
      </c>
      <c r="D71" s="13" t="s">
        <v>445</v>
      </c>
      <c r="E71" s="13" t="s">
        <v>963</v>
      </c>
      <c r="F71" s="13" t="s">
        <v>17</v>
      </c>
      <c r="G71" s="13" t="s">
        <v>18</v>
      </c>
      <c r="H71" s="13" t="s">
        <v>18</v>
      </c>
      <c r="I71" s="13" t="s">
        <v>18</v>
      </c>
      <c r="J71" s="13" t="s">
        <v>18</v>
      </c>
      <c r="K71" s="14" t="s">
        <v>18</v>
      </c>
      <c r="M71">
        <f t="shared" si="4"/>
        <v>108170</v>
      </c>
      <c r="N71">
        <f>IF(AND(A71&gt;0,A71&lt;999),IFERROR(VLOOKUP(results1003[[#This Row],[Card]],FISW[],1,FALSE),0),0)</f>
        <v>0</v>
      </c>
      <c r="O71">
        <f t="shared" si="5"/>
        <v>999</v>
      </c>
    </row>
    <row r="72" spans="1:15" x14ac:dyDescent="0.3">
      <c r="A72" s="9">
        <v>999</v>
      </c>
      <c r="B72" s="10">
        <v>82</v>
      </c>
      <c r="C72" s="10">
        <v>108127</v>
      </c>
      <c r="D72" s="10" t="s">
        <v>264</v>
      </c>
      <c r="E72" s="10" t="s">
        <v>963</v>
      </c>
      <c r="F72" s="10" t="s">
        <v>17</v>
      </c>
      <c r="G72" s="10" t="s">
        <v>18</v>
      </c>
      <c r="H72" s="10" t="s">
        <v>18</v>
      </c>
      <c r="I72" s="10" t="s">
        <v>18</v>
      </c>
      <c r="J72" s="10" t="s">
        <v>18</v>
      </c>
      <c r="K72" s="11" t="s">
        <v>18</v>
      </c>
      <c r="M72">
        <f t="shared" si="4"/>
        <v>108127</v>
      </c>
      <c r="N72">
        <f>IF(AND(A72&gt;0,A72&lt;999),IFERROR(VLOOKUP(results1003[[#This Row],[Card]],FISW[],1,FALSE),0),0)</f>
        <v>0</v>
      </c>
      <c r="O72">
        <f t="shared" si="5"/>
        <v>999</v>
      </c>
    </row>
    <row r="73" spans="1:15" x14ac:dyDescent="0.3">
      <c r="A73" s="9">
        <v>999</v>
      </c>
      <c r="B73" s="13">
        <v>62</v>
      </c>
      <c r="C73" s="13">
        <v>108128</v>
      </c>
      <c r="D73" s="13" t="s">
        <v>322</v>
      </c>
      <c r="E73" s="13" t="s">
        <v>963</v>
      </c>
      <c r="F73" s="13" t="s">
        <v>17</v>
      </c>
      <c r="G73" s="13" t="s">
        <v>18</v>
      </c>
      <c r="H73" s="13" t="s">
        <v>18</v>
      </c>
      <c r="I73" s="13" t="s">
        <v>18</v>
      </c>
      <c r="J73" s="13" t="s">
        <v>18</v>
      </c>
      <c r="K73" s="14" t="s">
        <v>18</v>
      </c>
      <c r="M73">
        <f t="shared" si="4"/>
        <v>108128</v>
      </c>
      <c r="N73">
        <f>IF(AND(A73&gt;0,A73&lt;999),IFERROR(VLOOKUP(results1003[[#This Row],[Card]],FISW[],1,FALSE),0),0)</f>
        <v>0</v>
      </c>
      <c r="O73">
        <f t="shared" si="5"/>
        <v>999</v>
      </c>
    </row>
    <row r="74" spans="1:15" x14ac:dyDescent="0.3">
      <c r="A74" s="9">
        <v>999</v>
      </c>
      <c r="B74" s="10">
        <v>54</v>
      </c>
      <c r="C74" s="10">
        <v>108158</v>
      </c>
      <c r="D74" s="10" t="s">
        <v>1250</v>
      </c>
      <c r="E74" s="10" t="s">
        <v>963</v>
      </c>
      <c r="F74" s="10" t="s">
        <v>17</v>
      </c>
      <c r="G74" s="10" t="s">
        <v>18</v>
      </c>
      <c r="H74" s="10" t="s">
        <v>18</v>
      </c>
      <c r="I74" s="10" t="s">
        <v>18</v>
      </c>
      <c r="J74" s="10" t="s">
        <v>18</v>
      </c>
      <c r="K74" s="11" t="s">
        <v>18</v>
      </c>
      <c r="M74">
        <f t="shared" si="4"/>
        <v>108158</v>
      </c>
      <c r="N74">
        <f>IF(AND(A74&gt;0,A74&lt;999),IFERROR(VLOOKUP(results1003[[#This Row],[Card]],FISW[],1,FALSE),0),0)</f>
        <v>0</v>
      </c>
      <c r="O74">
        <f t="shared" si="5"/>
        <v>999</v>
      </c>
    </row>
    <row r="75" spans="1:15" x14ac:dyDescent="0.3">
      <c r="A75" s="9">
        <v>999</v>
      </c>
      <c r="B75" s="13">
        <v>52</v>
      </c>
      <c r="C75" s="13">
        <v>108115</v>
      </c>
      <c r="D75" s="13" t="s">
        <v>324</v>
      </c>
      <c r="E75" s="13" t="s">
        <v>963</v>
      </c>
      <c r="F75" s="13" t="s">
        <v>17</v>
      </c>
      <c r="G75" s="13" t="s">
        <v>18</v>
      </c>
      <c r="H75" s="13" t="s">
        <v>18</v>
      </c>
      <c r="I75" s="13" t="s">
        <v>18</v>
      </c>
      <c r="J75" s="13" t="s">
        <v>18</v>
      </c>
      <c r="K75" s="14" t="s">
        <v>18</v>
      </c>
      <c r="M75">
        <f t="shared" si="4"/>
        <v>108115</v>
      </c>
      <c r="N75">
        <f>IF(AND(A75&gt;0,A75&lt;999),IFERROR(VLOOKUP(results1003[[#This Row],[Card]],FISW[],1,FALSE),0),0)</f>
        <v>0</v>
      </c>
      <c r="O75">
        <f t="shared" si="5"/>
        <v>999</v>
      </c>
    </row>
    <row r="76" spans="1:15" x14ac:dyDescent="0.3">
      <c r="A76" s="9">
        <v>999</v>
      </c>
      <c r="B76" s="10">
        <v>47</v>
      </c>
      <c r="C76" s="10">
        <v>107952</v>
      </c>
      <c r="D76" s="10" t="s">
        <v>2064</v>
      </c>
      <c r="E76" s="10" t="s">
        <v>1029</v>
      </c>
      <c r="F76" s="10" t="s">
        <v>17</v>
      </c>
      <c r="G76" s="10" t="s">
        <v>18</v>
      </c>
      <c r="H76" s="10" t="s">
        <v>18</v>
      </c>
      <c r="I76" s="10" t="s">
        <v>18</v>
      </c>
      <c r="J76" s="10" t="s">
        <v>18</v>
      </c>
      <c r="K76" s="11" t="s">
        <v>18</v>
      </c>
      <c r="M76">
        <f t="shared" si="4"/>
        <v>107952</v>
      </c>
      <c r="N76">
        <f>IF(AND(A76&gt;0,A76&lt;999),IFERROR(VLOOKUP(results1003[[#This Row],[Card]],FISW[],1,FALSE),0),0)</f>
        <v>0</v>
      </c>
      <c r="O76">
        <f t="shared" si="5"/>
        <v>999</v>
      </c>
    </row>
    <row r="77" spans="1:15" x14ac:dyDescent="0.3">
      <c r="A77" s="9">
        <v>999</v>
      </c>
      <c r="B77" s="13">
        <v>42</v>
      </c>
      <c r="C77" s="13">
        <v>108183</v>
      </c>
      <c r="D77" s="13" t="s">
        <v>213</v>
      </c>
      <c r="E77" s="13" t="s">
        <v>963</v>
      </c>
      <c r="F77" s="13" t="s">
        <v>17</v>
      </c>
      <c r="G77" s="13" t="s">
        <v>18</v>
      </c>
      <c r="H77" s="13" t="s">
        <v>18</v>
      </c>
      <c r="I77" s="13" t="s">
        <v>18</v>
      </c>
      <c r="J77" s="13" t="s">
        <v>18</v>
      </c>
      <c r="K77" s="14" t="s">
        <v>18</v>
      </c>
      <c r="M77">
        <f t="shared" si="4"/>
        <v>108183</v>
      </c>
      <c r="N77">
        <f>IF(AND(A77&gt;0,A77&lt;999),IFERROR(VLOOKUP(results1003[[#This Row],[Card]],FISW[],1,FALSE),0),0)</f>
        <v>0</v>
      </c>
      <c r="O77">
        <f t="shared" si="5"/>
        <v>999</v>
      </c>
    </row>
    <row r="78" spans="1:15" x14ac:dyDescent="0.3">
      <c r="A78" s="9">
        <v>999</v>
      </c>
      <c r="B78" s="10">
        <v>40</v>
      </c>
      <c r="C78" s="10">
        <v>107988</v>
      </c>
      <c r="D78" s="10" t="s">
        <v>311</v>
      </c>
      <c r="E78" s="10" t="s">
        <v>969</v>
      </c>
      <c r="F78" s="10" t="s">
        <v>17</v>
      </c>
      <c r="G78" s="10" t="s">
        <v>18</v>
      </c>
      <c r="H78" s="10" t="s">
        <v>18</v>
      </c>
      <c r="I78" s="10" t="s">
        <v>18</v>
      </c>
      <c r="J78" s="10" t="s">
        <v>18</v>
      </c>
      <c r="K78" s="11" t="s">
        <v>18</v>
      </c>
      <c r="M78">
        <f t="shared" si="4"/>
        <v>107988</v>
      </c>
      <c r="N78">
        <f>IF(AND(A78&gt;0,A78&lt;999),IFERROR(VLOOKUP(results1003[[#This Row],[Card]],FISW[],1,FALSE),0),0)</f>
        <v>0</v>
      </c>
      <c r="O78">
        <f t="shared" si="5"/>
        <v>999</v>
      </c>
    </row>
    <row r="79" spans="1:15" x14ac:dyDescent="0.3">
      <c r="A79" s="9">
        <v>999</v>
      </c>
      <c r="B79" s="13">
        <v>37</v>
      </c>
      <c r="C79" s="13">
        <v>107855</v>
      </c>
      <c r="D79" s="13" t="s">
        <v>193</v>
      </c>
      <c r="E79" s="13" t="s">
        <v>1029</v>
      </c>
      <c r="F79" s="13" t="s">
        <v>17</v>
      </c>
      <c r="G79" s="13" t="s">
        <v>18</v>
      </c>
      <c r="H79" s="13" t="s">
        <v>18</v>
      </c>
      <c r="I79" s="13" t="s">
        <v>18</v>
      </c>
      <c r="J79" s="13" t="s">
        <v>18</v>
      </c>
      <c r="K79" s="14" t="s">
        <v>18</v>
      </c>
      <c r="M79">
        <f t="shared" si="4"/>
        <v>107855</v>
      </c>
      <c r="N79">
        <f>IF(AND(A79&gt;0,A79&lt;999),IFERROR(VLOOKUP(results1003[[#This Row],[Card]],FISW[],1,FALSE),0),0)</f>
        <v>0</v>
      </c>
      <c r="O79">
        <f t="shared" si="5"/>
        <v>999</v>
      </c>
    </row>
    <row r="80" spans="1:15" x14ac:dyDescent="0.3">
      <c r="A80" s="9">
        <v>999</v>
      </c>
      <c r="B80" s="10">
        <v>28</v>
      </c>
      <c r="C80" s="10">
        <v>959003</v>
      </c>
      <c r="D80" s="10" t="s">
        <v>2065</v>
      </c>
      <c r="E80" s="10" t="s">
        <v>963</v>
      </c>
      <c r="F80" s="10" t="s">
        <v>2066</v>
      </c>
      <c r="G80" s="10" t="s">
        <v>18</v>
      </c>
      <c r="H80" s="10" t="s">
        <v>18</v>
      </c>
      <c r="I80" s="10" t="s">
        <v>18</v>
      </c>
      <c r="J80" s="10" t="s">
        <v>18</v>
      </c>
      <c r="K80" s="11" t="s">
        <v>18</v>
      </c>
      <c r="M80">
        <f t="shared" si="4"/>
        <v>959003</v>
      </c>
      <c r="N80">
        <f>IF(AND(A80&gt;0,A80&lt;999),IFERROR(VLOOKUP(results1003[[#This Row],[Card]],FISW[],1,FALSE),0),0)</f>
        <v>0</v>
      </c>
      <c r="O80">
        <f t="shared" si="5"/>
        <v>999</v>
      </c>
    </row>
    <row r="81" spans="1:15" x14ac:dyDescent="0.3">
      <c r="A81" s="9">
        <v>999</v>
      </c>
      <c r="B81" s="13">
        <v>27</v>
      </c>
      <c r="C81" s="13">
        <v>308018</v>
      </c>
      <c r="D81" s="13" t="s">
        <v>219</v>
      </c>
      <c r="E81" s="13" t="s">
        <v>969</v>
      </c>
      <c r="F81" s="13" t="s">
        <v>220</v>
      </c>
      <c r="G81" s="13" t="s">
        <v>18</v>
      </c>
      <c r="H81" s="13" t="s">
        <v>18</v>
      </c>
      <c r="I81" s="13" t="s">
        <v>18</v>
      </c>
      <c r="J81" s="13" t="s">
        <v>18</v>
      </c>
      <c r="K81" s="14" t="s">
        <v>18</v>
      </c>
      <c r="M81">
        <f t="shared" si="4"/>
        <v>308018</v>
      </c>
      <c r="N81">
        <f>IF(AND(A81&gt;0,A81&lt;999),IFERROR(VLOOKUP(results1003[[#This Row],[Card]],FISW[],1,FALSE),0),0)</f>
        <v>0</v>
      </c>
      <c r="O81">
        <f t="shared" si="5"/>
        <v>999</v>
      </c>
    </row>
    <row r="82" spans="1:15" x14ac:dyDescent="0.3">
      <c r="A82" s="9">
        <v>999</v>
      </c>
      <c r="B82" s="10">
        <v>26</v>
      </c>
      <c r="C82" s="10">
        <v>6536257</v>
      </c>
      <c r="D82" s="10" t="s">
        <v>1500</v>
      </c>
      <c r="E82" s="10" t="s">
        <v>1029</v>
      </c>
      <c r="F82" s="10" t="s">
        <v>20</v>
      </c>
      <c r="G82" s="10" t="s">
        <v>18</v>
      </c>
      <c r="H82" s="10" t="s">
        <v>18</v>
      </c>
      <c r="I82" s="10" t="s">
        <v>18</v>
      </c>
      <c r="J82" s="10" t="s">
        <v>18</v>
      </c>
      <c r="K82" s="11" t="s">
        <v>18</v>
      </c>
      <c r="M82">
        <f t="shared" si="4"/>
        <v>6536257</v>
      </c>
      <c r="N82">
        <f>IF(AND(A82&gt;0,A82&lt;999),IFERROR(VLOOKUP(results1003[[#This Row],[Card]],FISW[],1,FALSE),0),0)</f>
        <v>0</v>
      </c>
      <c r="O82">
        <f t="shared" si="5"/>
        <v>999</v>
      </c>
    </row>
    <row r="83" spans="1:15" x14ac:dyDescent="0.3">
      <c r="A83" s="9">
        <v>999</v>
      </c>
      <c r="B83" s="13">
        <v>24</v>
      </c>
      <c r="C83" s="13">
        <v>108112</v>
      </c>
      <c r="D83" s="13" t="s">
        <v>241</v>
      </c>
      <c r="E83" s="13" t="s">
        <v>963</v>
      </c>
      <c r="F83" s="13" t="s">
        <v>17</v>
      </c>
      <c r="G83" s="13" t="s">
        <v>18</v>
      </c>
      <c r="H83" s="13" t="s">
        <v>18</v>
      </c>
      <c r="I83" s="13" t="s">
        <v>18</v>
      </c>
      <c r="J83" s="13" t="s">
        <v>18</v>
      </c>
      <c r="K83" s="14" t="s">
        <v>18</v>
      </c>
      <c r="M83">
        <f t="shared" si="4"/>
        <v>108112</v>
      </c>
      <c r="N83">
        <f>IF(AND(A83&gt;0,A83&lt;999),IFERROR(VLOOKUP(results1003[[#This Row],[Card]],FISW[],1,FALSE),0),0)</f>
        <v>0</v>
      </c>
      <c r="O83">
        <f t="shared" si="5"/>
        <v>999</v>
      </c>
    </row>
    <row r="84" spans="1:15" x14ac:dyDescent="0.3">
      <c r="A84" s="9">
        <v>999</v>
      </c>
      <c r="B84" s="10">
        <v>20</v>
      </c>
      <c r="C84" s="10">
        <v>6536377</v>
      </c>
      <c r="D84" s="10" t="s">
        <v>2067</v>
      </c>
      <c r="E84" s="10" t="s">
        <v>969</v>
      </c>
      <c r="F84" s="10" t="s">
        <v>20</v>
      </c>
      <c r="G84" s="10" t="s">
        <v>18</v>
      </c>
      <c r="H84" s="10" t="s">
        <v>18</v>
      </c>
      <c r="I84" s="10" t="s">
        <v>18</v>
      </c>
      <c r="J84" s="10" t="s">
        <v>18</v>
      </c>
      <c r="K84" s="11" t="s">
        <v>18</v>
      </c>
      <c r="M84">
        <f t="shared" si="4"/>
        <v>6536377</v>
      </c>
      <c r="N84">
        <f>IF(AND(A84&gt;0,A84&lt;999),IFERROR(VLOOKUP(results1003[[#This Row],[Card]],FISW[],1,FALSE),0),0)</f>
        <v>0</v>
      </c>
      <c r="O84">
        <f t="shared" si="5"/>
        <v>999</v>
      </c>
    </row>
    <row r="85" spans="1:15" x14ac:dyDescent="0.3">
      <c r="A85" s="9">
        <v>999</v>
      </c>
      <c r="B85" s="13">
        <v>17</v>
      </c>
      <c r="C85" s="13">
        <v>6536168</v>
      </c>
      <c r="D85" s="13" t="s">
        <v>376</v>
      </c>
      <c r="E85" s="13" t="s">
        <v>1029</v>
      </c>
      <c r="F85" s="13" t="s">
        <v>20</v>
      </c>
      <c r="G85" s="13" t="s">
        <v>18</v>
      </c>
      <c r="H85" s="13" t="s">
        <v>18</v>
      </c>
      <c r="I85" s="13" t="s">
        <v>18</v>
      </c>
      <c r="J85" s="13" t="s">
        <v>18</v>
      </c>
      <c r="K85" s="14" t="s">
        <v>18</v>
      </c>
      <c r="M85">
        <f t="shared" si="4"/>
        <v>6536168</v>
      </c>
      <c r="N85">
        <f>IF(AND(A85&gt;0,A85&lt;999),IFERROR(VLOOKUP(results1003[[#This Row],[Card]],FISW[],1,FALSE),0),0)</f>
        <v>0</v>
      </c>
      <c r="O85">
        <f t="shared" si="5"/>
        <v>999</v>
      </c>
    </row>
    <row r="86" spans="1:15" x14ac:dyDescent="0.3">
      <c r="A86" s="9">
        <v>999</v>
      </c>
      <c r="B86" s="10">
        <v>13</v>
      </c>
      <c r="C86" s="10">
        <v>6536295</v>
      </c>
      <c r="D86" s="10" t="s">
        <v>2068</v>
      </c>
      <c r="E86" s="10" t="s">
        <v>1029</v>
      </c>
      <c r="F86" s="10" t="s">
        <v>20</v>
      </c>
      <c r="G86" s="10" t="s">
        <v>18</v>
      </c>
      <c r="H86" s="10" t="s">
        <v>18</v>
      </c>
      <c r="I86" s="10" t="s">
        <v>18</v>
      </c>
      <c r="J86" s="10" t="s">
        <v>18</v>
      </c>
      <c r="K86" s="11" t="s">
        <v>18</v>
      </c>
      <c r="M86">
        <f t="shared" si="4"/>
        <v>6536295</v>
      </c>
      <c r="N86">
        <f>IF(AND(A86&gt;0,A86&lt;999),IFERROR(VLOOKUP(results1003[[#This Row],[Card]],FISW[],1,FALSE),0),0)</f>
        <v>0</v>
      </c>
      <c r="O86">
        <f t="shared" si="5"/>
        <v>999</v>
      </c>
    </row>
    <row r="87" spans="1:15" x14ac:dyDescent="0.3">
      <c r="A87" s="9">
        <v>999</v>
      </c>
      <c r="B87" s="13">
        <v>9</v>
      </c>
      <c r="C87" s="13">
        <v>426068</v>
      </c>
      <c r="D87" s="13" t="s">
        <v>2069</v>
      </c>
      <c r="E87" s="13" t="s">
        <v>1149</v>
      </c>
      <c r="F87" s="13" t="s">
        <v>2061</v>
      </c>
      <c r="G87" s="13" t="s">
        <v>18</v>
      </c>
      <c r="H87" s="13" t="s">
        <v>18</v>
      </c>
      <c r="I87" s="13" t="s">
        <v>18</v>
      </c>
      <c r="J87" s="13" t="s">
        <v>18</v>
      </c>
      <c r="K87" s="14" t="s">
        <v>18</v>
      </c>
      <c r="M87">
        <f t="shared" si="4"/>
        <v>426068</v>
      </c>
      <c r="N87">
        <f>IF(AND(A87&gt;0,A87&lt;999),IFERROR(VLOOKUP(results1003[[#This Row],[Card]],FISW[],1,FALSE),0),0)</f>
        <v>0</v>
      </c>
      <c r="O87">
        <f t="shared" si="5"/>
        <v>999</v>
      </c>
    </row>
    <row r="88" spans="1:15" x14ac:dyDescent="0.3">
      <c r="A88" s="9">
        <v>999</v>
      </c>
      <c r="B88" s="10">
        <v>7</v>
      </c>
      <c r="C88" s="10">
        <v>107424</v>
      </c>
      <c r="D88" s="10" t="s">
        <v>1148</v>
      </c>
      <c r="E88" s="10" t="s">
        <v>1149</v>
      </c>
      <c r="F88" s="10" t="s">
        <v>17</v>
      </c>
      <c r="G88" s="10" t="s">
        <v>18</v>
      </c>
      <c r="H88" s="10" t="s">
        <v>18</v>
      </c>
      <c r="I88" s="10" t="s">
        <v>18</v>
      </c>
      <c r="J88" s="10" t="s">
        <v>18</v>
      </c>
      <c r="K88" s="11" t="s">
        <v>18</v>
      </c>
      <c r="M88">
        <f t="shared" si="4"/>
        <v>107424</v>
      </c>
      <c r="N88">
        <f>IF(AND(A88&gt;0,A88&lt;999),IFERROR(VLOOKUP(results1003[[#This Row],[Card]],FISW[],1,FALSE),0),0)</f>
        <v>0</v>
      </c>
      <c r="O88">
        <f t="shared" si="5"/>
        <v>999</v>
      </c>
    </row>
    <row r="89" spans="1:15" x14ac:dyDescent="0.3">
      <c r="A89" s="9">
        <v>999</v>
      </c>
      <c r="B89" s="10">
        <v>36</v>
      </c>
      <c r="C89" s="10">
        <v>108147</v>
      </c>
      <c r="D89" s="10" t="s">
        <v>1256</v>
      </c>
      <c r="E89" s="10" t="s">
        <v>963</v>
      </c>
      <c r="F89" s="10" t="s">
        <v>17</v>
      </c>
      <c r="G89" s="10" t="s">
        <v>18</v>
      </c>
      <c r="H89" s="10" t="s">
        <v>18</v>
      </c>
      <c r="I89" s="10" t="s">
        <v>18</v>
      </c>
      <c r="J89" s="10" t="s">
        <v>18</v>
      </c>
      <c r="K89" s="11" t="s">
        <v>18</v>
      </c>
      <c r="M89">
        <f t="shared" si="4"/>
        <v>108147</v>
      </c>
      <c r="N89">
        <f>IF(AND(A89&gt;0,A89&lt;999),IFERROR(VLOOKUP(results1003[[#This Row],[Card]],FISW[],1,FALSE),0),0)</f>
        <v>0</v>
      </c>
      <c r="O89">
        <f t="shared" si="5"/>
        <v>999</v>
      </c>
    </row>
    <row r="90" spans="1:15" x14ac:dyDescent="0.3">
      <c r="A90" s="9">
        <v>999</v>
      </c>
      <c r="B90" s="13">
        <v>1</v>
      </c>
      <c r="C90" s="13">
        <v>108144</v>
      </c>
      <c r="D90" s="13" t="s">
        <v>148</v>
      </c>
      <c r="E90" s="13" t="s">
        <v>963</v>
      </c>
      <c r="F90" s="13" t="s">
        <v>17</v>
      </c>
      <c r="G90" s="13" t="s">
        <v>18</v>
      </c>
      <c r="H90" s="13" t="s">
        <v>18</v>
      </c>
      <c r="I90" s="13" t="s">
        <v>18</v>
      </c>
      <c r="J90" s="13" t="s">
        <v>18</v>
      </c>
      <c r="K90" s="14" t="s">
        <v>18</v>
      </c>
      <c r="M90">
        <f t="shared" si="4"/>
        <v>108144</v>
      </c>
      <c r="N90">
        <f>IF(AND(A90&gt;0,A90&lt;999),IFERROR(VLOOKUP(results1003[[#This Row],[Card]],FISW[],1,FALSE),0),0)</f>
        <v>0</v>
      </c>
      <c r="O90">
        <f t="shared" si="5"/>
        <v>999</v>
      </c>
    </row>
    <row r="91" spans="1:15" x14ac:dyDescent="0.3">
      <c r="A91" s="9">
        <v>999</v>
      </c>
      <c r="B91" s="13">
        <v>74</v>
      </c>
      <c r="C91" s="13">
        <v>108215</v>
      </c>
      <c r="D91" s="13" t="s">
        <v>1323</v>
      </c>
      <c r="E91" s="13" t="s">
        <v>963</v>
      </c>
      <c r="F91" s="13" t="s">
        <v>17</v>
      </c>
      <c r="G91" s="13" t="s">
        <v>18</v>
      </c>
      <c r="H91" s="13" t="s">
        <v>18</v>
      </c>
      <c r="I91" s="13" t="s">
        <v>18</v>
      </c>
      <c r="J91" s="13" t="s">
        <v>18</v>
      </c>
      <c r="K91" s="14" t="s">
        <v>18</v>
      </c>
      <c r="M91">
        <f t="shared" si="4"/>
        <v>108215</v>
      </c>
      <c r="N91">
        <f>IF(AND(A91&gt;0,A91&lt;999),IFERROR(VLOOKUP(results1003[[#This Row],[Card]],FISW[],1,FALSE),0),0)</f>
        <v>0</v>
      </c>
      <c r="O91">
        <f t="shared" si="5"/>
        <v>999</v>
      </c>
    </row>
    <row r="92" spans="1:15" x14ac:dyDescent="0.3">
      <c r="A92" s="9">
        <v>999</v>
      </c>
      <c r="B92" s="10">
        <v>71</v>
      </c>
      <c r="C92" s="10">
        <v>435424</v>
      </c>
      <c r="D92" s="10" t="s">
        <v>2070</v>
      </c>
      <c r="E92" s="10" t="s">
        <v>969</v>
      </c>
      <c r="F92" s="10" t="s">
        <v>2071</v>
      </c>
      <c r="G92" s="10" t="s">
        <v>18</v>
      </c>
      <c r="H92" s="10" t="s">
        <v>18</v>
      </c>
      <c r="I92" s="10" t="s">
        <v>18</v>
      </c>
      <c r="J92" s="10" t="s">
        <v>18</v>
      </c>
      <c r="K92" s="11" t="s">
        <v>18</v>
      </c>
      <c r="M92">
        <f t="shared" si="4"/>
        <v>435424</v>
      </c>
      <c r="N92">
        <f>IF(AND(A92&gt;0,A92&lt;999),IFERROR(VLOOKUP(results1003[[#This Row],[Card]],FISW[],1,FALSE),0),0)</f>
        <v>0</v>
      </c>
      <c r="O92">
        <f t="shared" si="5"/>
        <v>999</v>
      </c>
    </row>
    <row r="93" spans="1:15" x14ac:dyDescent="0.3">
      <c r="A93" s="9">
        <v>999</v>
      </c>
      <c r="B93" s="13">
        <v>68</v>
      </c>
      <c r="C93" s="13">
        <v>108197</v>
      </c>
      <c r="D93" s="13" t="s">
        <v>1493</v>
      </c>
      <c r="E93" s="13" t="s">
        <v>963</v>
      </c>
      <c r="F93" s="13" t="s">
        <v>17</v>
      </c>
      <c r="G93" s="13" t="s">
        <v>18</v>
      </c>
      <c r="H93" s="13" t="s">
        <v>18</v>
      </c>
      <c r="I93" s="13" t="s">
        <v>18</v>
      </c>
      <c r="J93" s="13" t="s">
        <v>18</v>
      </c>
      <c r="K93" s="14" t="s">
        <v>18</v>
      </c>
      <c r="M93">
        <f t="shared" si="4"/>
        <v>108197</v>
      </c>
      <c r="N93">
        <f>IF(AND(A93&gt;0,A93&lt;999),IFERROR(VLOOKUP(results1003[[#This Row],[Card]],FISW[],1,FALSE),0),0)</f>
        <v>0</v>
      </c>
      <c r="O93">
        <f t="shared" si="5"/>
        <v>999</v>
      </c>
    </row>
    <row r="94" spans="1:15" x14ac:dyDescent="0.3">
      <c r="A94" s="9">
        <v>999</v>
      </c>
      <c r="B94" s="10">
        <v>51</v>
      </c>
      <c r="C94" s="10">
        <v>6536284</v>
      </c>
      <c r="D94" s="10" t="s">
        <v>1233</v>
      </c>
      <c r="E94" s="10" t="s">
        <v>1029</v>
      </c>
      <c r="F94" s="10" t="s">
        <v>20</v>
      </c>
      <c r="G94" s="10" t="s">
        <v>18</v>
      </c>
      <c r="H94" s="10" t="s">
        <v>18</v>
      </c>
      <c r="I94" s="10" t="s">
        <v>18</v>
      </c>
      <c r="J94" s="10" t="s">
        <v>18</v>
      </c>
      <c r="K94" s="11" t="s">
        <v>18</v>
      </c>
      <c r="M94">
        <f t="shared" si="4"/>
        <v>6536284</v>
      </c>
      <c r="N94">
        <f>IF(AND(A94&gt;0,A94&lt;999),IFERROR(VLOOKUP(results1003[[#This Row],[Card]],FISW[],1,FALSE),0),0)</f>
        <v>0</v>
      </c>
      <c r="O94">
        <f t="shared" si="5"/>
        <v>999</v>
      </c>
    </row>
    <row r="95" spans="1:15" x14ac:dyDescent="0.3">
      <c r="A95" s="9">
        <v>999</v>
      </c>
      <c r="B95" s="4">
        <v>18</v>
      </c>
      <c r="C95" s="4">
        <v>107860</v>
      </c>
      <c r="D95" s="4" t="s">
        <v>120</v>
      </c>
      <c r="E95" s="4" t="s">
        <v>1029</v>
      </c>
      <c r="F95" s="4" t="s">
        <v>17</v>
      </c>
      <c r="G95" s="4" t="s">
        <v>18</v>
      </c>
      <c r="H95" s="4" t="s">
        <v>18</v>
      </c>
      <c r="I95" s="4" t="s">
        <v>18</v>
      </c>
      <c r="J95" s="4" t="s">
        <v>18</v>
      </c>
      <c r="K95" s="5" t="s">
        <v>18</v>
      </c>
      <c r="M95">
        <f t="shared" si="4"/>
        <v>107860</v>
      </c>
      <c r="N95">
        <f>IF(AND(A95&gt;0,A95&lt;999),IFERROR(VLOOKUP(results1003[[#This Row],[Card]],FISW[],1,FALSE),0),0)</f>
        <v>0</v>
      </c>
      <c r="O95">
        <f t="shared" si="5"/>
        <v>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46AB-0D76-489E-ADA6-A5DCB55A19D0}">
  <dimension ref="A1:P90"/>
  <sheetViews>
    <sheetView topLeftCell="A28" workbookViewId="0">
      <selection activeCell="C53" sqref="C53:F5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2.441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15</v>
      </c>
      <c r="C2" s="10">
        <v>426068</v>
      </c>
      <c r="D2" s="10" t="s">
        <v>2069</v>
      </c>
      <c r="E2" s="10" t="s">
        <v>1149</v>
      </c>
      <c r="F2" s="10" t="s">
        <v>2061</v>
      </c>
      <c r="G2" s="10" t="s">
        <v>2075</v>
      </c>
      <c r="H2" s="10" t="s">
        <v>1021</v>
      </c>
      <c r="I2" s="10" t="s">
        <v>2076</v>
      </c>
      <c r="J2" s="10" t="s">
        <v>18</v>
      </c>
      <c r="K2" s="11" t="s">
        <v>2077</v>
      </c>
      <c r="N2">
        <f t="shared" ref="N2:N33" si="0">C2</f>
        <v>426068</v>
      </c>
      <c r="O2">
        <f>IF(AND(A2&gt;0,A2&lt;999),IFERROR(VLOOKUP(results1103[[#This Row],[Card]],FISW[],1,FALSE),0),0)</f>
        <v>426068</v>
      </c>
      <c r="P2">
        <f t="shared" ref="P2:P33" si="1">A2</f>
        <v>1</v>
      </c>
    </row>
    <row r="3" spans="1:16" x14ac:dyDescent="0.3">
      <c r="A3" s="12">
        <v>2</v>
      </c>
      <c r="B3" s="13">
        <v>7</v>
      </c>
      <c r="C3" s="13">
        <v>6536295</v>
      </c>
      <c r="D3" s="13" t="s">
        <v>2068</v>
      </c>
      <c r="E3" s="13" t="s">
        <v>1029</v>
      </c>
      <c r="F3" s="13" t="s">
        <v>20</v>
      </c>
      <c r="G3" s="13" t="s">
        <v>523</v>
      </c>
      <c r="H3" s="13" t="s">
        <v>2078</v>
      </c>
      <c r="I3" s="13" t="s">
        <v>2079</v>
      </c>
      <c r="J3" s="13" t="s">
        <v>2080</v>
      </c>
      <c r="K3" s="14" t="s">
        <v>2081</v>
      </c>
      <c r="N3">
        <f t="shared" si="0"/>
        <v>6536295</v>
      </c>
      <c r="O3">
        <f>IF(AND(A3&gt;0,A3&lt;999),IFERROR(VLOOKUP(results1103[[#This Row],[Card]],FISW[],1,FALSE),0),0)</f>
        <v>6536295</v>
      </c>
      <c r="P3">
        <f t="shared" si="1"/>
        <v>2</v>
      </c>
    </row>
    <row r="4" spans="1:16" x14ac:dyDescent="0.3">
      <c r="A4" s="9">
        <v>3</v>
      </c>
      <c r="B4" s="10">
        <v>3</v>
      </c>
      <c r="C4" s="10">
        <v>108007</v>
      </c>
      <c r="D4" s="10" t="s">
        <v>154</v>
      </c>
      <c r="E4" s="10" t="s">
        <v>969</v>
      </c>
      <c r="F4" s="10" t="s">
        <v>17</v>
      </c>
      <c r="G4" s="10" t="s">
        <v>2082</v>
      </c>
      <c r="H4" s="10" t="s">
        <v>2083</v>
      </c>
      <c r="I4" s="10" t="s">
        <v>2084</v>
      </c>
      <c r="J4" s="10" t="s">
        <v>1163</v>
      </c>
      <c r="K4" s="11" t="s">
        <v>1838</v>
      </c>
      <c r="N4">
        <f t="shared" si="0"/>
        <v>108007</v>
      </c>
      <c r="O4">
        <f>IF(AND(A4&gt;0,A4&lt;999),IFERROR(VLOOKUP(results1103[[#This Row],[Card]],FISW[],1,FALSE),0),0)</f>
        <v>108007</v>
      </c>
      <c r="P4">
        <f t="shared" si="1"/>
        <v>3</v>
      </c>
    </row>
    <row r="5" spans="1:16" x14ac:dyDescent="0.3">
      <c r="A5" s="12">
        <v>4</v>
      </c>
      <c r="B5" s="13">
        <v>12</v>
      </c>
      <c r="C5" s="13">
        <v>6536199</v>
      </c>
      <c r="D5" s="13" t="s">
        <v>1792</v>
      </c>
      <c r="E5" s="13" t="s">
        <v>1029</v>
      </c>
      <c r="F5" s="13" t="s">
        <v>20</v>
      </c>
      <c r="G5" s="13" t="s">
        <v>2082</v>
      </c>
      <c r="H5" s="13" t="s">
        <v>2085</v>
      </c>
      <c r="I5" s="13" t="s">
        <v>2086</v>
      </c>
      <c r="J5" s="13" t="s">
        <v>2087</v>
      </c>
      <c r="K5" s="14" t="s">
        <v>2088</v>
      </c>
      <c r="N5">
        <f t="shared" si="0"/>
        <v>6536199</v>
      </c>
      <c r="O5">
        <f>IF(AND(A5&gt;0,A5&lt;999),IFERROR(VLOOKUP(results1103[[#This Row],[Card]],FISW[],1,FALSE),0),0)</f>
        <v>6536199</v>
      </c>
      <c r="P5">
        <f t="shared" si="1"/>
        <v>4</v>
      </c>
    </row>
    <row r="6" spans="1:16" x14ac:dyDescent="0.3">
      <c r="A6" s="9">
        <v>5</v>
      </c>
      <c r="B6" s="10">
        <v>4</v>
      </c>
      <c r="C6" s="10">
        <v>107522</v>
      </c>
      <c r="D6" s="10" t="s">
        <v>332</v>
      </c>
      <c r="E6" s="10" t="s">
        <v>1154</v>
      </c>
      <c r="F6" s="10" t="s">
        <v>17</v>
      </c>
      <c r="G6" s="10" t="s">
        <v>2089</v>
      </c>
      <c r="H6" s="10" t="s">
        <v>2090</v>
      </c>
      <c r="I6" s="10" t="s">
        <v>2091</v>
      </c>
      <c r="J6" s="10" t="s">
        <v>2092</v>
      </c>
      <c r="K6" s="11" t="s">
        <v>2093</v>
      </c>
      <c r="N6">
        <f t="shared" si="0"/>
        <v>107522</v>
      </c>
      <c r="O6">
        <f>IF(AND(A6&gt;0,A6&lt;999),IFERROR(VLOOKUP(results1103[[#This Row],[Card]],FISW[],1,FALSE),0),0)</f>
        <v>107522</v>
      </c>
      <c r="P6">
        <f t="shared" si="1"/>
        <v>5</v>
      </c>
    </row>
    <row r="7" spans="1:16" x14ac:dyDescent="0.3">
      <c r="A7" s="12">
        <v>6</v>
      </c>
      <c r="B7" s="13">
        <v>13</v>
      </c>
      <c r="C7" s="13">
        <v>107227</v>
      </c>
      <c r="D7" s="13" t="s">
        <v>345</v>
      </c>
      <c r="E7" s="13" t="s">
        <v>1020</v>
      </c>
      <c r="F7" s="13" t="s">
        <v>17</v>
      </c>
      <c r="G7" s="13" t="s">
        <v>2094</v>
      </c>
      <c r="H7" s="13" t="s">
        <v>2095</v>
      </c>
      <c r="I7" s="13" t="s">
        <v>2096</v>
      </c>
      <c r="J7" s="13" t="s">
        <v>2097</v>
      </c>
      <c r="K7" s="14" t="s">
        <v>2098</v>
      </c>
      <c r="N7">
        <f t="shared" si="0"/>
        <v>107227</v>
      </c>
      <c r="O7">
        <f>IF(AND(A7&gt;0,A7&lt;999),IFERROR(VLOOKUP(results1103[[#This Row],[Card]],FISW[],1,FALSE),0),0)</f>
        <v>107227</v>
      </c>
      <c r="P7">
        <f t="shared" si="1"/>
        <v>6</v>
      </c>
    </row>
    <row r="8" spans="1:16" x14ac:dyDescent="0.3">
      <c r="A8" s="9">
        <v>7</v>
      </c>
      <c r="B8" s="10">
        <v>23</v>
      </c>
      <c r="C8" s="10">
        <v>108137</v>
      </c>
      <c r="D8" s="10" t="s">
        <v>159</v>
      </c>
      <c r="E8" s="10" t="s">
        <v>963</v>
      </c>
      <c r="F8" s="10" t="s">
        <v>17</v>
      </c>
      <c r="G8" s="10" t="s">
        <v>2099</v>
      </c>
      <c r="H8" s="10" t="s">
        <v>1936</v>
      </c>
      <c r="I8" s="10" t="s">
        <v>2100</v>
      </c>
      <c r="J8" s="10" t="s">
        <v>2101</v>
      </c>
      <c r="K8" s="11" t="s">
        <v>1580</v>
      </c>
      <c r="N8">
        <f t="shared" si="0"/>
        <v>108137</v>
      </c>
      <c r="O8">
        <f>IF(AND(A8&gt;0,A8&lt;999),IFERROR(VLOOKUP(results1103[[#This Row],[Card]],FISW[],1,FALSE),0),0)</f>
        <v>108137</v>
      </c>
      <c r="P8">
        <f t="shared" si="1"/>
        <v>7</v>
      </c>
    </row>
    <row r="9" spans="1:16" x14ac:dyDescent="0.3">
      <c r="A9" s="12">
        <v>8</v>
      </c>
      <c r="B9" s="13">
        <v>1</v>
      </c>
      <c r="C9" s="13">
        <v>108144</v>
      </c>
      <c r="D9" s="13" t="s">
        <v>148</v>
      </c>
      <c r="E9" s="13" t="s">
        <v>963</v>
      </c>
      <c r="F9" s="13" t="s">
        <v>17</v>
      </c>
      <c r="G9" s="13" t="s">
        <v>1802</v>
      </c>
      <c r="H9" s="13" t="s">
        <v>2102</v>
      </c>
      <c r="I9" s="13" t="s">
        <v>2103</v>
      </c>
      <c r="J9" s="13" t="s">
        <v>374</v>
      </c>
      <c r="K9" s="14" t="s">
        <v>986</v>
      </c>
      <c r="N9">
        <f t="shared" si="0"/>
        <v>108144</v>
      </c>
      <c r="O9">
        <f>IF(AND(A9&gt;0,A9&lt;999),IFERROR(VLOOKUP(results1103[[#This Row],[Card]],FISW[],1,FALSE),0),0)</f>
        <v>108144</v>
      </c>
      <c r="P9">
        <f t="shared" si="1"/>
        <v>8</v>
      </c>
    </row>
    <row r="10" spans="1:16" x14ac:dyDescent="0.3">
      <c r="A10" s="9">
        <v>9</v>
      </c>
      <c r="B10" s="10">
        <v>33</v>
      </c>
      <c r="C10" s="10">
        <v>107582</v>
      </c>
      <c r="D10" s="10" t="s">
        <v>1480</v>
      </c>
      <c r="E10" s="10" t="s">
        <v>1177</v>
      </c>
      <c r="F10" s="10" t="s">
        <v>17</v>
      </c>
      <c r="G10" s="10" t="s">
        <v>1507</v>
      </c>
      <c r="H10" s="10" t="s">
        <v>35</v>
      </c>
      <c r="I10" s="10" t="s">
        <v>2104</v>
      </c>
      <c r="J10" s="10" t="s">
        <v>1181</v>
      </c>
      <c r="K10" s="11" t="s">
        <v>2105</v>
      </c>
      <c r="N10">
        <f t="shared" si="0"/>
        <v>107582</v>
      </c>
      <c r="O10">
        <f>IF(AND(A10&gt;0,A10&lt;999),IFERROR(VLOOKUP(results1103[[#This Row],[Card]],FISW[],1,FALSE),0),0)</f>
        <v>107582</v>
      </c>
      <c r="P10">
        <f t="shared" si="1"/>
        <v>9</v>
      </c>
    </row>
    <row r="11" spans="1:16" x14ac:dyDescent="0.3">
      <c r="A11" s="12">
        <v>10</v>
      </c>
      <c r="B11" s="13">
        <v>11</v>
      </c>
      <c r="C11" s="13">
        <v>108143</v>
      </c>
      <c r="D11" s="13" t="s">
        <v>326</v>
      </c>
      <c r="E11" s="13" t="s">
        <v>963</v>
      </c>
      <c r="F11" s="13" t="s">
        <v>17</v>
      </c>
      <c r="G11" s="13" t="s">
        <v>801</v>
      </c>
      <c r="H11" s="13" t="s">
        <v>2106</v>
      </c>
      <c r="I11" s="13" t="s">
        <v>553</v>
      </c>
      <c r="J11" s="13" t="s">
        <v>654</v>
      </c>
      <c r="K11" s="14" t="s">
        <v>1241</v>
      </c>
      <c r="N11">
        <f t="shared" si="0"/>
        <v>108143</v>
      </c>
      <c r="O11">
        <f>IF(AND(A11&gt;0,A11&lt;999),IFERROR(VLOOKUP(results1103[[#This Row],[Card]],FISW[],1,FALSE),0),0)</f>
        <v>108143</v>
      </c>
      <c r="P11">
        <f t="shared" si="1"/>
        <v>10</v>
      </c>
    </row>
    <row r="12" spans="1:16" x14ac:dyDescent="0.3">
      <c r="A12" s="9">
        <v>11</v>
      </c>
      <c r="B12" s="10">
        <v>5</v>
      </c>
      <c r="C12" s="10">
        <v>6536167</v>
      </c>
      <c r="D12" s="10" t="s">
        <v>146</v>
      </c>
      <c r="E12" s="10" t="s">
        <v>1029</v>
      </c>
      <c r="F12" s="10" t="s">
        <v>20</v>
      </c>
      <c r="G12" s="10" t="s">
        <v>2107</v>
      </c>
      <c r="H12" s="10" t="s">
        <v>411</v>
      </c>
      <c r="I12" s="10" t="s">
        <v>2108</v>
      </c>
      <c r="J12" s="10" t="s">
        <v>2109</v>
      </c>
      <c r="K12" s="11" t="s">
        <v>2110</v>
      </c>
      <c r="N12">
        <f t="shared" si="0"/>
        <v>6536167</v>
      </c>
      <c r="O12">
        <f>IF(AND(A12&gt;0,A12&lt;999),IFERROR(VLOOKUP(results1103[[#This Row],[Card]],FISW[],1,FALSE),0),0)</f>
        <v>6536167</v>
      </c>
      <c r="P12">
        <f t="shared" si="1"/>
        <v>11</v>
      </c>
    </row>
    <row r="13" spans="1:16" x14ac:dyDescent="0.3">
      <c r="A13" s="12">
        <v>12</v>
      </c>
      <c r="B13" s="13">
        <v>36</v>
      </c>
      <c r="C13" s="13">
        <v>108118</v>
      </c>
      <c r="D13" s="13" t="s">
        <v>1476</v>
      </c>
      <c r="E13" s="13" t="s">
        <v>963</v>
      </c>
      <c r="F13" s="13" t="s">
        <v>17</v>
      </c>
      <c r="G13" s="13" t="s">
        <v>2111</v>
      </c>
      <c r="H13" s="13" t="s">
        <v>2112</v>
      </c>
      <c r="I13" s="13" t="s">
        <v>2113</v>
      </c>
      <c r="J13" s="13" t="s">
        <v>22</v>
      </c>
      <c r="K13" s="14" t="s">
        <v>2114</v>
      </c>
      <c r="N13">
        <f t="shared" si="0"/>
        <v>108118</v>
      </c>
      <c r="O13">
        <f>IF(AND(A13&gt;0,A13&lt;999),IFERROR(VLOOKUP(results1103[[#This Row],[Card]],FISW[],1,FALSE),0),0)</f>
        <v>108118</v>
      </c>
      <c r="P13">
        <f t="shared" si="1"/>
        <v>12</v>
      </c>
    </row>
    <row r="14" spans="1:16" x14ac:dyDescent="0.3">
      <c r="A14" s="9">
        <v>13</v>
      </c>
      <c r="B14" s="10">
        <v>32</v>
      </c>
      <c r="C14" s="10">
        <v>108029</v>
      </c>
      <c r="D14" s="10" t="s">
        <v>1902</v>
      </c>
      <c r="E14" s="10" t="s">
        <v>969</v>
      </c>
      <c r="F14" s="10" t="s">
        <v>17</v>
      </c>
      <c r="G14" s="10" t="s">
        <v>2115</v>
      </c>
      <c r="H14" s="10" t="s">
        <v>1956</v>
      </c>
      <c r="I14" s="10" t="s">
        <v>2116</v>
      </c>
      <c r="J14" s="10" t="s">
        <v>24</v>
      </c>
      <c r="K14" s="11" t="s">
        <v>2117</v>
      </c>
      <c r="N14">
        <f t="shared" si="0"/>
        <v>108029</v>
      </c>
      <c r="O14">
        <f>IF(AND(A14&gt;0,A14&lt;999),IFERROR(VLOOKUP(results1103[[#This Row],[Card]],FISW[],1,FALSE),0),0)</f>
        <v>108029</v>
      </c>
      <c r="P14">
        <f t="shared" si="1"/>
        <v>13</v>
      </c>
    </row>
    <row r="15" spans="1:16" x14ac:dyDescent="0.3">
      <c r="A15" s="12">
        <v>14</v>
      </c>
      <c r="B15" s="13">
        <v>37</v>
      </c>
      <c r="C15" s="13">
        <v>108147</v>
      </c>
      <c r="D15" s="13" t="s">
        <v>1256</v>
      </c>
      <c r="E15" s="13" t="s">
        <v>963</v>
      </c>
      <c r="F15" s="13" t="s">
        <v>17</v>
      </c>
      <c r="G15" s="13" t="s">
        <v>493</v>
      </c>
      <c r="H15" s="13" t="s">
        <v>2118</v>
      </c>
      <c r="I15" s="13" t="s">
        <v>2119</v>
      </c>
      <c r="J15" s="13" t="s">
        <v>2120</v>
      </c>
      <c r="K15" s="14" t="s">
        <v>2121</v>
      </c>
      <c r="N15">
        <f t="shared" si="0"/>
        <v>108147</v>
      </c>
      <c r="O15">
        <f>IF(AND(A15&gt;0,A15&lt;999),IFERROR(VLOOKUP(results1103[[#This Row],[Card]],FISW[],1,FALSE),0),0)</f>
        <v>108147</v>
      </c>
      <c r="P15">
        <f t="shared" si="1"/>
        <v>14</v>
      </c>
    </row>
    <row r="16" spans="1:16" x14ac:dyDescent="0.3">
      <c r="A16" s="9">
        <v>15</v>
      </c>
      <c r="B16" s="10">
        <v>31</v>
      </c>
      <c r="C16" s="10">
        <v>108002</v>
      </c>
      <c r="D16" s="10" t="s">
        <v>315</v>
      </c>
      <c r="E16" s="10" t="s">
        <v>969</v>
      </c>
      <c r="F16" s="10" t="s">
        <v>17</v>
      </c>
      <c r="G16" s="10" t="s">
        <v>2122</v>
      </c>
      <c r="H16" s="10" t="s">
        <v>2123</v>
      </c>
      <c r="I16" s="10" t="s">
        <v>2124</v>
      </c>
      <c r="J16" s="10" t="s">
        <v>1545</v>
      </c>
      <c r="K16" s="11" t="s">
        <v>2125</v>
      </c>
      <c r="N16">
        <f t="shared" si="0"/>
        <v>108002</v>
      </c>
      <c r="O16">
        <f>IF(AND(A16&gt;0,A16&lt;999),IFERROR(VLOOKUP(results1103[[#This Row],[Card]],FISW[],1,FALSE),0),0)</f>
        <v>108002</v>
      </c>
      <c r="P16">
        <f t="shared" si="1"/>
        <v>15</v>
      </c>
    </row>
    <row r="17" spans="1:16" x14ac:dyDescent="0.3">
      <c r="A17" s="12">
        <v>16</v>
      </c>
      <c r="B17" s="13">
        <v>38</v>
      </c>
      <c r="C17" s="13">
        <v>107855</v>
      </c>
      <c r="D17" s="13" t="s">
        <v>193</v>
      </c>
      <c r="E17" s="13" t="s">
        <v>1029</v>
      </c>
      <c r="F17" s="13" t="s">
        <v>17</v>
      </c>
      <c r="G17" s="13" t="s">
        <v>2126</v>
      </c>
      <c r="H17" s="13" t="s">
        <v>2127</v>
      </c>
      <c r="I17" s="13" t="s">
        <v>2128</v>
      </c>
      <c r="J17" s="13" t="s">
        <v>2129</v>
      </c>
      <c r="K17" s="14" t="s">
        <v>2130</v>
      </c>
      <c r="N17">
        <f t="shared" si="0"/>
        <v>107855</v>
      </c>
      <c r="O17">
        <f>IF(AND(A17&gt;0,A17&lt;999),IFERROR(VLOOKUP(results1103[[#This Row],[Card]],FISW[],1,FALSE),0),0)</f>
        <v>107855</v>
      </c>
      <c r="P17">
        <f t="shared" si="1"/>
        <v>16</v>
      </c>
    </row>
    <row r="18" spans="1:16" x14ac:dyDescent="0.3">
      <c r="A18" s="9">
        <v>17</v>
      </c>
      <c r="B18" s="10">
        <v>27</v>
      </c>
      <c r="C18" s="10">
        <v>6536257</v>
      </c>
      <c r="D18" s="10" t="s">
        <v>1500</v>
      </c>
      <c r="E18" s="10" t="s">
        <v>1029</v>
      </c>
      <c r="F18" s="10" t="s">
        <v>20</v>
      </c>
      <c r="G18" s="10" t="s">
        <v>2131</v>
      </c>
      <c r="H18" s="10" t="s">
        <v>2132</v>
      </c>
      <c r="I18" s="10" t="s">
        <v>2133</v>
      </c>
      <c r="J18" s="10" t="s">
        <v>2134</v>
      </c>
      <c r="K18" s="11" t="s">
        <v>2135</v>
      </c>
      <c r="N18">
        <f t="shared" si="0"/>
        <v>6536257</v>
      </c>
      <c r="O18">
        <f>IF(AND(A18&gt;0,A18&lt;999),IFERROR(VLOOKUP(results1103[[#This Row],[Card]],FISW[],1,FALSE),0),0)</f>
        <v>6536257</v>
      </c>
      <c r="P18">
        <f t="shared" si="1"/>
        <v>17</v>
      </c>
    </row>
    <row r="19" spans="1:16" x14ac:dyDescent="0.3">
      <c r="A19" s="12">
        <v>18</v>
      </c>
      <c r="B19" s="13">
        <v>26</v>
      </c>
      <c r="C19" s="13">
        <v>108114</v>
      </c>
      <c r="D19" s="13" t="s">
        <v>163</v>
      </c>
      <c r="E19" s="13" t="s">
        <v>963</v>
      </c>
      <c r="F19" s="13" t="s">
        <v>17</v>
      </c>
      <c r="G19" s="13" t="s">
        <v>2136</v>
      </c>
      <c r="H19" s="13" t="s">
        <v>2137</v>
      </c>
      <c r="I19" s="13" t="s">
        <v>2138</v>
      </c>
      <c r="J19" s="13" t="s">
        <v>2139</v>
      </c>
      <c r="K19" s="14" t="s">
        <v>2140</v>
      </c>
      <c r="N19">
        <f t="shared" si="0"/>
        <v>108114</v>
      </c>
      <c r="O19">
        <f>IF(AND(A19&gt;0,A19&lt;999),IFERROR(VLOOKUP(results1103[[#This Row],[Card]],FISW[],1,FALSE),0),0)</f>
        <v>108114</v>
      </c>
      <c r="P19">
        <f t="shared" si="1"/>
        <v>18</v>
      </c>
    </row>
    <row r="20" spans="1:16" x14ac:dyDescent="0.3">
      <c r="A20" s="9">
        <v>19</v>
      </c>
      <c r="B20" s="10">
        <v>21</v>
      </c>
      <c r="C20" s="10">
        <v>6536377</v>
      </c>
      <c r="D20" s="10" t="s">
        <v>2067</v>
      </c>
      <c r="E20" s="10" t="s">
        <v>969</v>
      </c>
      <c r="F20" s="10" t="s">
        <v>20</v>
      </c>
      <c r="G20" s="10" t="s">
        <v>2141</v>
      </c>
      <c r="H20" s="10" t="s">
        <v>2142</v>
      </c>
      <c r="I20" s="10" t="s">
        <v>2143</v>
      </c>
      <c r="J20" s="10" t="s">
        <v>2144</v>
      </c>
      <c r="K20" s="11" t="s">
        <v>2145</v>
      </c>
      <c r="N20">
        <f t="shared" si="0"/>
        <v>6536377</v>
      </c>
      <c r="O20">
        <f>IF(AND(A20&gt;0,A20&lt;999),IFERROR(VLOOKUP(results1103[[#This Row],[Card]],FISW[],1,FALSE),0),0)</f>
        <v>6536377</v>
      </c>
      <c r="P20">
        <f t="shared" si="1"/>
        <v>19</v>
      </c>
    </row>
    <row r="21" spans="1:16" x14ac:dyDescent="0.3">
      <c r="A21" s="12">
        <v>20</v>
      </c>
      <c r="B21" s="13">
        <v>56</v>
      </c>
      <c r="C21" s="13">
        <v>108196</v>
      </c>
      <c r="D21" s="13" t="s">
        <v>1262</v>
      </c>
      <c r="E21" s="13" t="s">
        <v>963</v>
      </c>
      <c r="F21" s="13" t="s">
        <v>17</v>
      </c>
      <c r="G21" s="13" t="s">
        <v>2146</v>
      </c>
      <c r="H21" s="13" t="s">
        <v>2106</v>
      </c>
      <c r="I21" s="13" t="s">
        <v>1890</v>
      </c>
      <c r="J21" s="13" t="s">
        <v>2147</v>
      </c>
      <c r="K21" s="14" t="s">
        <v>2148</v>
      </c>
      <c r="N21">
        <f t="shared" si="0"/>
        <v>108196</v>
      </c>
      <c r="O21">
        <f>IF(AND(A21&gt;0,A21&lt;999),IFERROR(VLOOKUP(results1103[[#This Row],[Card]],FISW[],1,FALSE),0),0)</f>
        <v>108196</v>
      </c>
      <c r="P21">
        <f t="shared" si="1"/>
        <v>20</v>
      </c>
    </row>
    <row r="22" spans="1:16" x14ac:dyDescent="0.3">
      <c r="A22" s="9">
        <v>21</v>
      </c>
      <c r="B22" s="10">
        <v>44</v>
      </c>
      <c r="C22" s="10">
        <v>6535953</v>
      </c>
      <c r="D22" s="10" t="s">
        <v>1474</v>
      </c>
      <c r="E22" s="10" t="s">
        <v>958</v>
      </c>
      <c r="F22" s="10" t="s">
        <v>20</v>
      </c>
      <c r="G22" s="10" t="s">
        <v>2149</v>
      </c>
      <c r="H22" s="10" t="s">
        <v>2150</v>
      </c>
      <c r="I22" s="10" t="s">
        <v>2151</v>
      </c>
      <c r="J22" s="10" t="s">
        <v>2152</v>
      </c>
      <c r="K22" s="11" t="s">
        <v>2153</v>
      </c>
      <c r="N22">
        <f t="shared" si="0"/>
        <v>6535953</v>
      </c>
      <c r="O22">
        <f>IF(AND(A22&gt;0,A22&lt;999),IFERROR(VLOOKUP(results1103[[#This Row],[Card]],FISW[],1,FALSE),0),0)</f>
        <v>6535953</v>
      </c>
      <c r="P22">
        <f t="shared" si="1"/>
        <v>21</v>
      </c>
    </row>
    <row r="23" spans="1:16" x14ac:dyDescent="0.3">
      <c r="A23" s="12">
        <v>22</v>
      </c>
      <c r="B23" s="13">
        <v>40</v>
      </c>
      <c r="C23" s="13">
        <v>6535769</v>
      </c>
      <c r="D23" s="13" t="s">
        <v>1239</v>
      </c>
      <c r="E23" s="13" t="s">
        <v>1171</v>
      </c>
      <c r="F23" s="13" t="s">
        <v>20</v>
      </c>
      <c r="G23" s="13" t="s">
        <v>1847</v>
      </c>
      <c r="H23" s="13" t="s">
        <v>2154</v>
      </c>
      <c r="I23" s="13" t="s">
        <v>2155</v>
      </c>
      <c r="J23" s="13" t="s">
        <v>2156</v>
      </c>
      <c r="K23" s="14" t="s">
        <v>2157</v>
      </c>
      <c r="N23">
        <f t="shared" si="0"/>
        <v>6535769</v>
      </c>
      <c r="O23">
        <f>IF(AND(A23&gt;0,A23&lt;999),IFERROR(VLOOKUP(results1103[[#This Row],[Card]],FISW[],1,FALSE),0),0)</f>
        <v>6535769</v>
      </c>
      <c r="P23">
        <f t="shared" si="1"/>
        <v>22</v>
      </c>
    </row>
    <row r="24" spans="1:16" x14ac:dyDescent="0.3">
      <c r="A24" s="9">
        <v>23</v>
      </c>
      <c r="B24" s="10">
        <v>48</v>
      </c>
      <c r="C24" s="10">
        <v>107952</v>
      </c>
      <c r="D24" s="10" t="s">
        <v>2064</v>
      </c>
      <c r="E24" s="10" t="s">
        <v>1029</v>
      </c>
      <c r="F24" s="10" t="s">
        <v>17</v>
      </c>
      <c r="G24" s="10" t="s">
        <v>2158</v>
      </c>
      <c r="H24" s="10" t="s">
        <v>2159</v>
      </c>
      <c r="I24" s="10" t="s">
        <v>2160</v>
      </c>
      <c r="J24" s="10" t="s">
        <v>2161</v>
      </c>
      <c r="K24" s="11" t="s">
        <v>2162</v>
      </c>
      <c r="N24">
        <f t="shared" si="0"/>
        <v>107952</v>
      </c>
      <c r="O24">
        <f>IF(AND(A24&gt;0,A24&lt;999),IFERROR(VLOOKUP(results1103[[#This Row],[Card]],FISW[],1,FALSE),0),0)</f>
        <v>107952</v>
      </c>
      <c r="P24">
        <f t="shared" si="1"/>
        <v>23</v>
      </c>
    </row>
    <row r="25" spans="1:16" x14ac:dyDescent="0.3">
      <c r="A25" s="12">
        <v>24</v>
      </c>
      <c r="B25" s="13">
        <v>35</v>
      </c>
      <c r="C25" s="13">
        <v>6536186</v>
      </c>
      <c r="D25" s="13" t="s">
        <v>1478</v>
      </c>
      <c r="E25" s="13" t="s">
        <v>958</v>
      </c>
      <c r="F25" s="13" t="s">
        <v>20</v>
      </c>
      <c r="G25" s="13" t="s">
        <v>2163</v>
      </c>
      <c r="H25" s="13" t="s">
        <v>2164</v>
      </c>
      <c r="I25" s="13" t="s">
        <v>2165</v>
      </c>
      <c r="J25" s="13" t="s">
        <v>2166</v>
      </c>
      <c r="K25" s="14" t="s">
        <v>2167</v>
      </c>
      <c r="N25">
        <f t="shared" si="0"/>
        <v>6536186</v>
      </c>
      <c r="O25">
        <f>IF(AND(A25&gt;0,A25&lt;999),IFERROR(VLOOKUP(results1103[[#This Row],[Card]],FISW[],1,FALSE),0),0)</f>
        <v>6536186</v>
      </c>
      <c r="P25">
        <f t="shared" si="1"/>
        <v>24</v>
      </c>
    </row>
    <row r="26" spans="1:16" x14ac:dyDescent="0.3">
      <c r="A26" s="9">
        <v>25</v>
      </c>
      <c r="B26" s="10">
        <v>42</v>
      </c>
      <c r="C26" s="10">
        <v>107987</v>
      </c>
      <c r="D26" s="10" t="s">
        <v>325</v>
      </c>
      <c r="E26" s="10" t="s">
        <v>969</v>
      </c>
      <c r="F26" s="10" t="s">
        <v>17</v>
      </c>
      <c r="G26" s="10" t="s">
        <v>2163</v>
      </c>
      <c r="H26" s="10" t="s">
        <v>2168</v>
      </c>
      <c r="I26" s="10" t="s">
        <v>2169</v>
      </c>
      <c r="J26" s="10" t="s">
        <v>2170</v>
      </c>
      <c r="K26" s="11" t="s">
        <v>2171</v>
      </c>
      <c r="N26">
        <f t="shared" si="0"/>
        <v>107987</v>
      </c>
      <c r="O26">
        <f>IF(AND(A26&gt;0,A26&lt;999),IFERROR(VLOOKUP(results1103[[#This Row],[Card]],FISW[],1,FALSE),0),0)</f>
        <v>107987</v>
      </c>
      <c r="P26">
        <f t="shared" si="1"/>
        <v>25</v>
      </c>
    </row>
    <row r="27" spans="1:16" x14ac:dyDescent="0.3">
      <c r="A27" s="12">
        <v>26</v>
      </c>
      <c r="B27" s="13">
        <v>34</v>
      </c>
      <c r="C27" s="13">
        <v>107795</v>
      </c>
      <c r="D27" s="13" t="s">
        <v>1842</v>
      </c>
      <c r="E27" s="13" t="s">
        <v>958</v>
      </c>
      <c r="F27" s="13" t="s">
        <v>17</v>
      </c>
      <c r="G27" s="13" t="s">
        <v>2172</v>
      </c>
      <c r="H27" s="13" t="s">
        <v>2173</v>
      </c>
      <c r="I27" s="13" t="s">
        <v>2174</v>
      </c>
      <c r="J27" s="13" t="s">
        <v>1601</v>
      </c>
      <c r="K27" s="14" t="s">
        <v>2175</v>
      </c>
      <c r="N27">
        <f t="shared" si="0"/>
        <v>107795</v>
      </c>
      <c r="O27">
        <f>IF(AND(A27&gt;0,A27&lt;999),IFERROR(VLOOKUP(results1103[[#This Row],[Card]],FISW[],1,FALSE),0),0)</f>
        <v>107795</v>
      </c>
      <c r="P27">
        <f t="shared" si="1"/>
        <v>26</v>
      </c>
    </row>
    <row r="28" spans="1:16" x14ac:dyDescent="0.3">
      <c r="A28" s="9">
        <v>27</v>
      </c>
      <c r="B28" s="10">
        <v>41</v>
      </c>
      <c r="C28" s="10">
        <v>107988</v>
      </c>
      <c r="D28" s="10" t="s">
        <v>311</v>
      </c>
      <c r="E28" s="10" t="s">
        <v>969</v>
      </c>
      <c r="F28" s="10" t="s">
        <v>17</v>
      </c>
      <c r="G28" s="10" t="s">
        <v>2176</v>
      </c>
      <c r="H28" s="10" t="s">
        <v>2177</v>
      </c>
      <c r="I28" s="10" t="s">
        <v>2178</v>
      </c>
      <c r="J28" s="10" t="s">
        <v>2179</v>
      </c>
      <c r="K28" s="11" t="s">
        <v>2180</v>
      </c>
      <c r="N28">
        <f t="shared" si="0"/>
        <v>107988</v>
      </c>
      <c r="O28">
        <f>IF(AND(A28&gt;0,A28&lt;999),IFERROR(VLOOKUP(results1103[[#This Row],[Card]],FISW[],1,FALSE),0),0)</f>
        <v>107988</v>
      </c>
      <c r="P28">
        <f t="shared" si="1"/>
        <v>27</v>
      </c>
    </row>
    <row r="29" spans="1:16" x14ac:dyDescent="0.3">
      <c r="A29" s="12">
        <v>28</v>
      </c>
      <c r="B29" s="13">
        <v>49</v>
      </c>
      <c r="C29" s="13">
        <v>108142</v>
      </c>
      <c r="D29" s="13" t="s">
        <v>236</v>
      </c>
      <c r="E29" s="13" t="s">
        <v>963</v>
      </c>
      <c r="F29" s="13" t="s">
        <v>17</v>
      </c>
      <c r="G29" s="13" t="s">
        <v>2181</v>
      </c>
      <c r="H29" s="13" t="s">
        <v>2182</v>
      </c>
      <c r="I29" s="13" t="s">
        <v>577</v>
      </c>
      <c r="J29" s="13" t="s">
        <v>1905</v>
      </c>
      <c r="K29" s="14" t="s">
        <v>2183</v>
      </c>
      <c r="N29">
        <f t="shared" si="0"/>
        <v>108142</v>
      </c>
      <c r="O29">
        <f>IF(AND(A29&gt;0,A29&lt;999),IFERROR(VLOOKUP(results1103[[#This Row],[Card]],FISW[],1,FALSE),0),0)</f>
        <v>108142</v>
      </c>
      <c r="P29">
        <f t="shared" si="1"/>
        <v>28</v>
      </c>
    </row>
    <row r="30" spans="1:16" x14ac:dyDescent="0.3">
      <c r="A30" s="9">
        <v>29</v>
      </c>
      <c r="B30" s="10">
        <v>43</v>
      </c>
      <c r="C30" s="10">
        <v>108183</v>
      </c>
      <c r="D30" s="10" t="s">
        <v>213</v>
      </c>
      <c r="E30" s="10" t="s">
        <v>963</v>
      </c>
      <c r="F30" s="10" t="s">
        <v>17</v>
      </c>
      <c r="G30" s="10" t="s">
        <v>2184</v>
      </c>
      <c r="H30" s="10" t="s">
        <v>104</v>
      </c>
      <c r="I30" s="10" t="s">
        <v>2185</v>
      </c>
      <c r="J30" s="10" t="s">
        <v>2186</v>
      </c>
      <c r="K30" s="11" t="s">
        <v>2187</v>
      </c>
      <c r="N30">
        <f t="shared" si="0"/>
        <v>108183</v>
      </c>
      <c r="O30">
        <f>IF(AND(A30&gt;0,A30&lt;999),IFERROR(VLOOKUP(results1103[[#This Row],[Card]],FISW[],1,FALSE),0),0)</f>
        <v>108183</v>
      </c>
      <c r="P30">
        <f t="shared" si="1"/>
        <v>29</v>
      </c>
    </row>
    <row r="31" spans="1:16" x14ac:dyDescent="0.3">
      <c r="A31" s="12">
        <v>30</v>
      </c>
      <c r="B31" s="13">
        <v>55</v>
      </c>
      <c r="C31" s="13">
        <v>108158</v>
      </c>
      <c r="D31" s="13" t="s">
        <v>1250</v>
      </c>
      <c r="E31" s="13" t="s">
        <v>963</v>
      </c>
      <c r="F31" s="13" t="s">
        <v>17</v>
      </c>
      <c r="G31" s="13" t="s">
        <v>2188</v>
      </c>
      <c r="H31" s="13" t="s">
        <v>2189</v>
      </c>
      <c r="I31" s="13" t="s">
        <v>1958</v>
      </c>
      <c r="J31" s="13" t="s">
        <v>2190</v>
      </c>
      <c r="K31" s="14" t="s">
        <v>2191</v>
      </c>
      <c r="N31">
        <f t="shared" si="0"/>
        <v>108158</v>
      </c>
      <c r="O31">
        <f>IF(AND(A31&gt;0,A31&lt;999),IFERROR(VLOOKUP(results1103[[#This Row],[Card]],FISW[],1,FALSE),0),0)</f>
        <v>108158</v>
      </c>
      <c r="P31">
        <f t="shared" si="1"/>
        <v>30</v>
      </c>
    </row>
    <row r="32" spans="1:16" x14ac:dyDescent="0.3">
      <c r="A32" s="9">
        <v>31</v>
      </c>
      <c r="B32" s="10">
        <v>17</v>
      </c>
      <c r="C32" s="10">
        <v>6535850</v>
      </c>
      <c r="D32" s="10" t="s">
        <v>1875</v>
      </c>
      <c r="E32" s="10" t="s">
        <v>1171</v>
      </c>
      <c r="F32" s="10" t="s">
        <v>20</v>
      </c>
      <c r="G32" s="10" t="s">
        <v>1021</v>
      </c>
      <c r="H32" s="10" t="s">
        <v>2021</v>
      </c>
      <c r="I32" s="10" t="s">
        <v>2192</v>
      </c>
      <c r="J32" s="10" t="s">
        <v>429</v>
      </c>
      <c r="K32" s="11" t="s">
        <v>2193</v>
      </c>
      <c r="N32">
        <f t="shared" si="0"/>
        <v>6535850</v>
      </c>
      <c r="O32">
        <f>IF(AND(A32&gt;0,A32&lt;999),IFERROR(VLOOKUP(results1103[[#This Row],[Card]],FISW[],1,FALSE),0),0)</f>
        <v>6535850</v>
      </c>
      <c r="P32">
        <f t="shared" si="1"/>
        <v>31</v>
      </c>
    </row>
    <row r="33" spans="1:16" x14ac:dyDescent="0.3">
      <c r="A33" s="12">
        <v>32</v>
      </c>
      <c r="B33" s="13">
        <v>63</v>
      </c>
      <c r="C33" s="13">
        <v>108192</v>
      </c>
      <c r="D33" s="13" t="s">
        <v>1332</v>
      </c>
      <c r="E33" s="13" t="s">
        <v>963</v>
      </c>
      <c r="F33" s="13" t="s">
        <v>17</v>
      </c>
      <c r="G33" s="13" t="s">
        <v>2194</v>
      </c>
      <c r="H33" s="13" t="s">
        <v>2195</v>
      </c>
      <c r="I33" s="13" t="s">
        <v>2196</v>
      </c>
      <c r="J33" s="13" t="s">
        <v>563</v>
      </c>
      <c r="K33" s="14" t="s">
        <v>2197</v>
      </c>
      <c r="N33">
        <f t="shared" si="0"/>
        <v>108192</v>
      </c>
      <c r="O33">
        <f>IF(AND(A33&gt;0,A33&lt;999),IFERROR(VLOOKUP(results1103[[#This Row],[Card]],FISW[],1,FALSE),0),0)</f>
        <v>108192</v>
      </c>
      <c r="P33">
        <f t="shared" si="1"/>
        <v>32</v>
      </c>
    </row>
    <row r="34" spans="1:16" x14ac:dyDescent="0.3">
      <c r="A34" s="9">
        <v>33</v>
      </c>
      <c r="B34" s="10">
        <v>59</v>
      </c>
      <c r="C34" s="10">
        <v>107850</v>
      </c>
      <c r="D34" s="10" t="s">
        <v>1374</v>
      </c>
      <c r="E34" s="10" t="s">
        <v>1029</v>
      </c>
      <c r="F34" s="10" t="s">
        <v>17</v>
      </c>
      <c r="G34" s="10" t="s">
        <v>2198</v>
      </c>
      <c r="H34" s="10" t="s">
        <v>2199</v>
      </c>
      <c r="I34" s="10" t="s">
        <v>2200</v>
      </c>
      <c r="J34" s="10" t="s">
        <v>2201</v>
      </c>
      <c r="K34" s="11" t="s">
        <v>2202</v>
      </c>
      <c r="N34">
        <f t="shared" ref="N34:N65" si="2">C34</f>
        <v>107850</v>
      </c>
      <c r="O34">
        <f>IF(AND(A34&gt;0,A34&lt;999),IFERROR(VLOOKUP(results1103[[#This Row],[Card]],FISW[],1,FALSE),0),0)</f>
        <v>107850</v>
      </c>
      <c r="P34">
        <f t="shared" ref="P34:P65" si="3">A34</f>
        <v>33</v>
      </c>
    </row>
    <row r="35" spans="1:16" x14ac:dyDescent="0.3">
      <c r="A35" s="12">
        <v>34</v>
      </c>
      <c r="B35" s="13">
        <v>68</v>
      </c>
      <c r="C35" s="13">
        <v>6536019</v>
      </c>
      <c r="D35" s="13" t="s">
        <v>1924</v>
      </c>
      <c r="E35" s="13" t="s">
        <v>958</v>
      </c>
      <c r="F35" s="13" t="s">
        <v>20</v>
      </c>
      <c r="G35" s="13" t="s">
        <v>2203</v>
      </c>
      <c r="H35" s="13" t="s">
        <v>2204</v>
      </c>
      <c r="I35" s="13" t="s">
        <v>1979</v>
      </c>
      <c r="J35" s="13" t="s">
        <v>2205</v>
      </c>
      <c r="K35" s="14" t="s">
        <v>2206</v>
      </c>
      <c r="N35">
        <f t="shared" si="2"/>
        <v>6536019</v>
      </c>
      <c r="O35">
        <f>IF(AND(A35&gt;0,A35&lt;999),IFERROR(VLOOKUP(results1103[[#This Row],[Card]],FISW[],1,FALSE),0),0)</f>
        <v>6536019</v>
      </c>
      <c r="P35">
        <f t="shared" si="3"/>
        <v>34</v>
      </c>
    </row>
    <row r="36" spans="1:16" x14ac:dyDescent="0.3">
      <c r="A36" s="9">
        <v>35</v>
      </c>
      <c r="B36" s="10">
        <v>53</v>
      </c>
      <c r="C36" s="10">
        <v>108115</v>
      </c>
      <c r="D36" s="10" t="s">
        <v>324</v>
      </c>
      <c r="E36" s="10" t="s">
        <v>963</v>
      </c>
      <c r="F36" s="10" t="s">
        <v>17</v>
      </c>
      <c r="G36" s="10" t="s">
        <v>566</v>
      </c>
      <c r="H36" s="10" t="s">
        <v>431</v>
      </c>
      <c r="I36" s="10" t="s">
        <v>2207</v>
      </c>
      <c r="J36" s="10" t="s">
        <v>2208</v>
      </c>
      <c r="K36" s="11" t="s">
        <v>2209</v>
      </c>
      <c r="N36">
        <f t="shared" si="2"/>
        <v>108115</v>
      </c>
      <c r="O36">
        <f>IF(AND(A36&gt;0,A36&lt;999),IFERROR(VLOOKUP(results1103[[#This Row],[Card]],FISW[],1,FALSE),0),0)</f>
        <v>108115</v>
      </c>
      <c r="P36">
        <f t="shared" si="3"/>
        <v>35</v>
      </c>
    </row>
    <row r="37" spans="1:16" x14ac:dyDescent="0.3">
      <c r="A37" s="12">
        <v>36</v>
      </c>
      <c r="B37" s="13">
        <v>51</v>
      </c>
      <c r="C37" s="13">
        <v>107989</v>
      </c>
      <c r="D37" s="13" t="s">
        <v>247</v>
      </c>
      <c r="E37" s="13" t="s">
        <v>969</v>
      </c>
      <c r="F37" s="13" t="s">
        <v>17</v>
      </c>
      <c r="G37" s="13" t="s">
        <v>2210</v>
      </c>
      <c r="H37" s="13" t="s">
        <v>2211</v>
      </c>
      <c r="I37" s="13" t="s">
        <v>2212</v>
      </c>
      <c r="J37" s="13" t="s">
        <v>2213</v>
      </c>
      <c r="K37" s="14" t="s">
        <v>2214</v>
      </c>
      <c r="N37">
        <f t="shared" si="2"/>
        <v>107989</v>
      </c>
      <c r="O37">
        <f>IF(AND(A37&gt;0,A37&lt;999),IFERROR(VLOOKUP(results1103[[#This Row],[Card]],FISW[],1,FALSE),0),0)</f>
        <v>107989</v>
      </c>
      <c r="P37">
        <f t="shared" si="3"/>
        <v>36</v>
      </c>
    </row>
    <row r="38" spans="1:16" x14ac:dyDescent="0.3">
      <c r="A38" s="9">
        <v>37</v>
      </c>
      <c r="B38" s="10">
        <v>57</v>
      </c>
      <c r="C38" s="10">
        <v>108139</v>
      </c>
      <c r="D38" s="10" t="s">
        <v>258</v>
      </c>
      <c r="E38" s="10" t="s">
        <v>963</v>
      </c>
      <c r="F38" s="10" t="s">
        <v>17</v>
      </c>
      <c r="G38" s="10" t="s">
        <v>2215</v>
      </c>
      <c r="H38" s="10" t="s">
        <v>2216</v>
      </c>
      <c r="I38" s="10" t="s">
        <v>2217</v>
      </c>
      <c r="J38" s="10" t="s">
        <v>2218</v>
      </c>
      <c r="K38" s="11" t="s">
        <v>2219</v>
      </c>
      <c r="N38">
        <f t="shared" si="2"/>
        <v>108139</v>
      </c>
      <c r="O38">
        <f>IF(AND(A38&gt;0,A38&lt;999),IFERROR(VLOOKUP(results1103[[#This Row],[Card]],FISW[],1,FALSE),0),0)</f>
        <v>108139</v>
      </c>
      <c r="P38">
        <f t="shared" si="3"/>
        <v>37</v>
      </c>
    </row>
    <row r="39" spans="1:16" x14ac:dyDescent="0.3">
      <c r="A39" s="12">
        <v>38</v>
      </c>
      <c r="B39" s="13">
        <v>54</v>
      </c>
      <c r="C39" s="13">
        <v>6536537</v>
      </c>
      <c r="D39" s="13" t="s">
        <v>1930</v>
      </c>
      <c r="E39" s="13" t="s">
        <v>969</v>
      </c>
      <c r="F39" s="13" t="s">
        <v>20</v>
      </c>
      <c r="G39" s="13" t="s">
        <v>571</v>
      </c>
      <c r="H39" s="13" t="s">
        <v>2211</v>
      </c>
      <c r="I39" s="13" t="s">
        <v>1035</v>
      </c>
      <c r="J39" s="13" t="s">
        <v>2220</v>
      </c>
      <c r="K39" s="14" t="s">
        <v>2221</v>
      </c>
      <c r="N39">
        <f t="shared" si="2"/>
        <v>6536537</v>
      </c>
      <c r="O39">
        <f>IF(AND(A39&gt;0,A39&lt;999),IFERROR(VLOOKUP(results1103[[#This Row],[Card]],FISW[],1,FALSE),0),0)</f>
        <v>6536537</v>
      </c>
      <c r="P39">
        <f t="shared" si="3"/>
        <v>38</v>
      </c>
    </row>
    <row r="40" spans="1:16" x14ac:dyDescent="0.3">
      <c r="A40" s="9">
        <v>39</v>
      </c>
      <c r="B40" s="10">
        <v>64</v>
      </c>
      <c r="C40" s="10">
        <v>108133</v>
      </c>
      <c r="D40" s="10" t="s">
        <v>225</v>
      </c>
      <c r="E40" s="10" t="s">
        <v>963</v>
      </c>
      <c r="F40" s="10" t="s">
        <v>17</v>
      </c>
      <c r="G40" s="10" t="s">
        <v>581</v>
      </c>
      <c r="H40" s="10" t="s">
        <v>2222</v>
      </c>
      <c r="I40" s="10" t="s">
        <v>2223</v>
      </c>
      <c r="J40" s="10" t="s">
        <v>896</v>
      </c>
      <c r="K40" s="11" t="s">
        <v>1672</v>
      </c>
      <c r="N40">
        <f t="shared" si="2"/>
        <v>108133</v>
      </c>
      <c r="O40">
        <f>IF(AND(A40&gt;0,A40&lt;999),IFERROR(VLOOKUP(results1103[[#This Row],[Card]],FISW[],1,FALSE),0),0)</f>
        <v>108133</v>
      </c>
      <c r="P40">
        <f t="shared" si="3"/>
        <v>39</v>
      </c>
    </row>
    <row r="41" spans="1:16" x14ac:dyDescent="0.3">
      <c r="A41" s="12">
        <v>40</v>
      </c>
      <c r="B41" s="13">
        <v>67</v>
      </c>
      <c r="C41" s="13">
        <v>6536581</v>
      </c>
      <c r="D41" s="13" t="s">
        <v>1995</v>
      </c>
      <c r="E41" s="13" t="s">
        <v>963</v>
      </c>
      <c r="F41" s="13" t="s">
        <v>20</v>
      </c>
      <c r="G41" s="13" t="s">
        <v>1941</v>
      </c>
      <c r="H41" s="13" t="s">
        <v>2224</v>
      </c>
      <c r="I41" s="13" t="s">
        <v>2225</v>
      </c>
      <c r="J41" s="13" t="s">
        <v>1964</v>
      </c>
      <c r="K41" s="14" t="s">
        <v>2226</v>
      </c>
      <c r="N41">
        <f t="shared" si="2"/>
        <v>6536581</v>
      </c>
      <c r="O41">
        <f>IF(AND(A41&gt;0,A41&lt;999),IFERROR(VLOOKUP(results1103[[#This Row],[Card]],FISW[],1,FALSE),0),0)</f>
        <v>6536581</v>
      </c>
      <c r="P41">
        <f t="shared" si="3"/>
        <v>40</v>
      </c>
    </row>
    <row r="42" spans="1:16" x14ac:dyDescent="0.3">
      <c r="A42" s="9">
        <v>41</v>
      </c>
      <c r="B42" s="10">
        <v>70</v>
      </c>
      <c r="C42" s="10">
        <v>6536237</v>
      </c>
      <c r="D42" s="10" t="s">
        <v>1950</v>
      </c>
      <c r="E42" s="10" t="s">
        <v>1029</v>
      </c>
      <c r="F42" s="10" t="s">
        <v>20</v>
      </c>
      <c r="G42" s="10" t="s">
        <v>2227</v>
      </c>
      <c r="H42" s="10" t="s">
        <v>76</v>
      </c>
      <c r="I42" s="10" t="s">
        <v>2228</v>
      </c>
      <c r="J42" s="10" t="s">
        <v>290</v>
      </c>
      <c r="K42" s="11" t="s">
        <v>2229</v>
      </c>
      <c r="N42">
        <f t="shared" si="2"/>
        <v>6536237</v>
      </c>
      <c r="O42">
        <f>IF(AND(A42&gt;0,A42&lt;999),IFERROR(VLOOKUP(results1103[[#This Row],[Card]],FISW[],1,FALSE),0),0)</f>
        <v>6536237</v>
      </c>
      <c r="P42">
        <f t="shared" si="3"/>
        <v>41</v>
      </c>
    </row>
    <row r="43" spans="1:16" x14ac:dyDescent="0.3">
      <c r="A43" s="12">
        <v>42</v>
      </c>
      <c r="B43" s="13">
        <v>61</v>
      </c>
      <c r="C43" s="13">
        <v>108164</v>
      </c>
      <c r="D43" s="13" t="s">
        <v>1356</v>
      </c>
      <c r="E43" s="13" t="s">
        <v>963</v>
      </c>
      <c r="F43" s="13" t="s">
        <v>17</v>
      </c>
      <c r="G43" s="13" t="s">
        <v>2230</v>
      </c>
      <c r="H43" s="13" t="s">
        <v>2231</v>
      </c>
      <c r="I43" s="13" t="s">
        <v>2232</v>
      </c>
      <c r="J43" s="13" t="s">
        <v>2233</v>
      </c>
      <c r="K43" s="14" t="s">
        <v>2234</v>
      </c>
      <c r="N43">
        <f t="shared" si="2"/>
        <v>108164</v>
      </c>
      <c r="O43">
        <f>IF(AND(A43&gt;0,A43&lt;999),IFERROR(VLOOKUP(results1103[[#This Row],[Card]],FISW[],1,FALSE),0),0)</f>
        <v>108164</v>
      </c>
      <c r="P43">
        <f t="shared" si="3"/>
        <v>42</v>
      </c>
    </row>
    <row r="44" spans="1:16" x14ac:dyDescent="0.3">
      <c r="A44" s="9">
        <v>43</v>
      </c>
      <c r="B44" s="10">
        <v>66</v>
      </c>
      <c r="C44" s="10">
        <v>108177</v>
      </c>
      <c r="D44" s="10" t="s">
        <v>421</v>
      </c>
      <c r="E44" s="10" t="s">
        <v>963</v>
      </c>
      <c r="F44" s="10" t="s">
        <v>17</v>
      </c>
      <c r="G44" s="10" t="s">
        <v>2235</v>
      </c>
      <c r="H44" s="10" t="s">
        <v>2236</v>
      </c>
      <c r="I44" s="10" t="s">
        <v>2237</v>
      </c>
      <c r="J44" s="10" t="s">
        <v>2238</v>
      </c>
      <c r="K44" s="11" t="s">
        <v>2239</v>
      </c>
      <c r="N44">
        <f t="shared" si="2"/>
        <v>108177</v>
      </c>
      <c r="O44">
        <f>IF(AND(A44&gt;0,A44&lt;999),IFERROR(VLOOKUP(results1103[[#This Row],[Card]],FISW[],1,FALSE),0),0)</f>
        <v>108177</v>
      </c>
      <c r="P44">
        <f t="shared" si="3"/>
        <v>43</v>
      </c>
    </row>
    <row r="45" spans="1:16" x14ac:dyDescent="0.3">
      <c r="A45" s="12">
        <v>44</v>
      </c>
      <c r="B45" s="13">
        <v>65</v>
      </c>
      <c r="C45" s="13">
        <v>108145</v>
      </c>
      <c r="D45" s="13" t="s">
        <v>1976</v>
      </c>
      <c r="E45" s="13" t="s">
        <v>963</v>
      </c>
      <c r="F45" s="13" t="s">
        <v>17</v>
      </c>
      <c r="G45" s="13" t="s">
        <v>1920</v>
      </c>
      <c r="H45" s="13" t="s">
        <v>2240</v>
      </c>
      <c r="I45" s="13" t="s">
        <v>2241</v>
      </c>
      <c r="J45" s="13" t="s">
        <v>2242</v>
      </c>
      <c r="K45" s="14" t="s">
        <v>2243</v>
      </c>
      <c r="N45">
        <f t="shared" si="2"/>
        <v>108145</v>
      </c>
      <c r="O45">
        <f>IF(AND(A45&gt;0,A45&lt;999),IFERROR(VLOOKUP(results1103[[#This Row],[Card]],FISW[],1,FALSE),0),0)</f>
        <v>108145</v>
      </c>
      <c r="P45">
        <f t="shared" si="3"/>
        <v>44</v>
      </c>
    </row>
    <row r="46" spans="1:16" x14ac:dyDescent="0.3">
      <c r="A46" s="9">
        <v>45</v>
      </c>
      <c r="B46" s="10">
        <v>69</v>
      </c>
      <c r="C46" s="10">
        <v>107992</v>
      </c>
      <c r="D46" s="10" t="s">
        <v>2039</v>
      </c>
      <c r="E46" s="10" t="s">
        <v>969</v>
      </c>
      <c r="F46" s="10" t="s">
        <v>17</v>
      </c>
      <c r="G46" s="10" t="s">
        <v>2244</v>
      </c>
      <c r="H46" s="10" t="s">
        <v>2245</v>
      </c>
      <c r="I46" s="10" t="s">
        <v>2246</v>
      </c>
      <c r="J46" s="10" t="s">
        <v>2247</v>
      </c>
      <c r="K46" s="11" t="s">
        <v>2248</v>
      </c>
      <c r="N46">
        <f t="shared" si="2"/>
        <v>107992</v>
      </c>
      <c r="O46">
        <f>IF(AND(A46&gt;0,A46&lt;999),IFERROR(VLOOKUP(results1103[[#This Row],[Card]],FISW[],1,FALSE),0),0)</f>
        <v>107992</v>
      </c>
      <c r="P46">
        <f t="shared" si="3"/>
        <v>45</v>
      </c>
    </row>
    <row r="47" spans="1:16" x14ac:dyDescent="0.3">
      <c r="A47" s="12">
        <v>46</v>
      </c>
      <c r="B47" s="13">
        <v>73</v>
      </c>
      <c r="C47" s="13">
        <v>108210</v>
      </c>
      <c r="D47" s="13" t="s">
        <v>1412</v>
      </c>
      <c r="E47" s="13" t="s">
        <v>963</v>
      </c>
      <c r="F47" s="13" t="s">
        <v>17</v>
      </c>
      <c r="G47" s="13" t="s">
        <v>426</v>
      </c>
      <c r="H47" s="13" t="s">
        <v>2249</v>
      </c>
      <c r="I47" s="13" t="s">
        <v>2250</v>
      </c>
      <c r="J47" s="13" t="s">
        <v>2251</v>
      </c>
      <c r="K47" s="14" t="s">
        <v>2252</v>
      </c>
      <c r="N47">
        <f t="shared" si="2"/>
        <v>108210</v>
      </c>
      <c r="O47">
        <f>IF(AND(A47&gt;0,A47&lt;999),IFERROR(VLOOKUP(results1103[[#This Row],[Card]],FISW[],1,FALSE),0),0)</f>
        <v>108210</v>
      </c>
      <c r="P47">
        <f t="shared" si="3"/>
        <v>46</v>
      </c>
    </row>
    <row r="48" spans="1:16" x14ac:dyDescent="0.3">
      <c r="A48" s="9">
        <v>47</v>
      </c>
      <c r="B48" s="10">
        <v>76</v>
      </c>
      <c r="C48" s="10">
        <v>108155</v>
      </c>
      <c r="D48" s="10" t="s">
        <v>253</v>
      </c>
      <c r="E48" s="10" t="s">
        <v>963</v>
      </c>
      <c r="F48" s="10" t="s">
        <v>17</v>
      </c>
      <c r="G48" s="10" t="s">
        <v>2253</v>
      </c>
      <c r="H48" s="10" t="s">
        <v>2254</v>
      </c>
      <c r="I48" s="10" t="s">
        <v>2255</v>
      </c>
      <c r="J48" s="10" t="s">
        <v>2256</v>
      </c>
      <c r="K48" s="11" t="s">
        <v>2257</v>
      </c>
      <c r="N48">
        <f t="shared" si="2"/>
        <v>108155</v>
      </c>
      <c r="O48">
        <f>IF(AND(A48&gt;0,A48&lt;999),IFERROR(VLOOKUP(results1103[[#This Row],[Card]],FISW[],1,FALSE),0),0)</f>
        <v>108155</v>
      </c>
      <c r="P48">
        <f t="shared" si="3"/>
        <v>47</v>
      </c>
    </row>
    <row r="49" spans="1:16" x14ac:dyDescent="0.3">
      <c r="A49" s="12">
        <v>48</v>
      </c>
      <c r="B49" s="13">
        <v>87</v>
      </c>
      <c r="C49" s="13">
        <v>6295537</v>
      </c>
      <c r="D49" s="13" t="s">
        <v>2025</v>
      </c>
      <c r="E49" s="13" t="s">
        <v>963</v>
      </c>
      <c r="F49" s="13" t="s">
        <v>2026</v>
      </c>
      <c r="G49" s="13" t="s">
        <v>68</v>
      </c>
      <c r="H49" s="13" t="s">
        <v>2258</v>
      </c>
      <c r="I49" s="13" t="s">
        <v>2259</v>
      </c>
      <c r="J49" s="13" t="s">
        <v>2260</v>
      </c>
      <c r="K49" s="14" t="s">
        <v>2261</v>
      </c>
      <c r="N49">
        <f t="shared" si="2"/>
        <v>6295537</v>
      </c>
      <c r="O49">
        <f>IF(AND(A49&gt;0,A49&lt;999),IFERROR(VLOOKUP(results1103[[#This Row],[Card]],FISW[],1,FALSE),0),0)</f>
        <v>6295537</v>
      </c>
      <c r="P49">
        <f t="shared" si="3"/>
        <v>48</v>
      </c>
    </row>
    <row r="50" spans="1:16" x14ac:dyDescent="0.3">
      <c r="A50" s="9">
        <v>49</v>
      </c>
      <c r="B50" s="10">
        <v>86</v>
      </c>
      <c r="C50" s="10">
        <v>108189</v>
      </c>
      <c r="D50" s="10" t="s">
        <v>1490</v>
      </c>
      <c r="E50" s="10" t="s">
        <v>963</v>
      </c>
      <c r="F50" s="10" t="s">
        <v>17</v>
      </c>
      <c r="G50" s="10" t="s">
        <v>2262</v>
      </c>
      <c r="H50" s="10" t="s">
        <v>299</v>
      </c>
      <c r="I50" s="10" t="s">
        <v>2263</v>
      </c>
      <c r="J50" s="10" t="s">
        <v>2264</v>
      </c>
      <c r="K50" s="11" t="s">
        <v>2265</v>
      </c>
      <c r="N50">
        <f t="shared" si="2"/>
        <v>108189</v>
      </c>
      <c r="O50">
        <f>IF(AND(A50&gt;0,A50&lt;999),IFERROR(VLOOKUP(results1103[[#This Row],[Card]],FISW[],1,FALSE),0),0)</f>
        <v>108189</v>
      </c>
      <c r="P50">
        <f t="shared" si="3"/>
        <v>49</v>
      </c>
    </row>
    <row r="51" spans="1:16" x14ac:dyDescent="0.3">
      <c r="A51" s="12">
        <v>50</v>
      </c>
      <c r="B51" s="13">
        <v>77</v>
      </c>
      <c r="C51" s="13">
        <v>108217</v>
      </c>
      <c r="D51" s="13" t="s">
        <v>270</v>
      </c>
      <c r="E51" s="13" t="s">
        <v>963</v>
      </c>
      <c r="F51" s="13" t="s">
        <v>17</v>
      </c>
      <c r="G51" s="13" t="s">
        <v>2266</v>
      </c>
      <c r="H51" s="13" t="s">
        <v>2267</v>
      </c>
      <c r="I51" s="13" t="s">
        <v>2268</v>
      </c>
      <c r="J51" s="13" t="s">
        <v>2269</v>
      </c>
      <c r="K51" s="14" t="s">
        <v>2270</v>
      </c>
      <c r="N51">
        <f t="shared" si="2"/>
        <v>108217</v>
      </c>
      <c r="O51">
        <f>IF(AND(A51&gt;0,A51&lt;999),IFERROR(VLOOKUP(results1103[[#This Row],[Card]],FISW[],1,FALSE),0),0)</f>
        <v>108217</v>
      </c>
      <c r="P51">
        <f t="shared" si="3"/>
        <v>50</v>
      </c>
    </row>
    <row r="52" spans="1:16" x14ac:dyDescent="0.3">
      <c r="A52" s="9">
        <v>51</v>
      </c>
      <c r="B52" s="10">
        <v>89</v>
      </c>
      <c r="C52" s="10">
        <v>108247</v>
      </c>
      <c r="D52" s="10" t="s">
        <v>2020</v>
      </c>
      <c r="E52" s="10" t="s">
        <v>963</v>
      </c>
      <c r="F52" s="10" t="s">
        <v>17</v>
      </c>
      <c r="G52" s="10" t="s">
        <v>893</v>
      </c>
      <c r="H52" s="10" t="s">
        <v>2271</v>
      </c>
      <c r="I52" s="10" t="s">
        <v>2272</v>
      </c>
      <c r="J52" s="10" t="s">
        <v>2273</v>
      </c>
      <c r="K52" s="11" t="s">
        <v>2274</v>
      </c>
      <c r="N52">
        <f t="shared" si="2"/>
        <v>108247</v>
      </c>
      <c r="O52">
        <f>IF(AND(A52&gt;0,A52&lt;999),IFERROR(VLOOKUP(results1103[[#This Row],[Card]],FISW[],1,FALSE),0),0)</f>
        <v>108247</v>
      </c>
      <c r="P52">
        <f t="shared" si="3"/>
        <v>51</v>
      </c>
    </row>
    <row r="53" spans="1:16" x14ac:dyDescent="0.3">
      <c r="A53" s="12">
        <v>52</v>
      </c>
      <c r="B53" s="13">
        <v>83</v>
      </c>
      <c r="C53" s="13">
        <v>108101</v>
      </c>
      <c r="D53" s="13" t="s">
        <v>2062</v>
      </c>
      <c r="E53" s="13" t="s">
        <v>963</v>
      </c>
      <c r="F53" s="13" t="s">
        <v>17</v>
      </c>
      <c r="G53" s="13" t="s">
        <v>717</v>
      </c>
      <c r="H53" s="13" t="s">
        <v>2275</v>
      </c>
      <c r="I53" s="13" t="s">
        <v>2276</v>
      </c>
      <c r="J53" s="13" t="s">
        <v>2277</v>
      </c>
      <c r="K53" s="14" t="s">
        <v>2278</v>
      </c>
      <c r="N53">
        <f t="shared" si="2"/>
        <v>108101</v>
      </c>
      <c r="O53">
        <f>IF(AND(A53&gt;0,A53&lt;999),IFERROR(VLOOKUP(results1103[[#This Row],[Card]],FISW[],1,FALSE),0),0)</f>
        <v>108101</v>
      </c>
      <c r="P53">
        <f t="shared" si="3"/>
        <v>52</v>
      </c>
    </row>
    <row r="54" spans="1:16" x14ac:dyDescent="0.3">
      <c r="A54" s="12">
        <v>999</v>
      </c>
      <c r="B54" s="13">
        <v>88</v>
      </c>
      <c r="C54" s="13">
        <v>426375</v>
      </c>
      <c r="D54" s="13" t="s">
        <v>2060</v>
      </c>
      <c r="E54" s="13" t="s">
        <v>958</v>
      </c>
      <c r="F54" s="13" t="s">
        <v>2061</v>
      </c>
      <c r="G54" s="13" t="s">
        <v>2279</v>
      </c>
      <c r="H54" s="13" t="s">
        <v>18</v>
      </c>
      <c r="I54" s="13" t="s">
        <v>18</v>
      </c>
      <c r="J54" s="13" t="s">
        <v>18</v>
      </c>
      <c r="K54" s="14" t="s">
        <v>18</v>
      </c>
      <c r="N54">
        <f t="shared" si="2"/>
        <v>426375</v>
      </c>
      <c r="O54">
        <f>IF(AND(A54&gt;0,A54&lt;999),IFERROR(VLOOKUP(results1103[[#This Row],[Card]],FISW[],1,FALSE),0),0)</f>
        <v>0</v>
      </c>
      <c r="P54">
        <f t="shared" si="3"/>
        <v>999</v>
      </c>
    </row>
    <row r="55" spans="1:16" x14ac:dyDescent="0.3">
      <c r="A55" s="12">
        <v>999</v>
      </c>
      <c r="B55" s="10">
        <v>84</v>
      </c>
      <c r="C55" s="10">
        <v>108168</v>
      </c>
      <c r="D55" s="10" t="s">
        <v>454</v>
      </c>
      <c r="E55" s="10" t="s">
        <v>969</v>
      </c>
      <c r="F55" s="10" t="s">
        <v>17</v>
      </c>
      <c r="G55" s="10" t="s">
        <v>2280</v>
      </c>
      <c r="H55" s="10" t="s">
        <v>18</v>
      </c>
      <c r="I55" s="10" t="s">
        <v>18</v>
      </c>
      <c r="J55" s="10" t="s">
        <v>18</v>
      </c>
      <c r="K55" s="11" t="s">
        <v>18</v>
      </c>
      <c r="N55">
        <f t="shared" si="2"/>
        <v>108168</v>
      </c>
      <c r="O55">
        <f>IF(AND(A55&gt;0,A55&lt;999),IFERROR(VLOOKUP(results1103[[#This Row],[Card]],FISW[],1,FALSE),0),0)</f>
        <v>0</v>
      </c>
      <c r="P55">
        <f t="shared" si="3"/>
        <v>999</v>
      </c>
    </row>
    <row r="56" spans="1:16" x14ac:dyDescent="0.3">
      <c r="A56" s="12">
        <v>999</v>
      </c>
      <c r="B56" s="13">
        <v>82</v>
      </c>
      <c r="C56" s="13">
        <v>108024</v>
      </c>
      <c r="D56" s="13" t="s">
        <v>303</v>
      </c>
      <c r="E56" s="13" t="s">
        <v>969</v>
      </c>
      <c r="F56" s="13" t="s">
        <v>17</v>
      </c>
      <c r="G56" s="13" t="s">
        <v>2281</v>
      </c>
      <c r="H56" s="13" t="s">
        <v>18</v>
      </c>
      <c r="I56" s="13" t="s">
        <v>18</v>
      </c>
      <c r="J56" s="13" t="s">
        <v>18</v>
      </c>
      <c r="K56" s="14" t="s">
        <v>18</v>
      </c>
      <c r="N56">
        <f t="shared" si="2"/>
        <v>108024</v>
      </c>
      <c r="O56">
        <f>IF(AND(A56&gt;0,A56&lt;999),IFERROR(VLOOKUP(results1103[[#This Row],[Card]],FISW[],1,FALSE),0),0)</f>
        <v>0</v>
      </c>
      <c r="P56">
        <f t="shared" si="3"/>
        <v>999</v>
      </c>
    </row>
    <row r="57" spans="1:16" x14ac:dyDescent="0.3">
      <c r="A57" s="12">
        <v>999</v>
      </c>
      <c r="B57" s="10">
        <v>79</v>
      </c>
      <c r="C57" s="10">
        <v>108170</v>
      </c>
      <c r="D57" s="10" t="s">
        <v>445</v>
      </c>
      <c r="E57" s="10" t="s">
        <v>963</v>
      </c>
      <c r="F57" s="10" t="s">
        <v>17</v>
      </c>
      <c r="G57" s="10" t="s">
        <v>2282</v>
      </c>
      <c r="H57" s="10" t="s">
        <v>18</v>
      </c>
      <c r="I57" s="10" t="s">
        <v>18</v>
      </c>
      <c r="J57" s="10" t="s">
        <v>18</v>
      </c>
      <c r="K57" s="11" t="s">
        <v>18</v>
      </c>
      <c r="N57">
        <f t="shared" si="2"/>
        <v>108170</v>
      </c>
      <c r="O57">
        <f>IF(AND(A57&gt;0,A57&lt;999),IFERROR(VLOOKUP(results1103[[#This Row],[Card]],FISW[],1,FALSE),0),0)</f>
        <v>0</v>
      </c>
      <c r="P57">
        <f t="shared" si="3"/>
        <v>999</v>
      </c>
    </row>
    <row r="58" spans="1:16" x14ac:dyDescent="0.3">
      <c r="A58" s="12">
        <v>999</v>
      </c>
      <c r="B58" s="13">
        <v>75</v>
      </c>
      <c r="C58" s="13">
        <v>108099</v>
      </c>
      <c r="D58" s="13" t="s">
        <v>1991</v>
      </c>
      <c r="E58" s="13" t="s">
        <v>963</v>
      </c>
      <c r="F58" s="13" t="s">
        <v>17</v>
      </c>
      <c r="G58" s="13" t="s">
        <v>113</v>
      </c>
      <c r="H58" s="13" t="s">
        <v>18</v>
      </c>
      <c r="I58" s="13" t="s">
        <v>18</v>
      </c>
      <c r="J58" s="13" t="s">
        <v>18</v>
      </c>
      <c r="K58" s="14" t="s">
        <v>18</v>
      </c>
      <c r="N58">
        <f t="shared" si="2"/>
        <v>108099</v>
      </c>
      <c r="O58">
        <f>IF(AND(A58&gt;0,A58&lt;999),IFERROR(VLOOKUP(results1103[[#This Row],[Card]],FISW[],1,FALSE),0),0)</f>
        <v>0</v>
      </c>
      <c r="P58">
        <f t="shared" si="3"/>
        <v>999</v>
      </c>
    </row>
    <row r="59" spans="1:16" x14ac:dyDescent="0.3">
      <c r="A59" s="12">
        <v>999</v>
      </c>
      <c r="B59" s="10">
        <v>74</v>
      </c>
      <c r="C59" s="10">
        <v>108011</v>
      </c>
      <c r="D59" s="10" t="s">
        <v>309</v>
      </c>
      <c r="E59" s="10" t="s">
        <v>969</v>
      </c>
      <c r="F59" s="10" t="s">
        <v>17</v>
      </c>
      <c r="G59" s="10" t="s">
        <v>2283</v>
      </c>
      <c r="H59" s="10" t="s">
        <v>18</v>
      </c>
      <c r="I59" s="10" t="s">
        <v>18</v>
      </c>
      <c r="J59" s="10" t="s">
        <v>18</v>
      </c>
      <c r="K59" s="11" t="s">
        <v>18</v>
      </c>
      <c r="N59">
        <f t="shared" si="2"/>
        <v>108011</v>
      </c>
      <c r="O59">
        <f>IF(AND(A59&gt;0,A59&lt;999),IFERROR(VLOOKUP(results1103[[#This Row],[Card]],FISW[],1,FALSE),0),0)</f>
        <v>0</v>
      </c>
      <c r="P59">
        <f t="shared" si="3"/>
        <v>999</v>
      </c>
    </row>
    <row r="60" spans="1:16" x14ac:dyDescent="0.3">
      <c r="A60" s="12">
        <v>999</v>
      </c>
      <c r="B60" s="13">
        <v>62</v>
      </c>
      <c r="C60" s="13">
        <v>108128</v>
      </c>
      <c r="D60" s="13" t="s">
        <v>322</v>
      </c>
      <c r="E60" s="13" t="s">
        <v>963</v>
      </c>
      <c r="F60" s="13" t="s">
        <v>17</v>
      </c>
      <c r="G60" s="13" t="s">
        <v>2284</v>
      </c>
      <c r="H60" s="13" t="s">
        <v>18</v>
      </c>
      <c r="I60" s="13" t="s">
        <v>18</v>
      </c>
      <c r="J60" s="13" t="s">
        <v>18</v>
      </c>
      <c r="K60" s="14" t="s">
        <v>18</v>
      </c>
      <c r="N60">
        <f t="shared" si="2"/>
        <v>108128</v>
      </c>
      <c r="O60">
        <f>IF(AND(A60&gt;0,A60&lt;999),IFERROR(VLOOKUP(results1103[[#This Row],[Card]],FISW[],1,FALSE),0),0)</f>
        <v>0</v>
      </c>
      <c r="P60">
        <f t="shared" si="3"/>
        <v>999</v>
      </c>
    </row>
    <row r="61" spans="1:16" x14ac:dyDescent="0.3">
      <c r="A61" s="12">
        <v>999</v>
      </c>
      <c r="B61" s="10">
        <v>60</v>
      </c>
      <c r="C61" s="10">
        <v>108141</v>
      </c>
      <c r="D61" s="10" t="s">
        <v>320</v>
      </c>
      <c r="E61" s="10" t="s">
        <v>963</v>
      </c>
      <c r="F61" s="10" t="s">
        <v>17</v>
      </c>
      <c r="G61" s="10" t="s">
        <v>2285</v>
      </c>
      <c r="H61" s="10" t="s">
        <v>18</v>
      </c>
      <c r="I61" s="10" t="s">
        <v>18</v>
      </c>
      <c r="J61" s="10" t="s">
        <v>18</v>
      </c>
      <c r="K61" s="11" t="s">
        <v>18</v>
      </c>
      <c r="N61">
        <f t="shared" si="2"/>
        <v>108141</v>
      </c>
      <c r="O61">
        <f>IF(AND(A61&gt;0,A61&lt;999),IFERROR(VLOOKUP(results1103[[#This Row],[Card]],FISW[],1,FALSE),0),0)</f>
        <v>0</v>
      </c>
      <c r="P61">
        <f t="shared" si="3"/>
        <v>999</v>
      </c>
    </row>
    <row r="62" spans="1:16" x14ac:dyDescent="0.3">
      <c r="A62" s="12">
        <v>999</v>
      </c>
      <c r="B62" s="13">
        <v>50</v>
      </c>
      <c r="C62" s="13">
        <v>108136</v>
      </c>
      <c r="D62" s="13" t="s">
        <v>207</v>
      </c>
      <c r="E62" s="13" t="s">
        <v>963</v>
      </c>
      <c r="F62" s="13" t="s">
        <v>17</v>
      </c>
      <c r="G62" s="13" t="s">
        <v>2286</v>
      </c>
      <c r="H62" s="13" t="s">
        <v>18</v>
      </c>
      <c r="I62" s="13" t="s">
        <v>18</v>
      </c>
      <c r="J62" s="13" t="s">
        <v>18</v>
      </c>
      <c r="K62" s="14" t="s">
        <v>18</v>
      </c>
      <c r="N62">
        <f t="shared" si="2"/>
        <v>108136</v>
      </c>
      <c r="O62">
        <f>IF(AND(A62&gt;0,A62&lt;999),IFERROR(VLOOKUP(results1103[[#This Row],[Card]],FISW[],1,FALSE),0),0)</f>
        <v>0</v>
      </c>
      <c r="P62">
        <f t="shared" si="3"/>
        <v>999</v>
      </c>
    </row>
    <row r="63" spans="1:16" x14ac:dyDescent="0.3">
      <c r="A63" s="12">
        <v>999</v>
      </c>
      <c r="B63" s="10">
        <v>47</v>
      </c>
      <c r="C63" s="10">
        <v>108138</v>
      </c>
      <c r="D63" s="10" t="s">
        <v>410</v>
      </c>
      <c r="E63" s="10" t="s">
        <v>963</v>
      </c>
      <c r="F63" s="10" t="s">
        <v>17</v>
      </c>
      <c r="G63" s="10" t="s">
        <v>2287</v>
      </c>
      <c r="H63" s="10" t="s">
        <v>18</v>
      </c>
      <c r="I63" s="10" t="s">
        <v>18</v>
      </c>
      <c r="J63" s="10" t="s">
        <v>18</v>
      </c>
      <c r="K63" s="11" t="s">
        <v>18</v>
      </c>
      <c r="N63">
        <f t="shared" si="2"/>
        <v>108138</v>
      </c>
      <c r="O63">
        <f>IF(AND(A63&gt;0,A63&lt;999),IFERROR(VLOOKUP(results1103[[#This Row],[Card]],FISW[],1,FALSE),0),0)</f>
        <v>0</v>
      </c>
      <c r="P63">
        <f t="shared" si="3"/>
        <v>999</v>
      </c>
    </row>
    <row r="64" spans="1:16" x14ac:dyDescent="0.3">
      <c r="A64" s="12">
        <v>999</v>
      </c>
      <c r="B64" s="13">
        <v>46</v>
      </c>
      <c r="C64" s="13">
        <v>108103</v>
      </c>
      <c r="D64" s="13" t="s">
        <v>137</v>
      </c>
      <c r="E64" s="13" t="s">
        <v>963</v>
      </c>
      <c r="F64" s="13" t="s">
        <v>17</v>
      </c>
      <c r="G64" s="13" t="s">
        <v>2141</v>
      </c>
      <c r="H64" s="13" t="s">
        <v>18</v>
      </c>
      <c r="I64" s="13" t="s">
        <v>18</v>
      </c>
      <c r="J64" s="13" t="s">
        <v>18</v>
      </c>
      <c r="K64" s="14" t="s">
        <v>18</v>
      </c>
      <c r="N64">
        <f t="shared" si="2"/>
        <v>108103</v>
      </c>
      <c r="O64">
        <f>IF(AND(A64&gt;0,A64&lt;999),IFERROR(VLOOKUP(results1103[[#This Row],[Card]],FISW[],1,FALSE),0),0)</f>
        <v>0</v>
      </c>
      <c r="P64">
        <f t="shared" si="3"/>
        <v>999</v>
      </c>
    </row>
    <row r="65" spans="1:16" x14ac:dyDescent="0.3">
      <c r="A65" s="12">
        <v>999</v>
      </c>
      <c r="B65" s="10">
        <v>28</v>
      </c>
      <c r="C65" s="10">
        <v>308018</v>
      </c>
      <c r="D65" s="10" t="s">
        <v>219</v>
      </c>
      <c r="E65" s="10" t="s">
        <v>969</v>
      </c>
      <c r="F65" s="10" t="s">
        <v>220</v>
      </c>
      <c r="G65" s="10" t="s">
        <v>2288</v>
      </c>
      <c r="H65" s="10" t="s">
        <v>18</v>
      </c>
      <c r="I65" s="10" t="s">
        <v>18</v>
      </c>
      <c r="J65" s="10" t="s">
        <v>18</v>
      </c>
      <c r="K65" s="11" t="s">
        <v>18</v>
      </c>
      <c r="N65">
        <f t="shared" si="2"/>
        <v>308018</v>
      </c>
      <c r="O65">
        <f>IF(AND(A65&gt;0,A65&lt;999),IFERROR(VLOOKUP(results1103[[#This Row],[Card]],FISW[],1,FALSE),0),0)</f>
        <v>0</v>
      </c>
      <c r="P65">
        <f t="shared" si="3"/>
        <v>999</v>
      </c>
    </row>
    <row r="66" spans="1:16" x14ac:dyDescent="0.3">
      <c r="A66" s="12">
        <v>999</v>
      </c>
      <c r="B66" s="13">
        <v>20</v>
      </c>
      <c r="C66" s="13">
        <v>108113</v>
      </c>
      <c r="D66" s="13" t="s">
        <v>180</v>
      </c>
      <c r="E66" s="13" t="s">
        <v>963</v>
      </c>
      <c r="F66" s="13" t="s">
        <v>17</v>
      </c>
      <c r="G66" s="13" t="s">
        <v>34</v>
      </c>
      <c r="H66" s="13" t="s">
        <v>18</v>
      </c>
      <c r="I66" s="13" t="s">
        <v>18</v>
      </c>
      <c r="J66" s="13" t="s">
        <v>18</v>
      </c>
      <c r="K66" s="14" t="s">
        <v>18</v>
      </c>
      <c r="N66">
        <f t="shared" ref="N66:N90" si="4">C66</f>
        <v>108113</v>
      </c>
      <c r="O66">
        <f>IF(AND(A66&gt;0,A66&lt;999),IFERROR(VLOOKUP(results1103[[#This Row],[Card]],FISW[],1,FALSE),0),0)</f>
        <v>0</v>
      </c>
      <c r="P66">
        <f t="shared" ref="P66:P90" si="5">A66</f>
        <v>999</v>
      </c>
    </row>
    <row r="67" spans="1:16" x14ac:dyDescent="0.3">
      <c r="A67" s="12">
        <v>999</v>
      </c>
      <c r="B67" s="10">
        <v>14</v>
      </c>
      <c r="C67" s="10">
        <v>6536173</v>
      </c>
      <c r="D67" s="10" t="s">
        <v>98</v>
      </c>
      <c r="E67" s="10" t="s">
        <v>1029</v>
      </c>
      <c r="F67" s="10" t="s">
        <v>20</v>
      </c>
      <c r="G67" s="10" t="s">
        <v>2289</v>
      </c>
      <c r="H67" s="10" t="s">
        <v>18</v>
      </c>
      <c r="I67" s="10" t="s">
        <v>18</v>
      </c>
      <c r="J67" s="10" t="s">
        <v>18</v>
      </c>
      <c r="K67" s="11" t="s">
        <v>18</v>
      </c>
      <c r="N67">
        <f t="shared" si="4"/>
        <v>6536173</v>
      </c>
      <c r="O67">
        <f>IF(AND(A67&gt;0,A67&lt;999),IFERROR(VLOOKUP(results1103[[#This Row],[Card]],FISW[],1,FALSE),0),0)</f>
        <v>0</v>
      </c>
      <c r="P67">
        <f t="shared" si="5"/>
        <v>999</v>
      </c>
    </row>
    <row r="68" spans="1:16" x14ac:dyDescent="0.3">
      <c r="A68" s="12">
        <v>999</v>
      </c>
      <c r="B68" s="10">
        <v>9</v>
      </c>
      <c r="C68" s="10">
        <v>6536470</v>
      </c>
      <c r="D68" s="10" t="s">
        <v>327</v>
      </c>
      <c r="E68" s="10" t="s">
        <v>969</v>
      </c>
      <c r="F68" s="10" t="s">
        <v>20</v>
      </c>
      <c r="G68" s="10" t="s">
        <v>2290</v>
      </c>
      <c r="H68" s="10" t="s">
        <v>18</v>
      </c>
      <c r="I68" s="10" t="s">
        <v>18</v>
      </c>
      <c r="J68" s="10" t="s">
        <v>18</v>
      </c>
      <c r="K68" s="11" t="s">
        <v>18</v>
      </c>
      <c r="N68">
        <f t="shared" si="4"/>
        <v>6536470</v>
      </c>
      <c r="O68">
        <f>IF(AND(A68&gt;0,A68&lt;999),IFERROR(VLOOKUP(results1103[[#This Row],[Card]],FISW[],1,FALSE),0),0)</f>
        <v>0</v>
      </c>
      <c r="P68">
        <f t="shared" si="5"/>
        <v>999</v>
      </c>
    </row>
    <row r="69" spans="1:16" x14ac:dyDescent="0.3">
      <c r="A69" s="12">
        <v>999</v>
      </c>
      <c r="B69" s="10">
        <v>85</v>
      </c>
      <c r="C69" s="10">
        <v>108180</v>
      </c>
      <c r="D69" s="10" t="s">
        <v>477</v>
      </c>
      <c r="E69" s="10" t="s">
        <v>963</v>
      </c>
      <c r="F69" s="10" t="s">
        <v>17</v>
      </c>
      <c r="G69" s="10" t="s">
        <v>18</v>
      </c>
      <c r="H69" s="10" t="s">
        <v>18</v>
      </c>
      <c r="I69" s="10" t="s">
        <v>18</v>
      </c>
      <c r="J69" s="10" t="s">
        <v>18</v>
      </c>
      <c r="K69" s="11" t="s">
        <v>18</v>
      </c>
      <c r="N69">
        <f t="shared" si="4"/>
        <v>108180</v>
      </c>
      <c r="O69">
        <f>IF(AND(A69&gt;0,A69&lt;999),IFERROR(VLOOKUP(results1103[[#This Row],[Card]],FISW[],1,FALSE),0),0)</f>
        <v>0</v>
      </c>
      <c r="P69">
        <f t="shared" si="5"/>
        <v>999</v>
      </c>
    </row>
    <row r="70" spans="1:16" x14ac:dyDescent="0.3">
      <c r="A70" s="12">
        <v>999</v>
      </c>
      <c r="B70" s="13">
        <v>81</v>
      </c>
      <c r="C70" s="13">
        <v>6535961</v>
      </c>
      <c r="D70" s="13" t="s">
        <v>1935</v>
      </c>
      <c r="E70" s="13" t="s">
        <v>1171</v>
      </c>
      <c r="F70" s="13" t="s">
        <v>20</v>
      </c>
      <c r="G70" s="13" t="s">
        <v>18</v>
      </c>
      <c r="H70" s="13" t="s">
        <v>18</v>
      </c>
      <c r="I70" s="13" t="s">
        <v>18</v>
      </c>
      <c r="J70" s="13" t="s">
        <v>18</v>
      </c>
      <c r="K70" s="14" t="s">
        <v>18</v>
      </c>
      <c r="N70">
        <f t="shared" si="4"/>
        <v>6535961</v>
      </c>
      <c r="O70">
        <f>IF(AND(A70&gt;0,A70&lt;999),IFERROR(VLOOKUP(results1103[[#This Row],[Card]],FISW[],1,FALSE),0),0)</f>
        <v>0</v>
      </c>
      <c r="P70">
        <f t="shared" si="5"/>
        <v>999</v>
      </c>
    </row>
    <row r="71" spans="1:16" x14ac:dyDescent="0.3">
      <c r="A71" s="12">
        <v>999</v>
      </c>
      <c r="B71" s="10">
        <v>80</v>
      </c>
      <c r="C71" s="10">
        <v>108098</v>
      </c>
      <c r="D71" s="10" t="s">
        <v>2063</v>
      </c>
      <c r="E71" s="10" t="s">
        <v>963</v>
      </c>
      <c r="F71" s="10" t="s">
        <v>17</v>
      </c>
      <c r="G71" s="10" t="s">
        <v>18</v>
      </c>
      <c r="H71" s="10" t="s">
        <v>18</v>
      </c>
      <c r="I71" s="10" t="s">
        <v>18</v>
      </c>
      <c r="J71" s="10" t="s">
        <v>18</v>
      </c>
      <c r="K71" s="11" t="s">
        <v>18</v>
      </c>
      <c r="N71">
        <f t="shared" si="4"/>
        <v>108098</v>
      </c>
      <c r="O71">
        <f>IF(AND(A71&gt;0,A71&lt;999),IFERROR(VLOOKUP(results1103[[#This Row],[Card]],FISW[],1,FALSE),0),0)</f>
        <v>0</v>
      </c>
      <c r="P71">
        <f t="shared" si="5"/>
        <v>999</v>
      </c>
    </row>
    <row r="72" spans="1:16" x14ac:dyDescent="0.3">
      <c r="A72" s="12">
        <v>999</v>
      </c>
      <c r="B72" s="13">
        <v>78</v>
      </c>
      <c r="C72" s="13">
        <v>108127</v>
      </c>
      <c r="D72" s="13" t="s">
        <v>264</v>
      </c>
      <c r="E72" s="13" t="s">
        <v>963</v>
      </c>
      <c r="F72" s="13" t="s">
        <v>17</v>
      </c>
      <c r="G72" s="13" t="s">
        <v>18</v>
      </c>
      <c r="H72" s="13" t="s">
        <v>18</v>
      </c>
      <c r="I72" s="13" t="s">
        <v>18</v>
      </c>
      <c r="J72" s="13" t="s">
        <v>18</v>
      </c>
      <c r="K72" s="14" t="s">
        <v>18</v>
      </c>
      <c r="N72">
        <f t="shared" si="4"/>
        <v>108127</v>
      </c>
      <c r="O72">
        <f>IF(AND(A72&gt;0,A72&lt;999),IFERROR(VLOOKUP(results1103[[#This Row],[Card]],FISW[],1,FALSE),0),0)</f>
        <v>0</v>
      </c>
      <c r="P72">
        <f t="shared" si="5"/>
        <v>999</v>
      </c>
    </row>
    <row r="73" spans="1:16" x14ac:dyDescent="0.3">
      <c r="A73" s="12">
        <v>999</v>
      </c>
      <c r="B73" s="10">
        <v>71</v>
      </c>
      <c r="C73" s="10">
        <v>496447</v>
      </c>
      <c r="D73" s="10" t="s">
        <v>1912</v>
      </c>
      <c r="E73" s="10" t="s">
        <v>963</v>
      </c>
      <c r="F73" s="10" t="s">
        <v>1913</v>
      </c>
      <c r="G73" s="10" t="s">
        <v>18</v>
      </c>
      <c r="H73" s="10" t="s">
        <v>18</v>
      </c>
      <c r="I73" s="10" t="s">
        <v>18</v>
      </c>
      <c r="J73" s="10" t="s">
        <v>18</v>
      </c>
      <c r="K73" s="11" t="s">
        <v>18</v>
      </c>
      <c r="N73">
        <f t="shared" si="4"/>
        <v>496447</v>
      </c>
      <c r="O73">
        <f>IF(AND(A73&gt;0,A73&lt;999),IFERROR(VLOOKUP(results1103[[#This Row],[Card]],FISW[],1,FALSE),0),0)</f>
        <v>0</v>
      </c>
      <c r="P73">
        <f t="shared" si="5"/>
        <v>999</v>
      </c>
    </row>
    <row r="74" spans="1:16" x14ac:dyDescent="0.3">
      <c r="A74" s="12">
        <v>999</v>
      </c>
      <c r="B74" s="13">
        <v>58</v>
      </c>
      <c r="C74" s="13">
        <v>6536531</v>
      </c>
      <c r="D74" s="13" t="s">
        <v>1918</v>
      </c>
      <c r="E74" s="13" t="s">
        <v>969</v>
      </c>
      <c r="F74" s="13" t="s">
        <v>20</v>
      </c>
      <c r="G74" s="13" t="s">
        <v>18</v>
      </c>
      <c r="H74" s="13" t="s">
        <v>18</v>
      </c>
      <c r="I74" s="13" t="s">
        <v>18</v>
      </c>
      <c r="J74" s="13" t="s">
        <v>18</v>
      </c>
      <c r="K74" s="14" t="s">
        <v>18</v>
      </c>
      <c r="N74">
        <f t="shared" si="4"/>
        <v>6536531</v>
      </c>
      <c r="O74">
        <f>IF(AND(A74&gt;0,A74&lt;999),IFERROR(VLOOKUP(results1103[[#This Row],[Card]],FISW[],1,FALSE),0),0)</f>
        <v>0</v>
      </c>
      <c r="P74">
        <f t="shared" si="5"/>
        <v>999</v>
      </c>
    </row>
    <row r="75" spans="1:16" x14ac:dyDescent="0.3">
      <c r="A75" s="12">
        <v>999</v>
      </c>
      <c r="B75" s="10">
        <v>52</v>
      </c>
      <c r="C75" s="10">
        <v>6536284</v>
      </c>
      <c r="D75" s="10" t="s">
        <v>1233</v>
      </c>
      <c r="E75" s="10" t="s">
        <v>1029</v>
      </c>
      <c r="F75" s="10" t="s">
        <v>20</v>
      </c>
      <c r="G75" s="10" t="s">
        <v>18</v>
      </c>
      <c r="H75" s="10" t="s">
        <v>18</v>
      </c>
      <c r="I75" s="10" t="s">
        <v>18</v>
      </c>
      <c r="J75" s="10" t="s">
        <v>18</v>
      </c>
      <c r="K75" s="11" t="s">
        <v>18</v>
      </c>
      <c r="N75">
        <f t="shared" si="4"/>
        <v>6536284</v>
      </c>
      <c r="O75">
        <f>IF(AND(A75&gt;0,A75&lt;999),IFERROR(VLOOKUP(results1103[[#This Row],[Card]],FISW[],1,FALSE),0),0)</f>
        <v>0</v>
      </c>
      <c r="P75">
        <f t="shared" si="5"/>
        <v>999</v>
      </c>
    </row>
    <row r="76" spans="1:16" x14ac:dyDescent="0.3">
      <c r="A76" s="12">
        <v>999</v>
      </c>
      <c r="B76" s="13">
        <v>45</v>
      </c>
      <c r="C76" s="13">
        <v>6536393</v>
      </c>
      <c r="D76" s="13" t="s">
        <v>1955</v>
      </c>
      <c r="E76" s="13" t="s">
        <v>969</v>
      </c>
      <c r="F76" s="13" t="s">
        <v>20</v>
      </c>
      <c r="G76" s="13" t="s">
        <v>18</v>
      </c>
      <c r="H76" s="13" t="s">
        <v>18</v>
      </c>
      <c r="I76" s="13" t="s">
        <v>18</v>
      </c>
      <c r="J76" s="13" t="s">
        <v>18</v>
      </c>
      <c r="K76" s="14" t="s">
        <v>18</v>
      </c>
      <c r="N76">
        <f t="shared" si="4"/>
        <v>6536393</v>
      </c>
      <c r="O76">
        <f>IF(AND(A76&gt;0,A76&lt;999),IFERROR(VLOOKUP(results1103[[#This Row],[Card]],FISW[],1,FALSE),0),0)</f>
        <v>0</v>
      </c>
      <c r="P76">
        <f t="shared" si="5"/>
        <v>999</v>
      </c>
    </row>
    <row r="77" spans="1:16" x14ac:dyDescent="0.3">
      <c r="A77" s="12">
        <v>999</v>
      </c>
      <c r="B77" s="10">
        <v>39</v>
      </c>
      <c r="C77" s="10">
        <v>6536086</v>
      </c>
      <c r="D77" s="10" t="s">
        <v>1223</v>
      </c>
      <c r="E77" s="10" t="s">
        <v>958</v>
      </c>
      <c r="F77" s="10" t="s">
        <v>20</v>
      </c>
      <c r="G77" s="10" t="s">
        <v>18</v>
      </c>
      <c r="H77" s="10" t="s">
        <v>18</v>
      </c>
      <c r="I77" s="10" t="s">
        <v>18</v>
      </c>
      <c r="J77" s="10" t="s">
        <v>18</v>
      </c>
      <c r="K77" s="11" t="s">
        <v>18</v>
      </c>
      <c r="N77">
        <f t="shared" si="4"/>
        <v>6536086</v>
      </c>
      <c r="O77">
        <f>IF(AND(A77&gt;0,A77&lt;999),IFERROR(VLOOKUP(results1103[[#This Row],[Card]],FISW[],1,FALSE),0),0)</f>
        <v>0</v>
      </c>
      <c r="P77">
        <f t="shared" si="5"/>
        <v>999</v>
      </c>
    </row>
    <row r="78" spans="1:16" x14ac:dyDescent="0.3">
      <c r="A78" s="12">
        <v>999</v>
      </c>
      <c r="B78" s="13">
        <v>30</v>
      </c>
      <c r="C78" s="13">
        <v>6536435</v>
      </c>
      <c r="D78" s="13" t="s">
        <v>190</v>
      </c>
      <c r="E78" s="13" t="s">
        <v>969</v>
      </c>
      <c r="F78" s="13" t="s">
        <v>20</v>
      </c>
      <c r="G78" s="13" t="s">
        <v>18</v>
      </c>
      <c r="H78" s="13" t="s">
        <v>18</v>
      </c>
      <c r="I78" s="13" t="s">
        <v>18</v>
      </c>
      <c r="J78" s="13" t="s">
        <v>18</v>
      </c>
      <c r="K78" s="14" t="s">
        <v>18</v>
      </c>
      <c r="N78">
        <f t="shared" si="4"/>
        <v>6536435</v>
      </c>
      <c r="O78">
        <f>IF(AND(A78&gt;0,A78&lt;999),IFERROR(VLOOKUP(results1103[[#This Row],[Card]],FISW[],1,FALSE),0),0)</f>
        <v>0</v>
      </c>
      <c r="P78">
        <f t="shared" si="5"/>
        <v>999</v>
      </c>
    </row>
    <row r="79" spans="1:16" x14ac:dyDescent="0.3">
      <c r="A79" s="12">
        <v>999</v>
      </c>
      <c r="B79" s="10">
        <v>29</v>
      </c>
      <c r="C79" s="10">
        <v>959003</v>
      </c>
      <c r="D79" s="10" t="s">
        <v>2065</v>
      </c>
      <c r="E79" s="10" t="s">
        <v>963</v>
      </c>
      <c r="F79" s="10" t="s">
        <v>2066</v>
      </c>
      <c r="G79" s="10" t="s">
        <v>18</v>
      </c>
      <c r="H79" s="10" t="s">
        <v>18</v>
      </c>
      <c r="I79" s="10" t="s">
        <v>18</v>
      </c>
      <c r="J79" s="10" t="s">
        <v>18</v>
      </c>
      <c r="K79" s="11" t="s">
        <v>18</v>
      </c>
      <c r="N79">
        <f t="shared" si="4"/>
        <v>959003</v>
      </c>
      <c r="O79">
        <f>IF(AND(A79&gt;0,A79&lt;999),IFERROR(VLOOKUP(results1103[[#This Row],[Card]],FISW[],1,FALSE),0),0)</f>
        <v>0</v>
      </c>
      <c r="P79">
        <f t="shared" si="5"/>
        <v>999</v>
      </c>
    </row>
    <row r="80" spans="1:16" x14ac:dyDescent="0.3">
      <c r="A80" s="12">
        <v>999</v>
      </c>
      <c r="B80" s="13">
        <v>25</v>
      </c>
      <c r="C80" s="13">
        <v>108112</v>
      </c>
      <c r="D80" s="13" t="s">
        <v>241</v>
      </c>
      <c r="E80" s="13" t="s">
        <v>963</v>
      </c>
      <c r="F80" s="13" t="s">
        <v>17</v>
      </c>
      <c r="G80" s="13" t="s">
        <v>18</v>
      </c>
      <c r="H80" s="13" t="s">
        <v>18</v>
      </c>
      <c r="I80" s="13" t="s">
        <v>18</v>
      </c>
      <c r="J80" s="13" t="s">
        <v>18</v>
      </c>
      <c r="K80" s="14" t="s">
        <v>18</v>
      </c>
      <c r="N80">
        <f t="shared" si="4"/>
        <v>108112</v>
      </c>
      <c r="O80">
        <f>IF(AND(A80&gt;0,A80&lt;999),IFERROR(VLOOKUP(results1103[[#This Row],[Card]],FISW[],1,FALSE),0),0)</f>
        <v>0</v>
      </c>
      <c r="P80">
        <f t="shared" si="5"/>
        <v>999</v>
      </c>
    </row>
    <row r="81" spans="1:16" x14ac:dyDescent="0.3">
      <c r="A81" s="12">
        <v>999</v>
      </c>
      <c r="B81" s="10">
        <v>24</v>
      </c>
      <c r="C81" s="10">
        <v>107950</v>
      </c>
      <c r="D81" s="10" t="s">
        <v>1817</v>
      </c>
      <c r="E81" s="10" t="s">
        <v>1029</v>
      </c>
      <c r="F81" s="10" t="s">
        <v>17</v>
      </c>
      <c r="G81" s="10" t="s">
        <v>18</v>
      </c>
      <c r="H81" s="10" t="s">
        <v>18</v>
      </c>
      <c r="I81" s="10" t="s">
        <v>18</v>
      </c>
      <c r="J81" s="10" t="s">
        <v>18</v>
      </c>
      <c r="K81" s="11" t="s">
        <v>18</v>
      </c>
      <c r="N81">
        <f t="shared" si="4"/>
        <v>107950</v>
      </c>
      <c r="O81">
        <f>IF(AND(A81&gt;0,A81&lt;999),IFERROR(VLOOKUP(results1103[[#This Row],[Card]],FISW[],1,FALSE),0),0)</f>
        <v>0</v>
      </c>
      <c r="P81">
        <f t="shared" si="5"/>
        <v>999</v>
      </c>
    </row>
    <row r="82" spans="1:16" x14ac:dyDescent="0.3">
      <c r="A82" s="12">
        <v>999</v>
      </c>
      <c r="B82" s="13">
        <v>22</v>
      </c>
      <c r="C82" s="13">
        <v>6535954</v>
      </c>
      <c r="D82" s="13" t="s">
        <v>1205</v>
      </c>
      <c r="E82" s="13" t="s">
        <v>958</v>
      </c>
      <c r="F82" s="13" t="s">
        <v>20</v>
      </c>
      <c r="G82" s="13" t="s">
        <v>18</v>
      </c>
      <c r="H82" s="13" t="s">
        <v>18</v>
      </c>
      <c r="I82" s="13" t="s">
        <v>18</v>
      </c>
      <c r="J82" s="13" t="s">
        <v>18</v>
      </c>
      <c r="K82" s="14" t="s">
        <v>18</v>
      </c>
      <c r="N82">
        <f t="shared" si="4"/>
        <v>6535954</v>
      </c>
      <c r="O82">
        <f>IF(AND(A82&gt;0,A82&lt;999),IFERROR(VLOOKUP(results1103[[#This Row],[Card]],FISW[],1,FALSE),0),0)</f>
        <v>0</v>
      </c>
      <c r="P82">
        <f t="shared" si="5"/>
        <v>999</v>
      </c>
    </row>
    <row r="83" spans="1:16" x14ac:dyDescent="0.3">
      <c r="A83" s="12">
        <v>999</v>
      </c>
      <c r="B83" s="10">
        <v>19</v>
      </c>
      <c r="C83" s="10">
        <v>6536168</v>
      </c>
      <c r="D83" s="10" t="s">
        <v>376</v>
      </c>
      <c r="E83" s="10" t="s">
        <v>1029</v>
      </c>
      <c r="F83" s="10" t="s">
        <v>20</v>
      </c>
      <c r="G83" s="10" t="s">
        <v>18</v>
      </c>
      <c r="H83" s="10" t="s">
        <v>18</v>
      </c>
      <c r="I83" s="10" t="s">
        <v>18</v>
      </c>
      <c r="J83" s="10" t="s">
        <v>18</v>
      </c>
      <c r="K83" s="11" t="s">
        <v>18</v>
      </c>
      <c r="N83">
        <f t="shared" si="4"/>
        <v>6536168</v>
      </c>
      <c r="O83">
        <f>IF(AND(A83&gt;0,A83&lt;999),IFERROR(VLOOKUP(results1103[[#This Row],[Card]],FISW[],1,FALSE),0),0)</f>
        <v>0</v>
      </c>
      <c r="P83">
        <f t="shared" si="5"/>
        <v>999</v>
      </c>
    </row>
    <row r="84" spans="1:16" x14ac:dyDescent="0.3">
      <c r="A84" s="12">
        <v>999</v>
      </c>
      <c r="B84" s="13">
        <v>18</v>
      </c>
      <c r="C84" s="13">
        <v>107807</v>
      </c>
      <c r="D84" s="13" t="s">
        <v>169</v>
      </c>
      <c r="E84" s="13" t="s">
        <v>958</v>
      </c>
      <c r="F84" s="13" t="s">
        <v>17</v>
      </c>
      <c r="G84" s="13" t="s">
        <v>18</v>
      </c>
      <c r="H84" s="13" t="s">
        <v>18</v>
      </c>
      <c r="I84" s="13" t="s">
        <v>18</v>
      </c>
      <c r="J84" s="13" t="s">
        <v>18</v>
      </c>
      <c r="K84" s="14" t="s">
        <v>18</v>
      </c>
      <c r="N84">
        <f t="shared" si="4"/>
        <v>107807</v>
      </c>
      <c r="O84">
        <f>IF(AND(A84&gt;0,A84&lt;999),IFERROR(VLOOKUP(results1103[[#This Row],[Card]],FISW[],1,FALSE),0),0)</f>
        <v>0</v>
      </c>
      <c r="P84">
        <f t="shared" si="5"/>
        <v>999</v>
      </c>
    </row>
    <row r="85" spans="1:16" x14ac:dyDescent="0.3">
      <c r="A85" s="12">
        <v>999</v>
      </c>
      <c r="B85" s="10">
        <v>16</v>
      </c>
      <c r="C85" s="10">
        <v>6536053</v>
      </c>
      <c r="D85" s="10" t="s">
        <v>1852</v>
      </c>
      <c r="E85" s="10" t="s">
        <v>958</v>
      </c>
      <c r="F85" s="10" t="s">
        <v>20</v>
      </c>
      <c r="G85" s="10" t="s">
        <v>18</v>
      </c>
      <c r="H85" s="10" t="s">
        <v>18</v>
      </c>
      <c r="I85" s="10" t="s">
        <v>18</v>
      </c>
      <c r="J85" s="10" t="s">
        <v>18</v>
      </c>
      <c r="K85" s="11" t="s">
        <v>18</v>
      </c>
      <c r="N85">
        <f t="shared" si="4"/>
        <v>6536053</v>
      </c>
      <c r="O85">
        <f>IF(AND(A85&gt;0,A85&lt;999),IFERROR(VLOOKUP(results1103[[#This Row],[Card]],FISW[],1,FALSE),0),0)</f>
        <v>0</v>
      </c>
      <c r="P85">
        <f t="shared" si="5"/>
        <v>999</v>
      </c>
    </row>
    <row r="86" spans="1:16" x14ac:dyDescent="0.3">
      <c r="A86" s="12">
        <v>999</v>
      </c>
      <c r="B86" s="13">
        <v>10</v>
      </c>
      <c r="C86" s="13">
        <v>107861</v>
      </c>
      <c r="D86" s="13" t="s">
        <v>174</v>
      </c>
      <c r="E86" s="13" t="s">
        <v>1029</v>
      </c>
      <c r="F86" s="13" t="s">
        <v>17</v>
      </c>
      <c r="G86" s="13" t="s">
        <v>18</v>
      </c>
      <c r="H86" s="13" t="s">
        <v>18</v>
      </c>
      <c r="I86" s="13" t="s">
        <v>18</v>
      </c>
      <c r="J86" s="13" t="s">
        <v>18</v>
      </c>
      <c r="K86" s="14" t="s">
        <v>18</v>
      </c>
      <c r="N86">
        <f t="shared" si="4"/>
        <v>107861</v>
      </c>
      <c r="O86">
        <f>IF(AND(A86&gt;0,A86&lt;999),IFERROR(VLOOKUP(results1103[[#This Row],[Card]],FISW[],1,FALSE),0),0)</f>
        <v>0</v>
      </c>
      <c r="P86">
        <f t="shared" si="5"/>
        <v>999</v>
      </c>
    </row>
    <row r="87" spans="1:16" x14ac:dyDescent="0.3">
      <c r="A87" s="12">
        <v>999</v>
      </c>
      <c r="B87" s="10">
        <v>8</v>
      </c>
      <c r="C87" s="10">
        <v>6536412</v>
      </c>
      <c r="D87" s="10" t="s">
        <v>108</v>
      </c>
      <c r="E87" s="10" t="s">
        <v>969</v>
      </c>
      <c r="F87" s="10" t="s">
        <v>20</v>
      </c>
      <c r="G87" s="10" t="s">
        <v>18</v>
      </c>
      <c r="H87" s="10" t="s">
        <v>18</v>
      </c>
      <c r="I87" s="10" t="s">
        <v>18</v>
      </c>
      <c r="J87" s="10" t="s">
        <v>18</v>
      </c>
      <c r="K87" s="11" t="s">
        <v>18</v>
      </c>
      <c r="N87">
        <f t="shared" si="4"/>
        <v>6536412</v>
      </c>
      <c r="O87">
        <f>IF(AND(A87&gt;0,A87&lt;999),IFERROR(VLOOKUP(results1103[[#This Row],[Card]],FISW[],1,FALSE),0),0)</f>
        <v>0</v>
      </c>
      <c r="P87">
        <f t="shared" si="5"/>
        <v>999</v>
      </c>
    </row>
    <row r="88" spans="1:16" x14ac:dyDescent="0.3">
      <c r="A88" s="12">
        <v>999</v>
      </c>
      <c r="B88" s="13">
        <v>6</v>
      </c>
      <c r="C88" s="13">
        <v>107424</v>
      </c>
      <c r="D88" s="13" t="s">
        <v>1148</v>
      </c>
      <c r="E88" s="13" t="s">
        <v>1149</v>
      </c>
      <c r="F88" s="13" t="s">
        <v>17</v>
      </c>
      <c r="G88" s="13" t="s">
        <v>18</v>
      </c>
      <c r="H88" s="13" t="s">
        <v>18</v>
      </c>
      <c r="I88" s="13" t="s">
        <v>18</v>
      </c>
      <c r="J88" s="13" t="s">
        <v>18</v>
      </c>
      <c r="K88" s="14" t="s">
        <v>18</v>
      </c>
      <c r="N88">
        <f t="shared" si="4"/>
        <v>107424</v>
      </c>
      <c r="O88">
        <f>IF(AND(A88&gt;0,A88&lt;999),IFERROR(VLOOKUP(results1103[[#This Row],[Card]],FISW[],1,FALSE),0),0)</f>
        <v>0</v>
      </c>
      <c r="P88">
        <f t="shared" si="5"/>
        <v>999</v>
      </c>
    </row>
    <row r="89" spans="1:16" x14ac:dyDescent="0.3">
      <c r="A89" s="12">
        <v>999</v>
      </c>
      <c r="B89" s="10">
        <v>2</v>
      </c>
      <c r="C89" s="10">
        <v>6536383</v>
      </c>
      <c r="D89" s="10" t="s">
        <v>328</v>
      </c>
      <c r="E89" s="10" t="s">
        <v>969</v>
      </c>
      <c r="F89" s="10" t="s">
        <v>20</v>
      </c>
      <c r="G89" s="10" t="s">
        <v>18</v>
      </c>
      <c r="H89" s="10" t="s">
        <v>18</v>
      </c>
      <c r="I89" s="10" t="s">
        <v>18</v>
      </c>
      <c r="J89" s="10" t="s">
        <v>18</v>
      </c>
      <c r="K89" s="11" t="s">
        <v>18</v>
      </c>
      <c r="N89">
        <f t="shared" si="4"/>
        <v>6536383</v>
      </c>
      <c r="O89">
        <f>IF(AND(A89&gt;0,A89&lt;999),IFERROR(VLOOKUP(results1103[[#This Row],[Card]],FISW[],1,FALSE),0),0)</f>
        <v>0</v>
      </c>
      <c r="P89">
        <f t="shared" si="5"/>
        <v>999</v>
      </c>
    </row>
    <row r="90" spans="1:16" x14ac:dyDescent="0.3">
      <c r="A90" s="12">
        <v>999</v>
      </c>
      <c r="B90" s="17">
        <v>72</v>
      </c>
      <c r="C90" s="17">
        <v>108181</v>
      </c>
      <c r="D90" s="17" t="s">
        <v>276</v>
      </c>
      <c r="E90" s="17" t="s">
        <v>963</v>
      </c>
      <c r="F90" s="17" t="s">
        <v>17</v>
      </c>
      <c r="G90" s="17" t="s">
        <v>18</v>
      </c>
      <c r="H90" s="17" t="s">
        <v>18</v>
      </c>
      <c r="I90" s="17" t="s">
        <v>18</v>
      </c>
      <c r="J90" s="17" t="s">
        <v>18</v>
      </c>
      <c r="K90" s="18" t="s">
        <v>18</v>
      </c>
      <c r="N90">
        <f t="shared" si="4"/>
        <v>108181</v>
      </c>
      <c r="O90">
        <f>IF(AND(A90&gt;0,A90&lt;999),IFERROR(VLOOKUP(results1103[[#This Row],[Card]],FISW[],1,FALSE),0),0)</f>
        <v>0</v>
      </c>
      <c r="P9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23D9-A880-4948-A271-430EAA79B545}">
  <dimension ref="A1:O86"/>
  <sheetViews>
    <sheetView topLeftCell="A37" workbookViewId="0">
      <selection activeCell="C57" sqref="C57:F57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3.66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5</v>
      </c>
      <c r="C2" s="10">
        <v>426068</v>
      </c>
      <c r="D2" s="10" t="s">
        <v>2069</v>
      </c>
      <c r="E2" s="10" t="s">
        <v>1149</v>
      </c>
      <c r="F2" s="10" t="s">
        <v>2061</v>
      </c>
      <c r="G2" s="10" t="s">
        <v>336</v>
      </c>
      <c r="H2" s="10" t="s">
        <v>1806</v>
      </c>
      <c r="I2" s="10" t="s">
        <v>2296</v>
      </c>
      <c r="J2" s="10" t="s">
        <v>18</v>
      </c>
      <c r="K2" s="11" t="s">
        <v>2297</v>
      </c>
      <c r="M2">
        <f t="shared" ref="M2:M33" si="0">C2</f>
        <v>426068</v>
      </c>
      <c r="N2">
        <f>IF(AND(A2&gt;0,A2&lt;999),IFERROR(VLOOKUP(results1203[[#This Row],[Card]],FISW[],1,FALSE),0),0)</f>
        <v>426068</v>
      </c>
      <c r="O2">
        <f t="shared" ref="O2:O33" si="1">A2</f>
        <v>1</v>
      </c>
    </row>
    <row r="3" spans="1:15" x14ac:dyDescent="0.3">
      <c r="A3" s="12">
        <v>2</v>
      </c>
      <c r="B3" s="13">
        <v>6</v>
      </c>
      <c r="C3" s="13">
        <v>6536173</v>
      </c>
      <c r="D3" s="13" t="s">
        <v>98</v>
      </c>
      <c r="E3" s="13" t="s">
        <v>1029</v>
      </c>
      <c r="F3" s="13" t="s">
        <v>20</v>
      </c>
      <c r="G3" s="13" t="s">
        <v>1517</v>
      </c>
      <c r="H3" s="13" t="s">
        <v>1081</v>
      </c>
      <c r="I3" s="13" t="s">
        <v>222</v>
      </c>
      <c r="J3" s="13" t="s">
        <v>2298</v>
      </c>
      <c r="K3" s="14" t="s">
        <v>2299</v>
      </c>
      <c r="M3">
        <f t="shared" si="0"/>
        <v>6536173</v>
      </c>
      <c r="N3">
        <f>IF(AND(A3&gt;0,A3&lt;999),IFERROR(VLOOKUP(results1203[[#This Row],[Card]],FISW[],1,FALSE),0),0)</f>
        <v>6536173</v>
      </c>
      <c r="O3">
        <f t="shared" si="1"/>
        <v>2</v>
      </c>
    </row>
    <row r="4" spans="1:15" x14ac:dyDescent="0.3">
      <c r="A4" s="9">
        <v>3</v>
      </c>
      <c r="B4" s="10">
        <v>3</v>
      </c>
      <c r="C4" s="10">
        <v>496222</v>
      </c>
      <c r="D4" s="10" t="s">
        <v>2300</v>
      </c>
      <c r="E4" s="10" t="s">
        <v>1177</v>
      </c>
      <c r="F4" s="10" t="s">
        <v>1913</v>
      </c>
      <c r="G4" s="10" t="s">
        <v>2301</v>
      </c>
      <c r="H4" s="10" t="s">
        <v>2302</v>
      </c>
      <c r="I4" s="10" t="s">
        <v>2303</v>
      </c>
      <c r="J4" s="10" t="s">
        <v>1515</v>
      </c>
      <c r="K4" s="11" t="s">
        <v>2304</v>
      </c>
      <c r="M4">
        <f t="shared" si="0"/>
        <v>496222</v>
      </c>
      <c r="N4">
        <f>IF(AND(A4&gt;0,A4&lt;999),IFERROR(VLOOKUP(results1203[[#This Row],[Card]],FISW[],1,FALSE),0),0)</f>
        <v>496222</v>
      </c>
      <c r="O4">
        <f t="shared" si="1"/>
        <v>3</v>
      </c>
    </row>
    <row r="5" spans="1:15" x14ac:dyDescent="0.3">
      <c r="A5" s="12">
        <v>4</v>
      </c>
      <c r="B5" s="13">
        <v>10</v>
      </c>
      <c r="C5" s="13">
        <v>6536412</v>
      </c>
      <c r="D5" s="13" t="s">
        <v>108</v>
      </c>
      <c r="E5" s="13" t="s">
        <v>969</v>
      </c>
      <c r="F5" s="13" t="s">
        <v>20</v>
      </c>
      <c r="G5" s="13" t="s">
        <v>743</v>
      </c>
      <c r="H5" s="13" t="s">
        <v>2305</v>
      </c>
      <c r="I5" s="13" t="s">
        <v>2306</v>
      </c>
      <c r="J5" s="13" t="s">
        <v>2307</v>
      </c>
      <c r="K5" s="14" t="s">
        <v>2308</v>
      </c>
      <c r="M5">
        <f t="shared" si="0"/>
        <v>6536412</v>
      </c>
      <c r="N5">
        <f>IF(AND(A5&gt;0,A5&lt;999),IFERROR(VLOOKUP(results1203[[#This Row],[Card]],FISW[],1,FALSE),0),0)</f>
        <v>6536412</v>
      </c>
      <c r="O5">
        <f t="shared" si="1"/>
        <v>4</v>
      </c>
    </row>
    <row r="6" spans="1:15" x14ac:dyDescent="0.3">
      <c r="A6" s="9">
        <v>5</v>
      </c>
      <c r="B6" s="10">
        <v>8</v>
      </c>
      <c r="C6" s="10">
        <v>107424</v>
      </c>
      <c r="D6" s="10" t="s">
        <v>1148</v>
      </c>
      <c r="E6" s="10" t="s">
        <v>1149</v>
      </c>
      <c r="F6" s="10" t="s">
        <v>17</v>
      </c>
      <c r="G6" s="10" t="s">
        <v>2309</v>
      </c>
      <c r="H6" s="10" t="s">
        <v>2310</v>
      </c>
      <c r="I6" s="10" t="s">
        <v>2311</v>
      </c>
      <c r="J6" s="10" t="s">
        <v>2312</v>
      </c>
      <c r="K6" s="11" t="s">
        <v>2313</v>
      </c>
      <c r="M6">
        <f t="shared" si="0"/>
        <v>107424</v>
      </c>
      <c r="N6">
        <f>IF(AND(A6&gt;0,A6&lt;999),IFERROR(VLOOKUP(results1203[[#This Row],[Card]],FISW[],1,FALSE),0),0)</f>
        <v>107424</v>
      </c>
      <c r="O6">
        <f t="shared" si="1"/>
        <v>5</v>
      </c>
    </row>
    <row r="7" spans="1:15" x14ac:dyDescent="0.3">
      <c r="A7" s="12">
        <v>6</v>
      </c>
      <c r="B7" s="13">
        <v>12</v>
      </c>
      <c r="C7" s="13">
        <v>6536470</v>
      </c>
      <c r="D7" s="13" t="s">
        <v>327</v>
      </c>
      <c r="E7" s="13" t="s">
        <v>969</v>
      </c>
      <c r="F7" s="13" t="s">
        <v>20</v>
      </c>
      <c r="G7" s="13" t="s">
        <v>2314</v>
      </c>
      <c r="H7" s="13" t="s">
        <v>2315</v>
      </c>
      <c r="I7" s="13" t="s">
        <v>2316</v>
      </c>
      <c r="J7" s="13" t="s">
        <v>2317</v>
      </c>
      <c r="K7" s="14" t="s">
        <v>2318</v>
      </c>
      <c r="M7">
        <f t="shared" si="0"/>
        <v>6536470</v>
      </c>
      <c r="N7">
        <f>IF(AND(A7&gt;0,A7&lt;999),IFERROR(VLOOKUP(results1203[[#This Row],[Card]],FISW[],1,FALSE),0),0)</f>
        <v>6536470</v>
      </c>
      <c r="O7">
        <f t="shared" si="1"/>
        <v>6</v>
      </c>
    </row>
    <row r="8" spans="1:15" x14ac:dyDescent="0.3">
      <c r="A8" s="9">
        <v>7</v>
      </c>
      <c r="B8" s="10">
        <v>15</v>
      </c>
      <c r="C8" s="10">
        <v>197846</v>
      </c>
      <c r="D8" s="10" t="s">
        <v>2319</v>
      </c>
      <c r="E8" s="10" t="s">
        <v>1171</v>
      </c>
      <c r="F8" s="10" t="s">
        <v>1363</v>
      </c>
      <c r="G8" s="10" t="s">
        <v>1183</v>
      </c>
      <c r="H8" s="10" t="s">
        <v>2211</v>
      </c>
      <c r="I8" s="10" t="s">
        <v>2320</v>
      </c>
      <c r="J8" s="10" t="s">
        <v>2321</v>
      </c>
      <c r="K8" s="11" t="s">
        <v>2322</v>
      </c>
      <c r="M8">
        <f t="shared" si="0"/>
        <v>197846</v>
      </c>
      <c r="N8">
        <f>IF(AND(A8&gt;0,A8&lt;999),IFERROR(VLOOKUP(results1203[[#This Row],[Card]],FISW[],1,FALSE),0),0)</f>
        <v>197846</v>
      </c>
      <c r="O8">
        <f t="shared" si="1"/>
        <v>7</v>
      </c>
    </row>
    <row r="9" spans="1:15" x14ac:dyDescent="0.3">
      <c r="A9" s="12">
        <v>8</v>
      </c>
      <c r="B9" s="13">
        <v>9</v>
      </c>
      <c r="C9" s="13">
        <v>6536199</v>
      </c>
      <c r="D9" s="13" t="s">
        <v>1792</v>
      </c>
      <c r="E9" s="13" t="s">
        <v>1029</v>
      </c>
      <c r="F9" s="13" t="s">
        <v>20</v>
      </c>
      <c r="G9" s="13" t="s">
        <v>1179</v>
      </c>
      <c r="H9" s="13" t="s">
        <v>2323</v>
      </c>
      <c r="I9" s="13" t="s">
        <v>2324</v>
      </c>
      <c r="J9" s="13" t="s">
        <v>1545</v>
      </c>
      <c r="K9" s="14" t="s">
        <v>2325</v>
      </c>
      <c r="M9">
        <f t="shared" si="0"/>
        <v>6536199</v>
      </c>
      <c r="N9">
        <f>IF(AND(A9&gt;0,A9&lt;999),IFERROR(VLOOKUP(results1203[[#This Row],[Card]],FISW[],1,FALSE),0),0)</f>
        <v>6536199</v>
      </c>
      <c r="O9">
        <f t="shared" si="1"/>
        <v>8</v>
      </c>
    </row>
    <row r="10" spans="1:15" x14ac:dyDescent="0.3">
      <c r="A10" s="9">
        <v>9</v>
      </c>
      <c r="B10" s="10">
        <v>7</v>
      </c>
      <c r="C10" s="10">
        <v>6535741</v>
      </c>
      <c r="D10" s="10" t="s">
        <v>2326</v>
      </c>
      <c r="E10" s="10" t="s">
        <v>1171</v>
      </c>
      <c r="F10" s="10" t="s">
        <v>20</v>
      </c>
      <c r="G10" s="10" t="s">
        <v>1179</v>
      </c>
      <c r="H10" s="10" t="s">
        <v>2327</v>
      </c>
      <c r="I10" s="10" t="s">
        <v>2328</v>
      </c>
      <c r="J10" s="10" t="s">
        <v>2329</v>
      </c>
      <c r="K10" s="11" t="s">
        <v>2330</v>
      </c>
      <c r="M10">
        <f t="shared" si="0"/>
        <v>6535741</v>
      </c>
      <c r="N10">
        <f>IF(AND(A10&gt;0,A10&lt;999),IFERROR(VLOOKUP(results1203[[#This Row],[Card]],FISW[],1,FALSE),0),0)</f>
        <v>6535741</v>
      </c>
      <c r="O10">
        <f t="shared" si="1"/>
        <v>9</v>
      </c>
    </row>
    <row r="11" spans="1:15" x14ac:dyDescent="0.3">
      <c r="A11" s="12">
        <v>10</v>
      </c>
      <c r="B11" s="13">
        <v>22</v>
      </c>
      <c r="C11" s="13">
        <v>108137</v>
      </c>
      <c r="D11" s="13" t="s">
        <v>159</v>
      </c>
      <c r="E11" s="13" t="s">
        <v>963</v>
      </c>
      <c r="F11" s="13" t="s">
        <v>17</v>
      </c>
      <c r="G11" s="13" t="s">
        <v>1166</v>
      </c>
      <c r="H11" s="13" t="s">
        <v>2331</v>
      </c>
      <c r="I11" s="13" t="s">
        <v>2332</v>
      </c>
      <c r="J11" s="13" t="s">
        <v>1549</v>
      </c>
      <c r="K11" s="14" t="s">
        <v>2333</v>
      </c>
      <c r="M11">
        <f t="shared" si="0"/>
        <v>108137</v>
      </c>
      <c r="N11">
        <f>IF(AND(A11&gt;0,A11&lt;999),IFERROR(VLOOKUP(results1203[[#This Row],[Card]],FISW[],1,FALSE),0),0)</f>
        <v>108137</v>
      </c>
      <c r="O11">
        <f t="shared" si="1"/>
        <v>10</v>
      </c>
    </row>
    <row r="12" spans="1:15" x14ac:dyDescent="0.3">
      <c r="A12" s="9">
        <v>11</v>
      </c>
      <c r="B12" s="10">
        <v>14</v>
      </c>
      <c r="C12" s="10">
        <v>108007</v>
      </c>
      <c r="D12" s="10" t="s">
        <v>154</v>
      </c>
      <c r="E12" s="10" t="s">
        <v>969</v>
      </c>
      <c r="F12" s="10" t="s">
        <v>17</v>
      </c>
      <c r="G12" s="10" t="s">
        <v>979</v>
      </c>
      <c r="H12" s="10" t="s">
        <v>2334</v>
      </c>
      <c r="I12" s="10" t="s">
        <v>2335</v>
      </c>
      <c r="J12" s="10" t="s">
        <v>1189</v>
      </c>
      <c r="K12" s="11" t="s">
        <v>2336</v>
      </c>
      <c r="M12">
        <f t="shared" si="0"/>
        <v>108007</v>
      </c>
      <c r="N12">
        <f>IF(AND(A12&gt;0,A12&lt;999),IFERROR(VLOOKUP(results1203[[#This Row],[Card]],FISW[],1,FALSE),0),0)</f>
        <v>108007</v>
      </c>
      <c r="O12">
        <f t="shared" si="1"/>
        <v>11</v>
      </c>
    </row>
    <row r="13" spans="1:15" x14ac:dyDescent="0.3">
      <c r="A13" s="12">
        <v>12</v>
      </c>
      <c r="B13" s="13">
        <v>16</v>
      </c>
      <c r="C13" s="13">
        <v>108029</v>
      </c>
      <c r="D13" s="13" t="s">
        <v>1902</v>
      </c>
      <c r="E13" s="13" t="s">
        <v>969</v>
      </c>
      <c r="F13" s="13" t="s">
        <v>17</v>
      </c>
      <c r="G13" s="13" t="s">
        <v>1618</v>
      </c>
      <c r="H13" s="13" t="s">
        <v>2337</v>
      </c>
      <c r="I13" s="13" t="s">
        <v>2338</v>
      </c>
      <c r="J13" s="13" t="s">
        <v>2339</v>
      </c>
      <c r="K13" s="14" t="s">
        <v>2340</v>
      </c>
      <c r="M13">
        <f t="shared" si="0"/>
        <v>108029</v>
      </c>
      <c r="N13">
        <f>IF(AND(A13&gt;0,A13&lt;999),IFERROR(VLOOKUP(results1203[[#This Row],[Card]],FISW[],1,FALSE),0),0)</f>
        <v>108029</v>
      </c>
      <c r="O13">
        <f t="shared" si="1"/>
        <v>12</v>
      </c>
    </row>
    <row r="14" spans="1:15" x14ac:dyDescent="0.3">
      <c r="A14" s="9">
        <v>13</v>
      </c>
      <c r="B14" s="10">
        <v>2</v>
      </c>
      <c r="C14" s="10">
        <v>6536167</v>
      </c>
      <c r="D14" s="10" t="s">
        <v>146</v>
      </c>
      <c r="E14" s="10" t="s">
        <v>1029</v>
      </c>
      <c r="F14" s="10" t="s">
        <v>20</v>
      </c>
      <c r="G14" s="10" t="s">
        <v>2341</v>
      </c>
      <c r="H14" s="10" t="s">
        <v>215</v>
      </c>
      <c r="I14" s="10" t="s">
        <v>680</v>
      </c>
      <c r="J14" s="10" t="s">
        <v>2342</v>
      </c>
      <c r="K14" s="11" t="s">
        <v>2343</v>
      </c>
      <c r="M14">
        <f t="shared" si="0"/>
        <v>6536167</v>
      </c>
      <c r="N14">
        <f>IF(AND(A14&gt;0,A14&lt;999),IFERROR(VLOOKUP(results1203[[#This Row],[Card]],FISW[],1,FALSE),0),0)</f>
        <v>6536167</v>
      </c>
      <c r="O14">
        <f t="shared" si="1"/>
        <v>13</v>
      </c>
    </row>
    <row r="15" spans="1:15" x14ac:dyDescent="0.3">
      <c r="A15" s="12">
        <v>14</v>
      </c>
      <c r="B15" s="13">
        <v>13</v>
      </c>
      <c r="C15" s="13">
        <v>108147</v>
      </c>
      <c r="D15" s="13" t="s">
        <v>1256</v>
      </c>
      <c r="E15" s="13" t="s">
        <v>963</v>
      </c>
      <c r="F15" s="13" t="s">
        <v>17</v>
      </c>
      <c r="G15" s="13" t="s">
        <v>2344</v>
      </c>
      <c r="H15" s="13" t="s">
        <v>2345</v>
      </c>
      <c r="I15" s="13" t="s">
        <v>2346</v>
      </c>
      <c r="J15" s="13" t="s">
        <v>2347</v>
      </c>
      <c r="K15" s="14" t="s">
        <v>2348</v>
      </c>
      <c r="M15">
        <f t="shared" si="0"/>
        <v>108147</v>
      </c>
      <c r="N15">
        <f>IF(AND(A15&gt;0,A15&lt;999),IFERROR(VLOOKUP(results1203[[#This Row],[Card]],FISW[],1,FALSE),0),0)</f>
        <v>108147</v>
      </c>
      <c r="O15">
        <f t="shared" si="1"/>
        <v>14</v>
      </c>
    </row>
    <row r="16" spans="1:15" x14ac:dyDescent="0.3">
      <c r="A16" s="9">
        <v>15</v>
      </c>
      <c r="B16" s="10">
        <v>23</v>
      </c>
      <c r="C16" s="10">
        <v>108144</v>
      </c>
      <c r="D16" s="10" t="s">
        <v>148</v>
      </c>
      <c r="E16" s="10" t="s">
        <v>963</v>
      </c>
      <c r="F16" s="10" t="s">
        <v>17</v>
      </c>
      <c r="G16" s="10" t="s">
        <v>1606</v>
      </c>
      <c r="H16" s="10" t="s">
        <v>2349</v>
      </c>
      <c r="I16" s="10" t="s">
        <v>2350</v>
      </c>
      <c r="J16" s="10" t="s">
        <v>2351</v>
      </c>
      <c r="K16" s="11" t="s">
        <v>2352</v>
      </c>
      <c r="M16">
        <f t="shared" si="0"/>
        <v>108144</v>
      </c>
      <c r="N16">
        <f>IF(AND(A16&gt;0,A16&lt;999),IFERROR(VLOOKUP(results1203[[#This Row],[Card]],FISW[],1,FALSE),0),0)</f>
        <v>108144</v>
      </c>
      <c r="O16">
        <f t="shared" si="1"/>
        <v>15</v>
      </c>
    </row>
    <row r="17" spans="1:15" x14ac:dyDescent="0.3">
      <c r="A17" s="12">
        <v>16</v>
      </c>
      <c r="B17" s="13">
        <v>11</v>
      </c>
      <c r="C17" s="13">
        <v>6536377</v>
      </c>
      <c r="D17" s="13" t="s">
        <v>2067</v>
      </c>
      <c r="E17" s="13" t="s">
        <v>969</v>
      </c>
      <c r="F17" s="13" t="s">
        <v>20</v>
      </c>
      <c r="G17" s="13" t="s">
        <v>2353</v>
      </c>
      <c r="H17" s="13" t="s">
        <v>2354</v>
      </c>
      <c r="I17" s="13" t="s">
        <v>2355</v>
      </c>
      <c r="J17" s="13" t="s">
        <v>2356</v>
      </c>
      <c r="K17" s="14" t="s">
        <v>2357</v>
      </c>
      <c r="M17">
        <f t="shared" si="0"/>
        <v>6536377</v>
      </c>
      <c r="N17">
        <f>IF(AND(A17&gt;0,A17&lt;999),IFERROR(VLOOKUP(results1203[[#This Row],[Card]],FISW[],1,FALSE),0),0)</f>
        <v>6536377</v>
      </c>
      <c r="O17">
        <f t="shared" si="1"/>
        <v>16</v>
      </c>
    </row>
    <row r="18" spans="1:15" x14ac:dyDescent="0.3">
      <c r="A18" s="9">
        <v>17</v>
      </c>
      <c r="B18" s="10">
        <v>19</v>
      </c>
      <c r="C18" s="10">
        <v>108113</v>
      </c>
      <c r="D18" s="10" t="s">
        <v>180</v>
      </c>
      <c r="E18" s="10" t="s">
        <v>963</v>
      </c>
      <c r="F18" s="10" t="s">
        <v>17</v>
      </c>
      <c r="G18" s="10" t="s">
        <v>2358</v>
      </c>
      <c r="H18" s="10" t="s">
        <v>807</v>
      </c>
      <c r="I18" s="10" t="s">
        <v>2359</v>
      </c>
      <c r="J18" s="10" t="s">
        <v>2360</v>
      </c>
      <c r="K18" s="11" t="s">
        <v>2361</v>
      </c>
      <c r="M18">
        <f t="shared" si="0"/>
        <v>108113</v>
      </c>
      <c r="N18">
        <f>IF(AND(A18&gt;0,A18&lt;999),IFERROR(VLOOKUP(results1203[[#This Row],[Card]],FISW[],1,FALSE),0),0)</f>
        <v>108113</v>
      </c>
      <c r="O18">
        <f t="shared" si="1"/>
        <v>17</v>
      </c>
    </row>
    <row r="19" spans="1:15" x14ac:dyDescent="0.3">
      <c r="A19" s="12">
        <v>17</v>
      </c>
      <c r="B19" s="13">
        <v>4</v>
      </c>
      <c r="C19" s="13">
        <v>6536168</v>
      </c>
      <c r="D19" s="13" t="s">
        <v>376</v>
      </c>
      <c r="E19" s="13" t="s">
        <v>1029</v>
      </c>
      <c r="F19" s="13" t="s">
        <v>20</v>
      </c>
      <c r="G19" s="13" t="s">
        <v>1206</v>
      </c>
      <c r="H19" s="13" t="s">
        <v>803</v>
      </c>
      <c r="I19" s="13" t="s">
        <v>2359</v>
      </c>
      <c r="J19" s="13" t="s">
        <v>2360</v>
      </c>
      <c r="K19" s="14" t="s">
        <v>2361</v>
      </c>
      <c r="M19">
        <f t="shared" si="0"/>
        <v>6536168</v>
      </c>
      <c r="N19">
        <f>IF(AND(A19&gt;0,A19&lt;999),IFERROR(VLOOKUP(results1203[[#This Row],[Card]],FISW[],1,FALSE),0),0)</f>
        <v>6536168</v>
      </c>
      <c r="O19">
        <f t="shared" si="1"/>
        <v>17</v>
      </c>
    </row>
    <row r="20" spans="1:15" x14ac:dyDescent="0.3">
      <c r="A20" s="9">
        <v>19</v>
      </c>
      <c r="B20" s="10">
        <v>27</v>
      </c>
      <c r="C20" s="10">
        <v>108192</v>
      </c>
      <c r="D20" s="10" t="s">
        <v>1332</v>
      </c>
      <c r="E20" s="10" t="s">
        <v>963</v>
      </c>
      <c r="F20" s="10" t="s">
        <v>17</v>
      </c>
      <c r="G20" s="10" t="s">
        <v>970</v>
      </c>
      <c r="H20" s="10" t="s">
        <v>2362</v>
      </c>
      <c r="I20" s="10" t="s">
        <v>2363</v>
      </c>
      <c r="J20" s="10" t="s">
        <v>2364</v>
      </c>
      <c r="K20" s="11" t="s">
        <v>2365</v>
      </c>
      <c r="M20">
        <f t="shared" si="0"/>
        <v>108192</v>
      </c>
      <c r="N20">
        <f>IF(AND(A20&gt;0,A20&lt;999),IFERROR(VLOOKUP(results1203[[#This Row],[Card]],FISW[],1,FALSE),0),0)</f>
        <v>108192</v>
      </c>
      <c r="O20">
        <f t="shared" si="1"/>
        <v>19</v>
      </c>
    </row>
    <row r="21" spans="1:15" x14ac:dyDescent="0.3">
      <c r="A21" s="12">
        <v>20</v>
      </c>
      <c r="B21" s="13">
        <v>28</v>
      </c>
      <c r="C21" s="13">
        <v>108118</v>
      </c>
      <c r="D21" s="13" t="s">
        <v>1476</v>
      </c>
      <c r="E21" s="13" t="s">
        <v>963</v>
      </c>
      <c r="F21" s="13" t="s">
        <v>17</v>
      </c>
      <c r="G21" s="13" t="s">
        <v>2366</v>
      </c>
      <c r="H21" s="13" t="s">
        <v>2349</v>
      </c>
      <c r="I21" s="13" t="s">
        <v>2367</v>
      </c>
      <c r="J21" s="13" t="s">
        <v>2368</v>
      </c>
      <c r="K21" s="14" t="s">
        <v>2369</v>
      </c>
      <c r="M21">
        <f t="shared" si="0"/>
        <v>108118</v>
      </c>
      <c r="N21">
        <f>IF(AND(A21&gt;0,A21&lt;999),IFERROR(VLOOKUP(results1203[[#This Row],[Card]],FISW[],1,FALSE),0),0)</f>
        <v>108118</v>
      </c>
      <c r="O21">
        <f t="shared" si="1"/>
        <v>20</v>
      </c>
    </row>
    <row r="22" spans="1:15" x14ac:dyDescent="0.3">
      <c r="A22" s="9">
        <v>21</v>
      </c>
      <c r="B22" s="10">
        <v>21</v>
      </c>
      <c r="C22" s="10">
        <v>108103</v>
      </c>
      <c r="D22" s="10" t="s">
        <v>137</v>
      </c>
      <c r="E22" s="10" t="s">
        <v>963</v>
      </c>
      <c r="F22" s="10" t="s">
        <v>17</v>
      </c>
      <c r="G22" s="10" t="s">
        <v>991</v>
      </c>
      <c r="H22" s="10" t="s">
        <v>2370</v>
      </c>
      <c r="I22" s="10" t="s">
        <v>857</v>
      </c>
      <c r="J22" s="10" t="s">
        <v>2371</v>
      </c>
      <c r="K22" s="11" t="s">
        <v>2372</v>
      </c>
      <c r="M22">
        <f t="shared" si="0"/>
        <v>108103</v>
      </c>
      <c r="N22">
        <f>IF(AND(A22&gt;0,A22&lt;999),IFERROR(VLOOKUP(results1203[[#This Row],[Card]],FISW[],1,FALSE),0),0)</f>
        <v>108103</v>
      </c>
      <c r="O22">
        <f t="shared" si="1"/>
        <v>21</v>
      </c>
    </row>
    <row r="23" spans="1:15" x14ac:dyDescent="0.3">
      <c r="A23" s="12">
        <v>22</v>
      </c>
      <c r="B23" s="13">
        <v>29</v>
      </c>
      <c r="C23" s="13">
        <v>108143</v>
      </c>
      <c r="D23" s="13" t="s">
        <v>326</v>
      </c>
      <c r="E23" s="13" t="s">
        <v>963</v>
      </c>
      <c r="F23" s="13" t="s">
        <v>17</v>
      </c>
      <c r="G23" s="13" t="s">
        <v>2373</v>
      </c>
      <c r="H23" s="13" t="s">
        <v>2374</v>
      </c>
      <c r="I23" s="13" t="s">
        <v>2375</v>
      </c>
      <c r="J23" s="13" t="s">
        <v>2376</v>
      </c>
      <c r="K23" s="14" t="s">
        <v>2377</v>
      </c>
      <c r="M23">
        <f t="shared" si="0"/>
        <v>108143</v>
      </c>
      <c r="N23">
        <f>IF(AND(A23&gt;0,A23&lt;999),IFERROR(VLOOKUP(results1203[[#This Row],[Card]],FISW[],1,FALSE),0),0)</f>
        <v>108143</v>
      </c>
      <c r="O23">
        <f t="shared" si="1"/>
        <v>22</v>
      </c>
    </row>
    <row r="24" spans="1:15" x14ac:dyDescent="0.3">
      <c r="A24" s="9">
        <v>23</v>
      </c>
      <c r="B24" s="10">
        <v>17</v>
      </c>
      <c r="C24" s="10">
        <v>6536053</v>
      </c>
      <c r="D24" s="10" t="s">
        <v>1852</v>
      </c>
      <c r="E24" s="10" t="s">
        <v>958</v>
      </c>
      <c r="F24" s="10" t="s">
        <v>20</v>
      </c>
      <c r="G24" s="10" t="s">
        <v>2378</v>
      </c>
      <c r="H24" s="10" t="s">
        <v>803</v>
      </c>
      <c r="I24" s="10" t="s">
        <v>2379</v>
      </c>
      <c r="J24" s="10" t="s">
        <v>1231</v>
      </c>
      <c r="K24" s="11" t="s">
        <v>2380</v>
      </c>
      <c r="M24">
        <f t="shared" si="0"/>
        <v>6536053</v>
      </c>
      <c r="N24">
        <f>IF(AND(A24&gt;0,A24&lt;999),IFERROR(VLOOKUP(results1203[[#This Row],[Card]],FISW[],1,FALSE),0),0)</f>
        <v>6536053</v>
      </c>
      <c r="O24">
        <f t="shared" si="1"/>
        <v>23</v>
      </c>
    </row>
    <row r="25" spans="1:15" x14ac:dyDescent="0.3">
      <c r="A25" s="12">
        <v>24</v>
      </c>
      <c r="B25" s="13">
        <v>32</v>
      </c>
      <c r="C25" s="13">
        <v>6536295</v>
      </c>
      <c r="D25" s="13" t="s">
        <v>2068</v>
      </c>
      <c r="E25" s="13" t="s">
        <v>1029</v>
      </c>
      <c r="F25" s="13" t="s">
        <v>20</v>
      </c>
      <c r="G25" s="13" t="s">
        <v>2381</v>
      </c>
      <c r="H25" s="13" t="s">
        <v>2382</v>
      </c>
      <c r="I25" s="13" t="s">
        <v>2383</v>
      </c>
      <c r="J25" s="13" t="s">
        <v>2384</v>
      </c>
      <c r="K25" s="14" t="s">
        <v>2385</v>
      </c>
      <c r="M25">
        <f t="shared" si="0"/>
        <v>6536295</v>
      </c>
      <c r="N25">
        <f>IF(AND(A25&gt;0,A25&lt;999),IFERROR(VLOOKUP(results1203[[#This Row],[Card]],FISW[],1,FALSE),0),0)</f>
        <v>6536295</v>
      </c>
      <c r="O25">
        <f t="shared" si="1"/>
        <v>24</v>
      </c>
    </row>
    <row r="26" spans="1:15" x14ac:dyDescent="0.3">
      <c r="A26" s="9">
        <v>25</v>
      </c>
      <c r="B26" s="10">
        <v>26</v>
      </c>
      <c r="C26" s="10">
        <v>108002</v>
      </c>
      <c r="D26" s="10" t="s">
        <v>315</v>
      </c>
      <c r="E26" s="10" t="s">
        <v>969</v>
      </c>
      <c r="F26" s="10" t="s">
        <v>17</v>
      </c>
      <c r="G26" s="10" t="s">
        <v>2386</v>
      </c>
      <c r="H26" s="10" t="s">
        <v>83</v>
      </c>
      <c r="I26" s="10" t="s">
        <v>713</v>
      </c>
      <c r="J26" s="10" t="s">
        <v>2387</v>
      </c>
      <c r="K26" s="11" t="s">
        <v>2388</v>
      </c>
      <c r="M26">
        <f t="shared" si="0"/>
        <v>108002</v>
      </c>
      <c r="N26">
        <f>IF(AND(A26&gt;0,A26&lt;999),IFERROR(VLOOKUP(results1203[[#This Row],[Card]],FISW[],1,FALSE),0),0)</f>
        <v>108002</v>
      </c>
      <c r="O26">
        <f t="shared" si="1"/>
        <v>25</v>
      </c>
    </row>
    <row r="27" spans="1:15" x14ac:dyDescent="0.3">
      <c r="A27" s="12">
        <v>26</v>
      </c>
      <c r="B27" s="13">
        <v>39</v>
      </c>
      <c r="C27" s="13">
        <v>959003</v>
      </c>
      <c r="D27" s="13" t="s">
        <v>2065</v>
      </c>
      <c r="E27" s="13" t="s">
        <v>963</v>
      </c>
      <c r="F27" s="13" t="s">
        <v>2066</v>
      </c>
      <c r="G27" s="13" t="s">
        <v>1527</v>
      </c>
      <c r="H27" s="13" t="s">
        <v>2249</v>
      </c>
      <c r="I27" s="13" t="s">
        <v>2389</v>
      </c>
      <c r="J27" s="13" t="s">
        <v>2390</v>
      </c>
      <c r="K27" s="14" t="s">
        <v>2391</v>
      </c>
      <c r="M27">
        <f t="shared" si="0"/>
        <v>959003</v>
      </c>
      <c r="N27">
        <f>IF(AND(A27&gt;0,A27&lt;999),IFERROR(VLOOKUP(results1203[[#This Row],[Card]],FISW[],1,FALSE),0),0)</f>
        <v>959003</v>
      </c>
      <c r="O27">
        <f t="shared" si="1"/>
        <v>26</v>
      </c>
    </row>
    <row r="28" spans="1:15" x14ac:dyDescent="0.3">
      <c r="A28" s="9">
        <v>27</v>
      </c>
      <c r="B28" s="10">
        <v>36</v>
      </c>
      <c r="C28" s="10">
        <v>6536537</v>
      </c>
      <c r="D28" s="10" t="s">
        <v>1930</v>
      </c>
      <c r="E28" s="10" t="s">
        <v>969</v>
      </c>
      <c r="F28" s="10" t="s">
        <v>20</v>
      </c>
      <c r="G28" s="10" t="s">
        <v>1245</v>
      </c>
      <c r="H28" s="10" t="s">
        <v>2245</v>
      </c>
      <c r="I28" s="10" t="s">
        <v>2392</v>
      </c>
      <c r="J28" s="10" t="s">
        <v>2393</v>
      </c>
      <c r="K28" s="11" t="s">
        <v>2394</v>
      </c>
      <c r="M28">
        <f t="shared" si="0"/>
        <v>6536537</v>
      </c>
      <c r="N28">
        <f>IF(AND(A28&gt;0,A28&lt;999),IFERROR(VLOOKUP(results1203[[#This Row],[Card]],FISW[],1,FALSE),0),0)</f>
        <v>6536537</v>
      </c>
      <c r="O28">
        <f t="shared" si="1"/>
        <v>27</v>
      </c>
    </row>
    <row r="29" spans="1:15" x14ac:dyDescent="0.3">
      <c r="A29" s="12">
        <v>28</v>
      </c>
      <c r="B29" s="13">
        <v>53</v>
      </c>
      <c r="C29" s="13">
        <v>496447</v>
      </c>
      <c r="D29" s="13" t="s">
        <v>1912</v>
      </c>
      <c r="E29" s="13" t="s">
        <v>963</v>
      </c>
      <c r="F29" s="13" t="s">
        <v>1913</v>
      </c>
      <c r="G29" s="13" t="s">
        <v>1263</v>
      </c>
      <c r="H29" s="13" t="s">
        <v>2395</v>
      </c>
      <c r="I29" s="13" t="s">
        <v>2396</v>
      </c>
      <c r="J29" s="13" t="s">
        <v>881</v>
      </c>
      <c r="K29" s="14" t="s">
        <v>2397</v>
      </c>
      <c r="M29">
        <f t="shared" si="0"/>
        <v>496447</v>
      </c>
      <c r="N29">
        <f>IF(AND(A29&gt;0,A29&lt;999),IFERROR(VLOOKUP(results1203[[#This Row],[Card]],FISW[],1,FALSE),0),0)</f>
        <v>496447</v>
      </c>
      <c r="O29">
        <f t="shared" si="1"/>
        <v>28</v>
      </c>
    </row>
    <row r="30" spans="1:15" x14ac:dyDescent="0.3">
      <c r="A30" s="9">
        <v>29</v>
      </c>
      <c r="B30" s="10">
        <v>35</v>
      </c>
      <c r="C30" s="10">
        <v>6536393</v>
      </c>
      <c r="D30" s="10" t="s">
        <v>1955</v>
      </c>
      <c r="E30" s="10" t="s">
        <v>969</v>
      </c>
      <c r="F30" s="10" t="s">
        <v>20</v>
      </c>
      <c r="G30" s="10" t="s">
        <v>1270</v>
      </c>
      <c r="H30" s="10" t="s">
        <v>950</v>
      </c>
      <c r="I30" s="10" t="s">
        <v>2398</v>
      </c>
      <c r="J30" s="10" t="s">
        <v>2399</v>
      </c>
      <c r="K30" s="11" t="s">
        <v>2400</v>
      </c>
      <c r="M30">
        <f t="shared" si="0"/>
        <v>6536393</v>
      </c>
      <c r="N30">
        <f>IF(AND(A30&gt;0,A30&lt;999),IFERROR(VLOOKUP(results1203[[#This Row],[Card]],FISW[],1,FALSE),0),0)</f>
        <v>6536393</v>
      </c>
      <c r="O30">
        <f t="shared" si="1"/>
        <v>29</v>
      </c>
    </row>
    <row r="31" spans="1:15" x14ac:dyDescent="0.3">
      <c r="A31" s="12">
        <v>30</v>
      </c>
      <c r="B31" s="13">
        <v>47</v>
      </c>
      <c r="C31" s="13">
        <v>107992</v>
      </c>
      <c r="D31" s="13" t="s">
        <v>2039</v>
      </c>
      <c r="E31" s="13" t="s">
        <v>969</v>
      </c>
      <c r="F31" s="13" t="s">
        <v>17</v>
      </c>
      <c r="G31" s="13" t="s">
        <v>2401</v>
      </c>
      <c r="H31" s="13" t="s">
        <v>679</v>
      </c>
      <c r="I31" s="13" t="s">
        <v>1596</v>
      </c>
      <c r="J31" s="13" t="s">
        <v>1628</v>
      </c>
      <c r="K31" s="14" t="s">
        <v>2402</v>
      </c>
      <c r="M31">
        <f t="shared" si="0"/>
        <v>107992</v>
      </c>
      <c r="N31">
        <f>IF(AND(A31&gt;0,A31&lt;999),IFERROR(VLOOKUP(results1203[[#This Row],[Card]],FISW[],1,FALSE),0),0)</f>
        <v>107992</v>
      </c>
      <c r="O31">
        <f t="shared" si="1"/>
        <v>30</v>
      </c>
    </row>
    <row r="32" spans="1:15" x14ac:dyDescent="0.3">
      <c r="A32" s="9">
        <v>31</v>
      </c>
      <c r="B32" s="10">
        <v>40</v>
      </c>
      <c r="C32" s="10">
        <v>6536581</v>
      </c>
      <c r="D32" s="10" t="s">
        <v>1995</v>
      </c>
      <c r="E32" s="10" t="s">
        <v>963</v>
      </c>
      <c r="F32" s="10" t="s">
        <v>20</v>
      </c>
      <c r="G32" s="10" t="s">
        <v>1781</v>
      </c>
      <c r="H32" s="10" t="s">
        <v>2403</v>
      </c>
      <c r="I32" s="10" t="s">
        <v>2404</v>
      </c>
      <c r="J32" s="10" t="s">
        <v>2405</v>
      </c>
      <c r="K32" s="11" t="s">
        <v>2406</v>
      </c>
      <c r="M32">
        <f t="shared" si="0"/>
        <v>6536581</v>
      </c>
      <c r="N32">
        <f>IF(AND(A32&gt;0,A32&lt;999),IFERROR(VLOOKUP(results1203[[#This Row],[Card]],FISW[],1,FALSE),0),0)</f>
        <v>6536581</v>
      </c>
      <c r="O32">
        <f t="shared" si="1"/>
        <v>31</v>
      </c>
    </row>
    <row r="33" spans="1:15" x14ac:dyDescent="0.3">
      <c r="A33" s="12">
        <v>31</v>
      </c>
      <c r="B33" s="13">
        <v>33</v>
      </c>
      <c r="C33" s="13">
        <v>108196</v>
      </c>
      <c r="D33" s="13" t="s">
        <v>1262</v>
      </c>
      <c r="E33" s="13" t="s">
        <v>963</v>
      </c>
      <c r="F33" s="13" t="s">
        <v>17</v>
      </c>
      <c r="G33" s="13" t="s">
        <v>2407</v>
      </c>
      <c r="H33" s="13" t="s">
        <v>2408</v>
      </c>
      <c r="I33" s="13" t="s">
        <v>2404</v>
      </c>
      <c r="J33" s="13" t="s">
        <v>2405</v>
      </c>
      <c r="K33" s="14" t="s">
        <v>2406</v>
      </c>
      <c r="M33">
        <f t="shared" si="0"/>
        <v>108196</v>
      </c>
      <c r="N33">
        <f>IF(AND(A33&gt;0,A33&lt;999),IFERROR(VLOOKUP(results1203[[#This Row],[Card]],FISW[],1,FALSE),0),0)</f>
        <v>108196</v>
      </c>
      <c r="O33">
        <f t="shared" si="1"/>
        <v>31</v>
      </c>
    </row>
    <row r="34" spans="1:15" x14ac:dyDescent="0.3">
      <c r="A34" s="9">
        <v>33</v>
      </c>
      <c r="B34" s="10">
        <v>45</v>
      </c>
      <c r="C34" s="10">
        <v>308018</v>
      </c>
      <c r="D34" s="10" t="s">
        <v>219</v>
      </c>
      <c r="E34" s="10" t="s">
        <v>969</v>
      </c>
      <c r="F34" s="10" t="s">
        <v>220</v>
      </c>
      <c r="G34" s="10" t="s">
        <v>2409</v>
      </c>
      <c r="H34" s="10" t="s">
        <v>847</v>
      </c>
      <c r="I34" s="10" t="s">
        <v>2410</v>
      </c>
      <c r="J34" s="10" t="s">
        <v>2411</v>
      </c>
      <c r="K34" s="11" t="s">
        <v>2412</v>
      </c>
      <c r="M34">
        <f t="shared" ref="M34:M65" si="2">C34</f>
        <v>308018</v>
      </c>
      <c r="N34">
        <f>IF(AND(A34&gt;0,A34&lt;999),IFERROR(VLOOKUP(results1203[[#This Row],[Card]],FISW[],1,FALSE),0),0)</f>
        <v>308018</v>
      </c>
      <c r="O34">
        <f t="shared" ref="O34:O65" si="3">A34</f>
        <v>33</v>
      </c>
    </row>
    <row r="35" spans="1:15" x14ac:dyDescent="0.3">
      <c r="A35" s="12">
        <v>34</v>
      </c>
      <c r="B35" s="13">
        <v>44</v>
      </c>
      <c r="C35" s="13">
        <v>108115</v>
      </c>
      <c r="D35" s="13" t="s">
        <v>324</v>
      </c>
      <c r="E35" s="13" t="s">
        <v>963</v>
      </c>
      <c r="F35" s="13" t="s">
        <v>17</v>
      </c>
      <c r="G35" s="13" t="s">
        <v>1319</v>
      </c>
      <c r="H35" s="13" t="s">
        <v>2413</v>
      </c>
      <c r="I35" s="13" t="s">
        <v>2414</v>
      </c>
      <c r="J35" s="13" t="s">
        <v>2415</v>
      </c>
      <c r="K35" s="14" t="s">
        <v>2416</v>
      </c>
      <c r="M35">
        <f t="shared" si="2"/>
        <v>108115</v>
      </c>
      <c r="N35">
        <f>IF(AND(A35&gt;0,A35&lt;999),IFERROR(VLOOKUP(results1203[[#This Row],[Card]],FISW[],1,FALSE),0),0)</f>
        <v>108115</v>
      </c>
      <c r="O35">
        <f t="shared" si="3"/>
        <v>34</v>
      </c>
    </row>
    <row r="36" spans="1:15" x14ac:dyDescent="0.3">
      <c r="A36" s="9">
        <v>35</v>
      </c>
      <c r="B36" s="10">
        <v>43</v>
      </c>
      <c r="C36" s="10">
        <v>108158</v>
      </c>
      <c r="D36" s="10" t="s">
        <v>1250</v>
      </c>
      <c r="E36" s="10" t="s">
        <v>963</v>
      </c>
      <c r="F36" s="10" t="s">
        <v>17</v>
      </c>
      <c r="G36" s="10" t="s">
        <v>1352</v>
      </c>
      <c r="H36" s="10" t="s">
        <v>829</v>
      </c>
      <c r="I36" s="10" t="s">
        <v>2417</v>
      </c>
      <c r="J36" s="10" t="s">
        <v>2418</v>
      </c>
      <c r="K36" s="11" t="s">
        <v>2419</v>
      </c>
      <c r="M36">
        <f t="shared" si="2"/>
        <v>108158</v>
      </c>
      <c r="N36">
        <f>IF(AND(A36&gt;0,A36&lt;999),IFERROR(VLOOKUP(results1203[[#This Row],[Card]],FISW[],1,FALSE),0),0)</f>
        <v>108158</v>
      </c>
      <c r="O36">
        <f t="shared" si="3"/>
        <v>35</v>
      </c>
    </row>
    <row r="37" spans="1:15" x14ac:dyDescent="0.3">
      <c r="A37" s="12">
        <v>36</v>
      </c>
      <c r="B37" s="13">
        <v>51</v>
      </c>
      <c r="C37" s="13">
        <v>6536531</v>
      </c>
      <c r="D37" s="13" t="s">
        <v>1918</v>
      </c>
      <c r="E37" s="13" t="s">
        <v>969</v>
      </c>
      <c r="F37" s="13" t="s">
        <v>20</v>
      </c>
      <c r="G37" s="13" t="s">
        <v>2420</v>
      </c>
      <c r="H37" s="13" t="s">
        <v>2421</v>
      </c>
      <c r="I37" s="13" t="s">
        <v>2422</v>
      </c>
      <c r="J37" s="13" t="s">
        <v>2423</v>
      </c>
      <c r="K37" s="14" t="s">
        <v>2424</v>
      </c>
      <c r="M37">
        <f t="shared" si="2"/>
        <v>6536531</v>
      </c>
      <c r="N37">
        <f>IF(AND(A37&gt;0,A37&lt;999),IFERROR(VLOOKUP(results1203[[#This Row],[Card]],FISW[],1,FALSE),0),0)</f>
        <v>6536531</v>
      </c>
      <c r="O37">
        <f t="shared" si="3"/>
        <v>36</v>
      </c>
    </row>
    <row r="38" spans="1:15" x14ac:dyDescent="0.3">
      <c r="A38" s="9">
        <v>37</v>
      </c>
      <c r="B38" s="10">
        <v>46</v>
      </c>
      <c r="C38" s="10">
        <v>107988</v>
      </c>
      <c r="D38" s="10" t="s">
        <v>311</v>
      </c>
      <c r="E38" s="10" t="s">
        <v>969</v>
      </c>
      <c r="F38" s="10" t="s">
        <v>17</v>
      </c>
      <c r="G38" s="10" t="s">
        <v>2425</v>
      </c>
      <c r="H38" s="10" t="s">
        <v>2426</v>
      </c>
      <c r="I38" s="10" t="s">
        <v>2427</v>
      </c>
      <c r="J38" s="10" t="s">
        <v>2428</v>
      </c>
      <c r="K38" s="11" t="s">
        <v>2429</v>
      </c>
      <c r="M38">
        <f t="shared" si="2"/>
        <v>107988</v>
      </c>
      <c r="N38">
        <f>IF(AND(A38&gt;0,A38&lt;999),IFERROR(VLOOKUP(results1203[[#This Row],[Card]],FISW[],1,FALSE),0),0)</f>
        <v>107988</v>
      </c>
      <c r="O38">
        <f t="shared" si="3"/>
        <v>37</v>
      </c>
    </row>
    <row r="39" spans="1:15" x14ac:dyDescent="0.3">
      <c r="A39" s="12">
        <v>38</v>
      </c>
      <c r="B39" s="13">
        <v>66</v>
      </c>
      <c r="C39" s="13">
        <v>107850</v>
      </c>
      <c r="D39" s="13" t="s">
        <v>1374</v>
      </c>
      <c r="E39" s="13" t="s">
        <v>1029</v>
      </c>
      <c r="F39" s="13" t="s">
        <v>17</v>
      </c>
      <c r="G39" s="13" t="s">
        <v>2430</v>
      </c>
      <c r="H39" s="13" t="s">
        <v>2431</v>
      </c>
      <c r="I39" s="13" t="s">
        <v>2432</v>
      </c>
      <c r="J39" s="13" t="s">
        <v>2433</v>
      </c>
      <c r="K39" s="14" t="s">
        <v>2434</v>
      </c>
      <c r="M39">
        <f t="shared" si="2"/>
        <v>107850</v>
      </c>
      <c r="N39">
        <f>IF(AND(A39&gt;0,A39&lt;999),IFERROR(VLOOKUP(results1203[[#This Row],[Card]],FISW[],1,FALSE),0),0)</f>
        <v>107850</v>
      </c>
      <c r="O39">
        <f t="shared" si="3"/>
        <v>38</v>
      </c>
    </row>
    <row r="40" spans="1:15" x14ac:dyDescent="0.3">
      <c r="A40" s="9">
        <v>39</v>
      </c>
      <c r="B40" s="10">
        <v>48</v>
      </c>
      <c r="C40" s="10">
        <v>108177</v>
      </c>
      <c r="D40" s="10" t="s">
        <v>421</v>
      </c>
      <c r="E40" s="10" t="s">
        <v>963</v>
      </c>
      <c r="F40" s="10" t="s">
        <v>17</v>
      </c>
      <c r="G40" s="10" t="s">
        <v>2435</v>
      </c>
      <c r="H40" s="10" t="s">
        <v>794</v>
      </c>
      <c r="I40" s="10" t="s">
        <v>2436</v>
      </c>
      <c r="J40" s="10" t="s">
        <v>2437</v>
      </c>
      <c r="K40" s="11" t="s">
        <v>2438</v>
      </c>
      <c r="M40">
        <f t="shared" si="2"/>
        <v>108177</v>
      </c>
      <c r="N40">
        <f>IF(AND(A40&gt;0,A40&lt;999),IFERROR(VLOOKUP(results1203[[#This Row],[Card]],FISW[],1,FALSE),0),0)</f>
        <v>108177</v>
      </c>
      <c r="O40">
        <f t="shared" si="3"/>
        <v>39</v>
      </c>
    </row>
    <row r="41" spans="1:15" x14ac:dyDescent="0.3">
      <c r="A41" s="12">
        <v>40</v>
      </c>
      <c r="B41" s="13">
        <v>54</v>
      </c>
      <c r="C41" s="13">
        <v>108181</v>
      </c>
      <c r="D41" s="13" t="s">
        <v>276</v>
      </c>
      <c r="E41" s="13" t="s">
        <v>963</v>
      </c>
      <c r="F41" s="13" t="s">
        <v>17</v>
      </c>
      <c r="G41" s="13" t="s">
        <v>2439</v>
      </c>
      <c r="H41" s="13" t="s">
        <v>1509</v>
      </c>
      <c r="I41" s="13" t="s">
        <v>2440</v>
      </c>
      <c r="J41" s="13" t="s">
        <v>2441</v>
      </c>
      <c r="K41" s="14" t="s">
        <v>2442</v>
      </c>
      <c r="M41">
        <f t="shared" si="2"/>
        <v>108181</v>
      </c>
      <c r="N41">
        <f>IF(AND(A41&gt;0,A41&lt;999),IFERROR(VLOOKUP(results1203[[#This Row],[Card]],FISW[],1,FALSE),0),0)</f>
        <v>108181</v>
      </c>
      <c r="O41">
        <f t="shared" si="3"/>
        <v>40</v>
      </c>
    </row>
    <row r="42" spans="1:15" x14ac:dyDescent="0.3">
      <c r="A42" s="9">
        <v>41</v>
      </c>
      <c r="B42" s="10">
        <v>52</v>
      </c>
      <c r="C42" s="10">
        <v>108052</v>
      </c>
      <c r="D42" s="10" t="s">
        <v>231</v>
      </c>
      <c r="E42" s="10" t="s">
        <v>969</v>
      </c>
      <c r="F42" s="10" t="s">
        <v>17</v>
      </c>
      <c r="G42" s="10" t="s">
        <v>1691</v>
      </c>
      <c r="H42" s="10" t="s">
        <v>1556</v>
      </c>
      <c r="I42" s="10" t="s">
        <v>2443</v>
      </c>
      <c r="J42" s="10" t="s">
        <v>759</v>
      </c>
      <c r="K42" s="11" t="s">
        <v>2444</v>
      </c>
      <c r="M42">
        <f t="shared" si="2"/>
        <v>108052</v>
      </c>
      <c r="N42">
        <f>IF(AND(A42&gt;0,A42&lt;999),IFERROR(VLOOKUP(results1203[[#This Row],[Card]],FISW[],1,FALSE),0),0)</f>
        <v>108052</v>
      </c>
      <c r="O42">
        <f t="shared" si="3"/>
        <v>41</v>
      </c>
    </row>
    <row r="43" spans="1:15" x14ac:dyDescent="0.3">
      <c r="A43" s="12">
        <v>42</v>
      </c>
      <c r="B43" s="13">
        <v>74</v>
      </c>
      <c r="C43" s="13">
        <v>108141</v>
      </c>
      <c r="D43" s="13" t="s">
        <v>320</v>
      </c>
      <c r="E43" s="13" t="s">
        <v>963</v>
      </c>
      <c r="F43" s="13" t="s">
        <v>17</v>
      </c>
      <c r="G43" s="13" t="s">
        <v>1369</v>
      </c>
      <c r="H43" s="13" t="s">
        <v>2445</v>
      </c>
      <c r="I43" s="13" t="s">
        <v>2446</v>
      </c>
      <c r="J43" s="13" t="s">
        <v>2447</v>
      </c>
      <c r="K43" s="14" t="s">
        <v>2448</v>
      </c>
      <c r="M43">
        <f t="shared" si="2"/>
        <v>108141</v>
      </c>
      <c r="N43">
        <f>IF(AND(A43&gt;0,A43&lt;999),IFERROR(VLOOKUP(results1203[[#This Row],[Card]],FISW[],1,FALSE),0),0)</f>
        <v>108141</v>
      </c>
      <c r="O43">
        <f t="shared" si="3"/>
        <v>42</v>
      </c>
    </row>
    <row r="44" spans="1:15" x14ac:dyDescent="0.3">
      <c r="A44" s="9">
        <v>43</v>
      </c>
      <c r="B44" s="10">
        <v>59</v>
      </c>
      <c r="C44" s="10">
        <v>108164</v>
      </c>
      <c r="D44" s="10" t="s">
        <v>1356</v>
      </c>
      <c r="E44" s="10" t="s">
        <v>963</v>
      </c>
      <c r="F44" s="10" t="s">
        <v>17</v>
      </c>
      <c r="G44" s="10" t="s">
        <v>2449</v>
      </c>
      <c r="H44" s="10" t="s">
        <v>1564</v>
      </c>
      <c r="I44" s="10" t="s">
        <v>2450</v>
      </c>
      <c r="J44" s="10" t="s">
        <v>2451</v>
      </c>
      <c r="K44" s="11" t="s">
        <v>2452</v>
      </c>
      <c r="M44">
        <f t="shared" si="2"/>
        <v>108164</v>
      </c>
      <c r="N44">
        <f>IF(AND(A44&gt;0,A44&lt;999),IFERROR(VLOOKUP(results1203[[#This Row],[Card]],FISW[],1,FALSE),0),0)</f>
        <v>108164</v>
      </c>
      <c r="O44">
        <f t="shared" si="3"/>
        <v>43</v>
      </c>
    </row>
    <row r="45" spans="1:15" x14ac:dyDescent="0.3">
      <c r="A45" s="12">
        <v>44</v>
      </c>
      <c r="B45" s="13">
        <v>75</v>
      </c>
      <c r="C45" s="13">
        <v>108099</v>
      </c>
      <c r="D45" s="13" t="s">
        <v>1991</v>
      </c>
      <c r="E45" s="13" t="s">
        <v>963</v>
      </c>
      <c r="F45" s="13" t="s">
        <v>17</v>
      </c>
      <c r="G45" s="13" t="s">
        <v>2453</v>
      </c>
      <c r="H45" s="13" t="s">
        <v>721</v>
      </c>
      <c r="I45" s="13" t="s">
        <v>1236</v>
      </c>
      <c r="J45" s="13" t="s">
        <v>2454</v>
      </c>
      <c r="K45" s="14" t="s">
        <v>2455</v>
      </c>
      <c r="M45">
        <f t="shared" si="2"/>
        <v>108099</v>
      </c>
      <c r="N45">
        <f>IF(AND(A45&gt;0,A45&lt;999),IFERROR(VLOOKUP(results1203[[#This Row],[Card]],FISW[],1,FALSE),0),0)</f>
        <v>108099</v>
      </c>
      <c r="O45">
        <f t="shared" si="3"/>
        <v>44</v>
      </c>
    </row>
    <row r="46" spans="1:15" x14ac:dyDescent="0.3">
      <c r="A46" s="9">
        <v>45</v>
      </c>
      <c r="B46" s="10">
        <v>62</v>
      </c>
      <c r="C46" s="10">
        <v>108145</v>
      </c>
      <c r="D46" s="10" t="s">
        <v>1976</v>
      </c>
      <c r="E46" s="10" t="s">
        <v>963</v>
      </c>
      <c r="F46" s="10" t="s">
        <v>17</v>
      </c>
      <c r="G46" s="10" t="s">
        <v>2456</v>
      </c>
      <c r="H46" s="10" t="s">
        <v>852</v>
      </c>
      <c r="I46" s="10" t="s">
        <v>2457</v>
      </c>
      <c r="J46" s="10" t="s">
        <v>1119</v>
      </c>
      <c r="K46" s="11" t="s">
        <v>2458</v>
      </c>
      <c r="M46">
        <f t="shared" si="2"/>
        <v>108145</v>
      </c>
      <c r="N46">
        <f>IF(AND(A46&gt;0,A46&lt;999),IFERROR(VLOOKUP(results1203[[#This Row],[Card]],FISW[],1,FALSE),0),0)</f>
        <v>108145</v>
      </c>
      <c r="O46">
        <f t="shared" si="3"/>
        <v>45</v>
      </c>
    </row>
    <row r="47" spans="1:15" x14ac:dyDescent="0.3">
      <c r="A47" s="12">
        <v>46</v>
      </c>
      <c r="B47" s="13">
        <v>69</v>
      </c>
      <c r="C47" s="13">
        <v>108098</v>
      </c>
      <c r="D47" s="13" t="s">
        <v>2063</v>
      </c>
      <c r="E47" s="13" t="s">
        <v>963</v>
      </c>
      <c r="F47" s="13" t="s">
        <v>17</v>
      </c>
      <c r="G47" s="13" t="s">
        <v>2459</v>
      </c>
      <c r="H47" s="13" t="s">
        <v>2460</v>
      </c>
      <c r="I47" s="13" t="s">
        <v>2461</v>
      </c>
      <c r="J47" s="13" t="s">
        <v>2462</v>
      </c>
      <c r="K47" s="14" t="s">
        <v>2463</v>
      </c>
      <c r="M47">
        <f t="shared" si="2"/>
        <v>108098</v>
      </c>
      <c r="N47">
        <f>IF(AND(A47&gt;0,A47&lt;999),IFERROR(VLOOKUP(results1203[[#This Row],[Card]],FISW[],1,FALSE),0),0)</f>
        <v>108098</v>
      </c>
      <c r="O47">
        <f t="shared" si="3"/>
        <v>46</v>
      </c>
    </row>
    <row r="48" spans="1:15" x14ac:dyDescent="0.3">
      <c r="A48" s="9">
        <v>47</v>
      </c>
      <c r="B48" s="10">
        <v>85</v>
      </c>
      <c r="C48" s="10">
        <v>6295537</v>
      </c>
      <c r="D48" s="10" t="s">
        <v>2025</v>
      </c>
      <c r="E48" s="10" t="s">
        <v>963</v>
      </c>
      <c r="F48" s="10" t="s">
        <v>2026</v>
      </c>
      <c r="G48" s="10" t="s">
        <v>2464</v>
      </c>
      <c r="H48" s="10" t="s">
        <v>2465</v>
      </c>
      <c r="I48" s="10" t="s">
        <v>2466</v>
      </c>
      <c r="J48" s="10" t="s">
        <v>2467</v>
      </c>
      <c r="K48" s="11" t="s">
        <v>2468</v>
      </c>
      <c r="M48">
        <f t="shared" si="2"/>
        <v>6295537</v>
      </c>
      <c r="N48">
        <f>IF(AND(A48&gt;0,A48&lt;999),IFERROR(VLOOKUP(results1203[[#This Row],[Card]],FISW[],1,FALSE),0),0)</f>
        <v>6295537</v>
      </c>
      <c r="O48">
        <f t="shared" si="3"/>
        <v>47</v>
      </c>
    </row>
    <row r="49" spans="1:15" x14ac:dyDescent="0.3">
      <c r="A49" s="12">
        <v>48</v>
      </c>
      <c r="B49" s="13">
        <v>50</v>
      </c>
      <c r="C49" s="13">
        <v>108170</v>
      </c>
      <c r="D49" s="13" t="s">
        <v>445</v>
      </c>
      <c r="E49" s="13" t="s">
        <v>963</v>
      </c>
      <c r="F49" s="13" t="s">
        <v>17</v>
      </c>
      <c r="G49" s="13" t="s">
        <v>2469</v>
      </c>
      <c r="H49" s="13" t="s">
        <v>2470</v>
      </c>
      <c r="I49" s="13" t="s">
        <v>2471</v>
      </c>
      <c r="J49" s="13" t="s">
        <v>2472</v>
      </c>
      <c r="K49" s="14" t="s">
        <v>2473</v>
      </c>
      <c r="M49">
        <f t="shared" si="2"/>
        <v>108170</v>
      </c>
      <c r="N49">
        <f>IF(AND(A49&gt;0,A49&lt;999),IFERROR(VLOOKUP(results1203[[#This Row],[Card]],FISW[],1,FALSE),0),0)</f>
        <v>108170</v>
      </c>
      <c r="O49">
        <f t="shared" si="3"/>
        <v>48</v>
      </c>
    </row>
    <row r="50" spans="1:15" x14ac:dyDescent="0.3">
      <c r="A50" s="9">
        <v>49</v>
      </c>
      <c r="B50" s="10">
        <v>56</v>
      </c>
      <c r="C50" s="10">
        <v>107989</v>
      </c>
      <c r="D50" s="10" t="s">
        <v>247</v>
      </c>
      <c r="E50" s="10" t="s">
        <v>969</v>
      </c>
      <c r="F50" s="10" t="s">
        <v>17</v>
      </c>
      <c r="G50" s="10" t="s">
        <v>2474</v>
      </c>
      <c r="H50" s="10" t="s">
        <v>259</v>
      </c>
      <c r="I50" s="10" t="s">
        <v>2475</v>
      </c>
      <c r="J50" s="10" t="s">
        <v>2476</v>
      </c>
      <c r="K50" s="11" t="s">
        <v>2477</v>
      </c>
      <c r="M50">
        <f t="shared" si="2"/>
        <v>107989</v>
      </c>
      <c r="N50">
        <f>IF(AND(A50&gt;0,A50&lt;999),IFERROR(VLOOKUP(results1203[[#This Row],[Card]],FISW[],1,FALSE),0),0)</f>
        <v>107989</v>
      </c>
      <c r="O50">
        <f t="shared" si="3"/>
        <v>49</v>
      </c>
    </row>
    <row r="51" spans="1:15" x14ac:dyDescent="0.3">
      <c r="A51" s="12">
        <v>50</v>
      </c>
      <c r="B51" s="13">
        <v>68</v>
      </c>
      <c r="C51" s="13">
        <v>108127</v>
      </c>
      <c r="D51" s="13" t="s">
        <v>264</v>
      </c>
      <c r="E51" s="13" t="s">
        <v>963</v>
      </c>
      <c r="F51" s="13" t="s">
        <v>17</v>
      </c>
      <c r="G51" s="13" t="s">
        <v>2478</v>
      </c>
      <c r="H51" s="13" t="s">
        <v>259</v>
      </c>
      <c r="I51" s="13" t="s">
        <v>2479</v>
      </c>
      <c r="J51" s="13" t="s">
        <v>2480</v>
      </c>
      <c r="K51" s="14" t="s">
        <v>2481</v>
      </c>
      <c r="M51">
        <f t="shared" si="2"/>
        <v>108127</v>
      </c>
      <c r="N51">
        <f>IF(AND(A51&gt;0,A51&lt;999),IFERROR(VLOOKUP(results1203[[#This Row],[Card]],FISW[],1,FALSE),0),0)</f>
        <v>108127</v>
      </c>
      <c r="O51">
        <f t="shared" si="3"/>
        <v>50</v>
      </c>
    </row>
    <row r="52" spans="1:15" x14ac:dyDescent="0.3">
      <c r="A52" s="9">
        <v>51</v>
      </c>
      <c r="B52" s="10">
        <v>70</v>
      </c>
      <c r="C52" s="10">
        <v>108217</v>
      </c>
      <c r="D52" s="10" t="s">
        <v>270</v>
      </c>
      <c r="E52" s="10" t="s">
        <v>963</v>
      </c>
      <c r="F52" s="10" t="s">
        <v>17</v>
      </c>
      <c r="G52" s="10" t="s">
        <v>2482</v>
      </c>
      <c r="H52" s="10" t="s">
        <v>1551</v>
      </c>
      <c r="I52" s="10" t="s">
        <v>2483</v>
      </c>
      <c r="J52" s="10" t="s">
        <v>2484</v>
      </c>
      <c r="K52" s="11" t="s">
        <v>2485</v>
      </c>
      <c r="M52">
        <f t="shared" si="2"/>
        <v>108217</v>
      </c>
      <c r="N52">
        <f>IF(AND(A52&gt;0,A52&lt;999),IFERROR(VLOOKUP(results1203[[#This Row],[Card]],FISW[],1,FALSE),0),0)</f>
        <v>108217</v>
      </c>
      <c r="O52">
        <f t="shared" si="3"/>
        <v>51</v>
      </c>
    </row>
    <row r="53" spans="1:15" x14ac:dyDescent="0.3">
      <c r="A53" s="12">
        <v>52</v>
      </c>
      <c r="B53" s="13">
        <v>67</v>
      </c>
      <c r="C53" s="13">
        <v>108155</v>
      </c>
      <c r="D53" s="13" t="s">
        <v>253</v>
      </c>
      <c r="E53" s="13" t="s">
        <v>963</v>
      </c>
      <c r="F53" s="13" t="s">
        <v>17</v>
      </c>
      <c r="G53" s="13" t="s">
        <v>2486</v>
      </c>
      <c r="H53" s="13" t="s">
        <v>271</v>
      </c>
      <c r="I53" s="13" t="s">
        <v>910</v>
      </c>
      <c r="J53" s="13" t="s">
        <v>2487</v>
      </c>
      <c r="K53" s="14" t="s">
        <v>2488</v>
      </c>
      <c r="M53">
        <f t="shared" si="2"/>
        <v>108155</v>
      </c>
      <c r="N53">
        <f>IF(AND(A53&gt;0,A53&lt;999),IFERROR(VLOOKUP(results1203[[#This Row],[Card]],FISW[],1,FALSE),0),0)</f>
        <v>108155</v>
      </c>
      <c r="O53">
        <f t="shared" si="3"/>
        <v>52</v>
      </c>
    </row>
    <row r="54" spans="1:15" x14ac:dyDescent="0.3">
      <c r="A54" s="9">
        <v>53</v>
      </c>
      <c r="B54" s="10">
        <v>73</v>
      </c>
      <c r="C54" s="10">
        <v>108032</v>
      </c>
      <c r="D54" s="10" t="s">
        <v>297</v>
      </c>
      <c r="E54" s="10" t="s">
        <v>969</v>
      </c>
      <c r="F54" s="10" t="s">
        <v>17</v>
      </c>
      <c r="G54" s="10" t="s">
        <v>2489</v>
      </c>
      <c r="H54" s="10" t="s">
        <v>2490</v>
      </c>
      <c r="I54" s="10" t="s">
        <v>2491</v>
      </c>
      <c r="J54" s="10" t="s">
        <v>2492</v>
      </c>
      <c r="K54" s="11" t="s">
        <v>2493</v>
      </c>
      <c r="M54">
        <f t="shared" si="2"/>
        <v>108032</v>
      </c>
      <c r="N54">
        <f>IF(AND(A54&gt;0,A54&lt;999),IFERROR(VLOOKUP(results1203[[#This Row],[Card]],FISW[],1,FALSE),0),0)</f>
        <v>108032</v>
      </c>
      <c r="O54">
        <f t="shared" si="3"/>
        <v>53</v>
      </c>
    </row>
    <row r="55" spans="1:15" x14ac:dyDescent="0.3">
      <c r="A55" s="12">
        <v>54</v>
      </c>
      <c r="B55" s="13">
        <v>71</v>
      </c>
      <c r="C55" s="13">
        <v>108154</v>
      </c>
      <c r="D55" s="13" t="s">
        <v>292</v>
      </c>
      <c r="E55" s="13" t="s">
        <v>963</v>
      </c>
      <c r="F55" s="13" t="s">
        <v>17</v>
      </c>
      <c r="G55" s="13" t="s">
        <v>2494</v>
      </c>
      <c r="H55" s="13" t="s">
        <v>2495</v>
      </c>
      <c r="I55" s="13" t="s">
        <v>2496</v>
      </c>
      <c r="J55" s="13" t="s">
        <v>2497</v>
      </c>
      <c r="K55" s="14" t="s">
        <v>2498</v>
      </c>
      <c r="M55">
        <f t="shared" si="2"/>
        <v>108154</v>
      </c>
      <c r="N55">
        <f>IF(AND(A55&gt;0,A55&lt;999),IFERROR(VLOOKUP(results1203[[#This Row],[Card]],FISW[],1,FALSE),0),0)</f>
        <v>108154</v>
      </c>
      <c r="O55">
        <f t="shared" si="3"/>
        <v>54</v>
      </c>
    </row>
    <row r="56" spans="1:15" x14ac:dyDescent="0.3">
      <c r="A56" s="9">
        <v>55</v>
      </c>
      <c r="B56" s="10">
        <v>82</v>
      </c>
      <c r="C56" s="10">
        <v>426375</v>
      </c>
      <c r="D56" s="10" t="s">
        <v>2060</v>
      </c>
      <c r="E56" s="10" t="s">
        <v>958</v>
      </c>
      <c r="F56" s="10" t="s">
        <v>2061</v>
      </c>
      <c r="G56" s="10" t="s">
        <v>2499</v>
      </c>
      <c r="H56" s="10" t="s">
        <v>2500</v>
      </c>
      <c r="I56" s="10" t="s">
        <v>1310</v>
      </c>
      <c r="J56" s="10" t="s">
        <v>2501</v>
      </c>
      <c r="K56" s="11" t="s">
        <v>2502</v>
      </c>
      <c r="M56">
        <f t="shared" si="2"/>
        <v>426375</v>
      </c>
      <c r="N56">
        <f>IF(AND(A56&gt;0,A56&lt;999),IFERROR(VLOOKUP(results1203[[#This Row],[Card]],FISW[],1,FALSE),0),0)</f>
        <v>426375</v>
      </c>
      <c r="O56">
        <f t="shared" si="3"/>
        <v>55</v>
      </c>
    </row>
    <row r="57" spans="1:15" x14ac:dyDescent="0.3">
      <c r="A57" s="12">
        <v>56</v>
      </c>
      <c r="B57" s="13">
        <v>81</v>
      </c>
      <c r="C57" s="13">
        <v>108240</v>
      </c>
      <c r="D57" s="13" t="s">
        <v>2503</v>
      </c>
      <c r="E57" s="13" t="s">
        <v>963</v>
      </c>
      <c r="F57" s="13" t="s">
        <v>17</v>
      </c>
      <c r="G57" s="13" t="s">
        <v>1424</v>
      </c>
      <c r="H57" s="13" t="s">
        <v>1631</v>
      </c>
      <c r="I57" s="13" t="s">
        <v>2504</v>
      </c>
      <c r="J57" s="13" t="s">
        <v>2505</v>
      </c>
      <c r="K57" s="14" t="s">
        <v>2506</v>
      </c>
      <c r="M57">
        <f t="shared" si="2"/>
        <v>108240</v>
      </c>
      <c r="N57">
        <f>IF(AND(A57&gt;0,A57&lt;999),IFERROR(VLOOKUP(results1203[[#This Row],[Card]],FISW[],1,FALSE),0),0)</f>
        <v>108240</v>
      </c>
      <c r="O57">
        <f t="shared" si="3"/>
        <v>56</v>
      </c>
    </row>
    <row r="58" spans="1:15" x14ac:dyDescent="0.3">
      <c r="A58" s="9">
        <v>57</v>
      </c>
      <c r="B58" s="10">
        <v>84</v>
      </c>
      <c r="C58" s="10">
        <v>108168</v>
      </c>
      <c r="D58" s="10" t="s">
        <v>454</v>
      </c>
      <c r="E58" s="10" t="s">
        <v>969</v>
      </c>
      <c r="F58" s="10" t="s">
        <v>17</v>
      </c>
      <c r="G58" s="10" t="s">
        <v>2507</v>
      </c>
      <c r="H58" s="10" t="s">
        <v>2508</v>
      </c>
      <c r="I58" s="10" t="s">
        <v>2509</v>
      </c>
      <c r="J58" s="10" t="s">
        <v>2510</v>
      </c>
      <c r="K58" s="11" t="s">
        <v>2511</v>
      </c>
      <c r="M58">
        <f t="shared" si="2"/>
        <v>108168</v>
      </c>
      <c r="N58">
        <f>IF(AND(A58&gt;0,A58&lt;999),IFERROR(VLOOKUP(results1203[[#This Row],[Card]],FISW[],1,FALSE),0),0)</f>
        <v>108168</v>
      </c>
      <c r="O58">
        <f t="shared" si="3"/>
        <v>57</v>
      </c>
    </row>
    <row r="59" spans="1:15" x14ac:dyDescent="0.3">
      <c r="A59" s="12">
        <v>58</v>
      </c>
      <c r="B59" s="13">
        <v>78</v>
      </c>
      <c r="C59" s="13">
        <v>108101</v>
      </c>
      <c r="D59" s="13" t="s">
        <v>2062</v>
      </c>
      <c r="E59" s="13" t="s">
        <v>963</v>
      </c>
      <c r="F59" s="13" t="s">
        <v>17</v>
      </c>
      <c r="G59" s="13" t="s">
        <v>2512</v>
      </c>
      <c r="H59" s="13" t="s">
        <v>1287</v>
      </c>
      <c r="I59" s="13" t="s">
        <v>2513</v>
      </c>
      <c r="J59" s="13" t="s">
        <v>2514</v>
      </c>
      <c r="K59" s="14" t="s">
        <v>2515</v>
      </c>
      <c r="M59">
        <f t="shared" si="2"/>
        <v>108101</v>
      </c>
      <c r="N59">
        <f>IF(AND(A59&gt;0,A59&lt;999),IFERROR(VLOOKUP(results1203[[#This Row],[Card]],FISW[],1,FALSE),0),0)</f>
        <v>108101</v>
      </c>
      <c r="O59">
        <f t="shared" si="3"/>
        <v>58</v>
      </c>
    </row>
    <row r="60" spans="1:15" x14ac:dyDescent="0.3">
      <c r="A60" s="9">
        <v>59</v>
      </c>
      <c r="B60" s="10">
        <v>77</v>
      </c>
      <c r="C60" s="10">
        <v>108024</v>
      </c>
      <c r="D60" s="10" t="s">
        <v>303</v>
      </c>
      <c r="E60" s="10" t="s">
        <v>969</v>
      </c>
      <c r="F60" s="10" t="s">
        <v>17</v>
      </c>
      <c r="G60" s="10" t="s">
        <v>2516</v>
      </c>
      <c r="H60" s="10" t="s">
        <v>1325</v>
      </c>
      <c r="I60" s="10" t="s">
        <v>2517</v>
      </c>
      <c r="J60" s="10" t="s">
        <v>2518</v>
      </c>
      <c r="K60" s="11" t="s">
        <v>2519</v>
      </c>
      <c r="M60">
        <f t="shared" si="2"/>
        <v>108024</v>
      </c>
      <c r="N60">
        <f>IF(AND(A60&gt;0,A60&lt;999),IFERROR(VLOOKUP(results1203[[#This Row],[Card]],FISW[],1,FALSE),0),0)</f>
        <v>108024</v>
      </c>
      <c r="O60">
        <f t="shared" si="3"/>
        <v>59</v>
      </c>
    </row>
    <row r="61" spans="1:15" x14ac:dyDescent="0.3">
      <c r="A61" s="12">
        <v>999</v>
      </c>
      <c r="B61" s="13">
        <v>72</v>
      </c>
      <c r="C61" s="13">
        <v>108180</v>
      </c>
      <c r="D61" s="13" t="s">
        <v>477</v>
      </c>
      <c r="E61" s="13" t="s">
        <v>963</v>
      </c>
      <c r="F61" s="13" t="s">
        <v>17</v>
      </c>
      <c r="G61" s="13" t="s">
        <v>1420</v>
      </c>
      <c r="H61" s="13" t="s">
        <v>18</v>
      </c>
      <c r="I61" s="13" t="s">
        <v>18</v>
      </c>
      <c r="J61" s="13" t="s">
        <v>18</v>
      </c>
      <c r="K61" s="14" t="s">
        <v>18</v>
      </c>
      <c r="M61">
        <f t="shared" si="2"/>
        <v>108180</v>
      </c>
      <c r="N61">
        <f>IF(AND(A61&gt;0,A61&lt;999),IFERROR(VLOOKUP(results1203[[#This Row],[Card]],FISW[],1,FALSE),0),0)</f>
        <v>0</v>
      </c>
      <c r="O61">
        <f t="shared" si="3"/>
        <v>999</v>
      </c>
    </row>
    <row r="62" spans="1:15" x14ac:dyDescent="0.3">
      <c r="A62" s="12">
        <v>999</v>
      </c>
      <c r="B62" s="10">
        <v>65</v>
      </c>
      <c r="C62" s="10">
        <v>108139</v>
      </c>
      <c r="D62" s="10" t="s">
        <v>258</v>
      </c>
      <c r="E62" s="10" t="s">
        <v>963</v>
      </c>
      <c r="F62" s="10" t="s">
        <v>17</v>
      </c>
      <c r="G62" s="10" t="s">
        <v>2520</v>
      </c>
      <c r="H62" s="10" t="s">
        <v>18</v>
      </c>
      <c r="I62" s="10" t="s">
        <v>18</v>
      </c>
      <c r="J62" s="10" t="s">
        <v>18</v>
      </c>
      <c r="K62" s="11" t="s">
        <v>18</v>
      </c>
      <c r="M62">
        <f t="shared" si="2"/>
        <v>108139</v>
      </c>
      <c r="N62">
        <f>IF(AND(A62&gt;0,A62&lt;999),IFERROR(VLOOKUP(results1203[[#This Row],[Card]],FISW[],1,FALSE),0),0)</f>
        <v>0</v>
      </c>
      <c r="O62">
        <f t="shared" si="3"/>
        <v>999</v>
      </c>
    </row>
    <row r="63" spans="1:15" x14ac:dyDescent="0.3">
      <c r="A63" s="12">
        <v>999</v>
      </c>
      <c r="B63" s="13">
        <v>49</v>
      </c>
      <c r="C63" s="13">
        <v>108142</v>
      </c>
      <c r="D63" s="13" t="s">
        <v>236</v>
      </c>
      <c r="E63" s="13" t="s">
        <v>963</v>
      </c>
      <c r="F63" s="13" t="s">
        <v>17</v>
      </c>
      <c r="G63" s="13" t="s">
        <v>913</v>
      </c>
      <c r="H63" s="13" t="s">
        <v>18</v>
      </c>
      <c r="I63" s="13" t="s">
        <v>18</v>
      </c>
      <c r="J63" s="13" t="s">
        <v>18</v>
      </c>
      <c r="K63" s="14" t="s">
        <v>18</v>
      </c>
      <c r="M63">
        <f t="shared" si="2"/>
        <v>108142</v>
      </c>
      <c r="N63">
        <f>IF(AND(A63&gt;0,A63&lt;999),IFERROR(VLOOKUP(results1203[[#This Row],[Card]],FISW[],1,FALSE),0),0)</f>
        <v>0</v>
      </c>
      <c r="O63">
        <f t="shared" si="3"/>
        <v>999</v>
      </c>
    </row>
    <row r="64" spans="1:15" x14ac:dyDescent="0.3">
      <c r="A64" s="12">
        <v>999</v>
      </c>
      <c r="B64" s="10">
        <v>41</v>
      </c>
      <c r="C64" s="10">
        <v>108183</v>
      </c>
      <c r="D64" s="10" t="s">
        <v>213</v>
      </c>
      <c r="E64" s="10" t="s">
        <v>963</v>
      </c>
      <c r="F64" s="10" t="s">
        <v>17</v>
      </c>
      <c r="G64" s="10" t="s">
        <v>1298</v>
      </c>
      <c r="H64" s="10" t="s">
        <v>18</v>
      </c>
      <c r="I64" s="10" t="s">
        <v>18</v>
      </c>
      <c r="J64" s="10" t="s">
        <v>18</v>
      </c>
      <c r="K64" s="11" t="s">
        <v>18</v>
      </c>
      <c r="M64">
        <f t="shared" si="2"/>
        <v>108183</v>
      </c>
      <c r="N64">
        <f>IF(AND(A64&gt;0,A64&lt;999),IFERROR(VLOOKUP(results1203[[#This Row],[Card]],FISW[],1,FALSE),0),0)</f>
        <v>0</v>
      </c>
      <c r="O64">
        <f t="shared" si="3"/>
        <v>999</v>
      </c>
    </row>
    <row r="65" spans="1:15" x14ac:dyDescent="0.3">
      <c r="A65" s="12">
        <v>999</v>
      </c>
      <c r="B65" s="13">
        <v>37</v>
      </c>
      <c r="C65" s="13">
        <v>107987</v>
      </c>
      <c r="D65" s="13" t="s">
        <v>325</v>
      </c>
      <c r="E65" s="13" t="s">
        <v>969</v>
      </c>
      <c r="F65" s="13" t="s">
        <v>17</v>
      </c>
      <c r="G65" s="13" t="s">
        <v>2521</v>
      </c>
      <c r="H65" s="13" t="s">
        <v>18</v>
      </c>
      <c r="I65" s="13" t="s">
        <v>18</v>
      </c>
      <c r="J65" s="13" t="s">
        <v>18</v>
      </c>
      <c r="K65" s="14" t="s">
        <v>18</v>
      </c>
      <c r="M65">
        <f t="shared" si="2"/>
        <v>107987</v>
      </c>
      <c r="N65">
        <f>IF(AND(A65&gt;0,A65&lt;999),IFERROR(VLOOKUP(results1203[[#This Row],[Card]],FISW[],1,FALSE),0),0)</f>
        <v>0</v>
      </c>
      <c r="O65">
        <f t="shared" si="3"/>
        <v>999</v>
      </c>
    </row>
    <row r="66" spans="1:15" x14ac:dyDescent="0.3">
      <c r="A66" s="12">
        <v>999</v>
      </c>
      <c r="B66" s="10">
        <v>31</v>
      </c>
      <c r="C66" s="10">
        <v>107952</v>
      </c>
      <c r="D66" s="10" t="s">
        <v>2064</v>
      </c>
      <c r="E66" s="10" t="s">
        <v>1029</v>
      </c>
      <c r="F66" s="10" t="s">
        <v>17</v>
      </c>
      <c r="G66" s="10" t="s">
        <v>2522</v>
      </c>
      <c r="H66" s="10" t="s">
        <v>18</v>
      </c>
      <c r="I66" s="10" t="s">
        <v>18</v>
      </c>
      <c r="J66" s="10" t="s">
        <v>18</v>
      </c>
      <c r="K66" s="11" t="s">
        <v>18</v>
      </c>
      <c r="M66">
        <f t="shared" ref="M66:M86" si="4">C66</f>
        <v>107952</v>
      </c>
      <c r="N66">
        <f>IF(AND(A66&gt;0,A66&lt;999),IFERROR(VLOOKUP(results1203[[#This Row],[Card]],FISW[],1,FALSE),0),0)</f>
        <v>0</v>
      </c>
      <c r="O66">
        <f t="shared" ref="O66:O86" si="5">A66</f>
        <v>999</v>
      </c>
    </row>
    <row r="67" spans="1:15" x14ac:dyDescent="0.3">
      <c r="A67" s="12">
        <v>999</v>
      </c>
      <c r="B67" s="13">
        <v>24</v>
      </c>
      <c r="C67" s="13">
        <v>107861</v>
      </c>
      <c r="D67" s="13" t="s">
        <v>174</v>
      </c>
      <c r="E67" s="13" t="s">
        <v>1029</v>
      </c>
      <c r="F67" s="13" t="s">
        <v>17</v>
      </c>
      <c r="G67" s="13" t="s">
        <v>2523</v>
      </c>
      <c r="H67" s="13" t="s">
        <v>18</v>
      </c>
      <c r="I67" s="13" t="s">
        <v>18</v>
      </c>
      <c r="J67" s="13" t="s">
        <v>18</v>
      </c>
      <c r="K67" s="14" t="s">
        <v>18</v>
      </c>
      <c r="M67">
        <f t="shared" si="4"/>
        <v>107861</v>
      </c>
      <c r="N67">
        <f>IF(AND(A67&gt;0,A67&lt;999),IFERROR(VLOOKUP(results1203[[#This Row],[Card]],FISW[],1,FALSE),0),0)</f>
        <v>0</v>
      </c>
      <c r="O67">
        <f t="shared" si="5"/>
        <v>999</v>
      </c>
    </row>
    <row r="68" spans="1:15" x14ac:dyDescent="0.3">
      <c r="A68" s="12">
        <v>999</v>
      </c>
      <c r="B68" s="10">
        <v>20</v>
      </c>
      <c r="C68" s="10">
        <v>108114</v>
      </c>
      <c r="D68" s="10" t="s">
        <v>163</v>
      </c>
      <c r="E68" s="10" t="s">
        <v>963</v>
      </c>
      <c r="F68" s="10" t="s">
        <v>17</v>
      </c>
      <c r="G68" s="10" t="s">
        <v>2508</v>
      </c>
      <c r="H68" s="10" t="s">
        <v>18</v>
      </c>
      <c r="I68" s="10" t="s">
        <v>18</v>
      </c>
      <c r="J68" s="10" t="s">
        <v>18</v>
      </c>
      <c r="K68" s="11" t="s">
        <v>18</v>
      </c>
      <c r="M68">
        <f t="shared" si="4"/>
        <v>108114</v>
      </c>
      <c r="N68">
        <f>IF(AND(A68&gt;0,A68&lt;999),IFERROR(VLOOKUP(results1203[[#This Row],[Card]],FISW[],1,FALSE),0),0)</f>
        <v>0</v>
      </c>
      <c r="O68">
        <f t="shared" si="5"/>
        <v>999</v>
      </c>
    </row>
    <row r="69" spans="1:15" x14ac:dyDescent="0.3">
      <c r="A69" s="12">
        <v>999</v>
      </c>
      <c r="B69" s="13">
        <v>83</v>
      </c>
      <c r="C69" s="13">
        <v>108247</v>
      </c>
      <c r="D69" s="13" t="s">
        <v>2020</v>
      </c>
      <c r="E69" s="13" t="s">
        <v>963</v>
      </c>
      <c r="F69" s="13" t="s">
        <v>17</v>
      </c>
      <c r="G69" s="13" t="s">
        <v>18</v>
      </c>
      <c r="H69" s="13" t="s">
        <v>18</v>
      </c>
      <c r="I69" s="13" t="s">
        <v>18</v>
      </c>
      <c r="J69" s="13" t="s">
        <v>18</v>
      </c>
      <c r="K69" s="14" t="s">
        <v>18</v>
      </c>
      <c r="M69">
        <f t="shared" si="4"/>
        <v>108247</v>
      </c>
      <c r="N69">
        <f>IF(AND(A69&gt;0,A69&lt;999),IFERROR(VLOOKUP(results1203[[#This Row],[Card]],FISW[],1,FALSE),0),0)</f>
        <v>0</v>
      </c>
      <c r="O69">
        <f t="shared" si="5"/>
        <v>999</v>
      </c>
    </row>
    <row r="70" spans="1:15" x14ac:dyDescent="0.3">
      <c r="A70" s="12">
        <v>999</v>
      </c>
      <c r="B70" s="10">
        <v>80</v>
      </c>
      <c r="C70" s="10">
        <v>108138</v>
      </c>
      <c r="D70" s="10" t="s">
        <v>410</v>
      </c>
      <c r="E70" s="10" t="s">
        <v>963</v>
      </c>
      <c r="F70" s="10" t="s">
        <v>17</v>
      </c>
      <c r="G70" s="10" t="s">
        <v>18</v>
      </c>
      <c r="H70" s="10" t="s">
        <v>18</v>
      </c>
      <c r="I70" s="10" t="s">
        <v>18</v>
      </c>
      <c r="J70" s="10" t="s">
        <v>18</v>
      </c>
      <c r="K70" s="11" t="s">
        <v>18</v>
      </c>
      <c r="M70">
        <f t="shared" si="4"/>
        <v>108138</v>
      </c>
      <c r="N70">
        <f>IF(AND(A70&gt;0,A70&lt;999),IFERROR(VLOOKUP(results1203[[#This Row],[Card]],FISW[],1,FALSE),0),0)</f>
        <v>0</v>
      </c>
      <c r="O70">
        <f t="shared" si="5"/>
        <v>999</v>
      </c>
    </row>
    <row r="71" spans="1:15" x14ac:dyDescent="0.3">
      <c r="A71" s="12">
        <v>999</v>
      </c>
      <c r="B71" s="13">
        <v>76</v>
      </c>
      <c r="C71" s="13">
        <v>108189</v>
      </c>
      <c r="D71" s="13" t="s">
        <v>1490</v>
      </c>
      <c r="E71" s="13" t="s">
        <v>963</v>
      </c>
      <c r="F71" s="13" t="s">
        <v>17</v>
      </c>
      <c r="G71" s="13" t="s">
        <v>18</v>
      </c>
      <c r="H71" s="13" t="s">
        <v>18</v>
      </c>
      <c r="I71" s="13" t="s">
        <v>18</v>
      </c>
      <c r="J71" s="13" t="s">
        <v>18</v>
      </c>
      <c r="K71" s="14" t="s">
        <v>18</v>
      </c>
      <c r="M71">
        <f t="shared" si="4"/>
        <v>108189</v>
      </c>
      <c r="N71">
        <f>IF(AND(A71&gt;0,A71&lt;999),IFERROR(VLOOKUP(results1203[[#This Row],[Card]],FISW[],1,FALSE),0),0)</f>
        <v>0</v>
      </c>
      <c r="O71">
        <f t="shared" si="5"/>
        <v>999</v>
      </c>
    </row>
    <row r="72" spans="1:15" x14ac:dyDescent="0.3">
      <c r="A72" s="12">
        <v>999</v>
      </c>
      <c r="B72" s="10">
        <v>63</v>
      </c>
      <c r="C72" s="10">
        <v>108011</v>
      </c>
      <c r="D72" s="10" t="s">
        <v>309</v>
      </c>
      <c r="E72" s="10" t="s">
        <v>969</v>
      </c>
      <c r="F72" s="10" t="s">
        <v>17</v>
      </c>
      <c r="G72" s="10" t="s">
        <v>18</v>
      </c>
      <c r="H72" s="10" t="s">
        <v>18</v>
      </c>
      <c r="I72" s="10" t="s">
        <v>18</v>
      </c>
      <c r="J72" s="10" t="s">
        <v>18</v>
      </c>
      <c r="K72" s="11" t="s">
        <v>18</v>
      </c>
      <c r="M72">
        <f t="shared" si="4"/>
        <v>108011</v>
      </c>
      <c r="N72">
        <f>IF(AND(A72&gt;0,A72&lt;999),IFERROR(VLOOKUP(results1203[[#This Row],[Card]],FISW[],1,FALSE),0),0)</f>
        <v>0</v>
      </c>
      <c r="O72">
        <f t="shared" si="5"/>
        <v>999</v>
      </c>
    </row>
    <row r="73" spans="1:15" x14ac:dyDescent="0.3">
      <c r="A73" s="12">
        <v>999</v>
      </c>
      <c r="B73" s="13">
        <v>61</v>
      </c>
      <c r="C73" s="13">
        <v>108112</v>
      </c>
      <c r="D73" s="13" t="s">
        <v>241</v>
      </c>
      <c r="E73" s="13" t="s">
        <v>963</v>
      </c>
      <c r="F73" s="13" t="s">
        <v>17</v>
      </c>
      <c r="G73" s="13" t="s">
        <v>18</v>
      </c>
      <c r="H73" s="13" t="s">
        <v>18</v>
      </c>
      <c r="I73" s="13" t="s">
        <v>18</v>
      </c>
      <c r="J73" s="13" t="s">
        <v>18</v>
      </c>
      <c r="K73" s="14" t="s">
        <v>18</v>
      </c>
      <c r="M73">
        <f t="shared" si="4"/>
        <v>108112</v>
      </c>
      <c r="N73">
        <f>IF(AND(A73&gt;0,A73&lt;999),IFERROR(VLOOKUP(results1203[[#This Row],[Card]],FISW[],1,FALSE),0),0)</f>
        <v>0</v>
      </c>
      <c r="O73">
        <f t="shared" si="5"/>
        <v>999</v>
      </c>
    </row>
    <row r="74" spans="1:15" x14ac:dyDescent="0.3">
      <c r="A74" s="12">
        <v>999</v>
      </c>
      <c r="B74" s="10">
        <v>60</v>
      </c>
      <c r="C74" s="10">
        <v>108210</v>
      </c>
      <c r="D74" s="10" t="s">
        <v>1412</v>
      </c>
      <c r="E74" s="10" t="s">
        <v>963</v>
      </c>
      <c r="F74" s="10" t="s">
        <v>17</v>
      </c>
      <c r="G74" s="10" t="s">
        <v>18</v>
      </c>
      <c r="H74" s="10" t="s">
        <v>18</v>
      </c>
      <c r="I74" s="10" t="s">
        <v>18</v>
      </c>
      <c r="J74" s="10" t="s">
        <v>18</v>
      </c>
      <c r="K74" s="11" t="s">
        <v>18</v>
      </c>
      <c r="M74">
        <f t="shared" si="4"/>
        <v>108210</v>
      </c>
      <c r="N74">
        <f>IF(AND(A74&gt;0,A74&lt;999),IFERROR(VLOOKUP(results1203[[#This Row],[Card]],FISW[],1,FALSE),0),0)</f>
        <v>0</v>
      </c>
      <c r="O74">
        <f t="shared" si="5"/>
        <v>999</v>
      </c>
    </row>
    <row r="75" spans="1:15" x14ac:dyDescent="0.3">
      <c r="A75" s="12">
        <v>999</v>
      </c>
      <c r="B75" s="13">
        <v>58</v>
      </c>
      <c r="C75" s="13">
        <v>6536237</v>
      </c>
      <c r="D75" s="13" t="s">
        <v>1950</v>
      </c>
      <c r="E75" s="13" t="s">
        <v>1029</v>
      </c>
      <c r="F75" s="13" t="s">
        <v>20</v>
      </c>
      <c r="G75" s="13" t="s">
        <v>18</v>
      </c>
      <c r="H75" s="13" t="s">
        <v>18</v>
      </c>
      <c r="I75" s="13" t="s">
        <v>18</v>
      </c>
      <c r="J75" s="13" t="s">
        <v>18</v>
      </c>
      <c r="K75" s="14" t="s">
        <v>18</v>
      </c>
      <c r="M75">
        <f t="shared" si="4"/>
        <v>6536237</v>
      </c>
      <c r="N75">
        <f>IF(AND(A75&gt;0,A75&lt;999),IFERROR(VLOOKUP(results1203[[#This Row],[Card]],FISW[],1,FALSE),0),0)</f>
        <v>0</v>
      </c>
      <c r="O75">
        <f t="shared" si="5"/>
        <v>999</v>
      </c>
    </row>
    <row r="76" spans="1:15" x14ac:dyDescent="0.3">
      <c r="A76" s="12">
        <v>999</v>
      </c>
      <c r="B76" s="10">
        <v>57</v>
      </c>
      <c r="C76" s="10">
        <v>6536019</v>
      </c>
      <c r="D76" s="10" t="s">
        <v>1924</v>
      </c>
      <c r="E76" s="10" t="s">
        <v>958</v>
      </c>
      <c r="F76" s="10" t="s">
        <v>20</v>
      </c>
      <c r="G76" s="10" t="s">
        <v>18</v>
      </c>
      <c r="H76" s="10" t="s">
        <v>18</v>
      </c>
      <c r="I76" s="10" t="s">
        <v>18</v>
      </c>
      <c r="J76" s="10" t="s">
        <v>18</v>
      </c>
      <c r="K76" s="11" t="s">
        <v>18</v>
      </c>
      <c r="M76">
        <f t="shared" si="4"/>
        <v>6536019</v>
      </c>
      <c r="N76">
        <f>IF(AND(A76&gt;0,A76&lt;999),IFERROR(VLOOKUP(results1203[[#This Row],[Card]],FISW[],1,FALSE),0),0)</f>
        <v>0</v>
      </c>
      <c r="O76">
        <f t="shared" si="5"/>
        <v>999</v>
      </c>
    </row>
    <row r="77" spans="1:15" x14ac:dyDescent="0.3">
      <c r="A77" s="12">
        <v>999</v>
      </c>
      <c r="B77" s="13">
        <v>55</v>
      </c>
      <c r="C77" s="13">
        <v>108128</v>
      </c>
      <c r="D77" s="13" t="s">
        <v>322</v>
      </c>
      <c r="E77" s="13" t="s">
        <v>963</v>
      </c>
      <c r="F77" s="13" t="s">
        <v>17</v>
      </c>
      <c r="G77" s="13" t="s">
        <v>18</v>
      </c>
      <c r="H77" s="13" t="s">
        <v>18</v>
      </c>
      <c r="I77" s="13" t="s">
        <v>18</v>
      </c>
      <c r="J77" s="13" t="s">
        <v>18</v>
      </c>
      <c r="K77" s="14" t="s">
        <v>18</v>
      </c>
      <c r="M77">
        <f t="shared" si="4"/>
        <v>108128</v>
      </c>
      <c r="N77">
        <f>IF(AND(A77&gt;0,A77&lt;999),IFERROR(VLOOKUP(results1203[[#This Row],[Card]],FISW[],1,FALSE),0),0)</f>
        <v>0</v>
      </c>
      <c r="O77">
        <f t="shared" si="5"/>
        <v>999</v>
      </c>
    </row>
    <row r="78" spans="1:15" x14ac:dyDescent="0.3">
      <c r="A78" s="12">
        <v>999</v>
      </c>
      <c r="B78" s="10">
        <v>42</v>
      </c>
      <c r="C78" s="10">
        <v>108136</v>
      </c>
      <c r="D78" s="10" t="s">
        <v>207</v>
      </c>
      <c r="E78" s="10" t="s">
        <v>963</v>
      </c>
      <c r="F78" s="10" t="s">
        <v>17</v>
      </c>
      <c r="G78" s="10" t="s">
        <v>18</v>
      </c>
      <c r="H78" s="10" t="s">
        <v>18</v>
      </c>
      <c r="I78" s="10" t="s">
        <v>18</v>
      </c>
      <c r="J78" s="10" t="s">
        <v>18</v>
      </c>
      <c r="K78" s="11" t="s">
        <v>18</v>
      </c>
      <c r="M78">
        <f t="shared" si="4"/>
        <v>108136</v>
      </c>
      <c r="N78">
        <f>IF(AND(A78&gt;0,A78&lt;999),IFERROR(VLOOKUP(results1203[[#This Row],[Card]],FISW[],1,FALSE),0),0)</f>
        <v>0</v>
      </c>
      <c r="O78">
        <f t="shared" si="5"/>
        <v>999</v>
      </c>
    </row>
    <row r="79" spans="1:15" x14ac:dyDescent="0.3">
      <c r="A79" s="12">
        <v>999</v>
      </c>
      <c r="B79" s="13">
        <v>38</v>
      </c>
      <c r="C79" s="13">
        <v>108133</v>
      </c>
      <c r="D79" s="13" t="s">
        <v>225</v>
      </c>
      <c r="E79" s="13" t="s">
        <v>963</v>
      </c>
      <c r="F79" s="13" t="s">
        <v>17</v>
      </c>
      <c r="G79" s="13" t="s">
        <v>18</v>
      </c>
      <c r="H79" s="13" t="s">
        <v>18</v>
      </c>
      <c r="I79" s="13" t="s">
        <v>18</v>
      </c>
      <c r="J79" s="13" t="s">
        <v>18</v>
      </c>
      <c r="K79" s="14" t="s">
        <v>18</v>
      </c>
      <c r="M79">
        <f t="shared" si="4"/>
        <v>108133</v>
      </c>
      <c r="N79">
        <f>IF(AND(A79&gt;0,A79&lt;999),IFERROR(VLOOKUP(results1203[[#This Row],[Card]],FISW[],1,FALSE),0),0)</f>
        <v>0</v>
      </c>
      <c r="O79">
        <f t="shared" si="5"/>
        <v>999</v>
      </c>
    </row>
    <row r="80" spans="1:15" x14ac:dyDescent="0.3">
      <c r="A80" s="12">
        <v>999</v>
      </c>
      <c r="B80" s="10">
        <v>30</v>
      </c>
      <c r="C80" s="10">
        <v>6536435</v>
      </c>
      <c r="D80" s="10" t="s">
        <v>190</v>
      </c>
      <c r="E80" s="10" t="s">
        <v>969</v>
      </c>
      <c r="F80" s="10" t="s">
        <v>20</v>
      </c>
      <c r="G80" s="10" t="s">
        <v>18</v>
      </c>
      <c r="H80" s="10" t="s">
        <v>18</v>
      </c>
      <c r="I80" s="10" t="s">
        <v>18</v>
      </c>
      <c r="J80" s="10" t="s">
        <v>18</v>
      </c>
      <c r="K80" s="11" t="s">
        <v>18</v>
      </c>
      <c r="M80">
        <f t="shared" si="4"/>
        <v>6536435</v>
      </c>
      <c r="N80">
        <f>IF(AND(A80&gt;0,A80&lt;999),IFERROR(VLOOKUP(results1203[[#This Row],[Card]],FISW[],1,FALSE),0),0)</f>
        <v>0</v>
      </c>
      <c r="O80">
        <f t="shared" si="5"/>
        <v>999</v>
      </c>
    </row>
    <row r="81" spans="1:15" x14ac:dyDescent="0.3">
      <c r="A81" s="12">
        <v>999</v>
      </c>
      <c r="B81" s="13">
        <v>25</v>
      </c>
      <c r="C81" s="13">
        <v>107807</v>
      </c>
      <c r="D81" s="13" t="s">
        <v>169</v>
      </c>
      <c r="E81" s="13" t="s">
        <v>958</v>
      </c>
      <c r="F81" s="13" t="s">
        <v>17</v>
      </c>
      <c r="G81" s="13" t="s">
        <v>18</v>
      </c>
      <c r="H81" s="13" t="s">
        <v>18</v>
      </c>
      <c r="I81" s="13" t="s">
        <v>18</v>
      </c>
      <c r="J81" s="13" t="s">
        <v>18</v>
      </c>
      <c r="K81" s="14" t="s">
        <v>18</v>
      </c>
      <c r="M81">
        <f t="shared" si="4"/>
        <v>107807</v>
      </c>
      <c r="N81">
        <f>IF(AND(A81&gt;0,A81&lt;999),IFERROR(VLOOKUP(results1203[[#This Row],[Card]],FISW[],1,FALSE),0),0)</f>
        <v>0</v>
      </c>
      <c r="O81">
        <f t="shared" si="5"/>
        <v>999</v>
      </c>
    </row>
    <row r="82" spans="1:15" x14ac:dyDescent="0.3">
      <c r="A82" s="12">
        <v>999</v>
      </c>
      <c r="B82" s="10">
        <v>18</v>
      </c>
      <c r="C82" s="10">
        <v>107950</v>
      </c>
      <c r="D82" s="10" t="s">
        <v>1817</v>
      </c>
      <c r="E82" s="10" t="s">
        <v>1029</v>
      </c>
      <c r="F82" s="10" t="s">
        <v>17</v>
      </c>
      <c r="G82" s="10" t="s">
        <v>18</v>
      </c>
      <c r="H82" s="10" t="s">
        <v>18</v>
      </c>
      <c r="I82" s="10" t="s">
        <v>18</v>
      </c>
      <c r="J82" s="10" t="s">
        <v>18</v>
      </c>
      <c r="K82" s="11" t="s">
        <v>18</v>
      </c>
      <c r="M82">
        <f t="shared" si="4"/>
        <v>107950</v>
      </c>
      <c r="N82">
        <f>IF(AND(A82&gt;0,A82&lt;999),IFERROR(VLOOKUP(results1203[[#This Row],[Card]],FISW[],1,FALSE),0),0)</f>
        <v>0</v>
      </c>
      <c r="O82">
        <f t="shared" si="5"/>
        <v>999</v>
      </c>
    </row>
    <row r="83" spans="1:15" x14ac:dyDescent="0.3">
      <c r="A83" s="12">
        <v>999</v>
      </c>
      <c r="B83" s="13">
        <v>1</v>
      </c>
      <c r="C83" s="13">
        <v>6536383</v>
      </c>
      <c r="D83" s="13" t="s">
        <v>328</v>
      </c>
      <c r="E83" s="13" t="s">
        <v>969</v>
      </c>
      <c r="F83" s="13" t="s">
        <v>20</v>
      </c>
      <c r="G83" s="13" t="s">
        <v>18</v>
      </c>
      <c r="H83" s="13" t="s">
        <v>18</v>
      </c>
      <c r="I83" s="13" t="s">
        <v>18</v>
      </c>
      <c r="J83" s="13" t="s">
        <v>18</v>
      </c>
      <c r="K83" s="14" t="s">
        <v>18</v>
      </c>
      <c r="M83">
        <f t="shared" si="4"/>
        <v>6536383</v>
      </c>
      <c r="N83">
        <f>IF(AND(A83&gt;0,A83&lt;999),IFERROR(VLOOKUP(results1203[[#This Row],[Card]],FISW[],1,FALSE),0),0)</f>
        <v>0</v>
      </c>
      <c r="O83">
        <f t="shared" si="5"/>
        <v>999</v>
      </c>
    </row>
    <row r="84" spans="1:15" x14ac:dyDescent="0.3">
      <c r="A84" s="12">
        <v>999</v>
      </c>
      <c r="B84" s="10">
        <v>79</v>
      </c>
      <c r="C84" s="10">
        <v>108019</v>
      </c>
      <c r="D84" s="10" t="s">
        <v>2524</v>
      </c>
      <c r="E84" s="10" t="s">
        <v>969</v>
      </c>
      <c r="F84" s="10" t="s">
        <v>17</v>
      </c>
      <c r="G84" s="10" t="s">
        <v>18</v>
      </c>
      <c r="H84" s="10" t="s">
        <v>18</v>
      </c>
      <c r="I84" s="10" t="s">
        <v>18</v>
      </c>
      <c r="J84" s="10" t="s">
        <v>18</v>
      </c>
      <c r="K84" s="11" t="s">
        <v>18</v>
      </c>
      <c r="M84">
        <f t="shared" si="4"/>
        <v>108019</v>
      </c>
      <c r="N84">
        <f>IF(AND(A84&gt;0,A84&lt;999),IFERROR(VLOOKUP(results1203[[#This Row],[Card]],FISW[],1,FALSE),0),0)</f>
        <v>0</v>
      </c>
      <c r="O84">
        <f t="shared" si="5"/>
        <v>999</v>
      </c>
    </row>
    <row r="85" spans="1:15" x14ac:dyDescent="0.3">
      <c r="A85" s="12">
        <v>999</v>
      </c>
      <c r="B85" s="13">
        <v>64</v>
      </c>
      <c r="C85" s="13">
        <v>6535961</v>
      </c>
      <c r="D85" s="13" t="s">
        <v>1935</v>
      </c>
      <c r="E85" s="13" t="s">
        <v>1171</v>
      </c>
      <c r="F85" s="13" t="s">
        <v>20</v>
      </c>
      <c r="G85" s="13" t="s">
        <v>18</v>
      </c>
      <c r="H85" s="13" t="s">
        <v>18</v>
      </c>
      <c r="I85" s="13" t="s">
        <v>18</v>
      </c>
      <c r="J85" s="13" t="s">
        <v>18</v>
      </c>
      <c r="K85" s="14" t="s">
        <v>18</v>
      </c>
      <c r="M85">
        <f t="shared" si="4"/>
        <v>6535961</v>
      </c>
      <c r="N85">
        <f>IF(AND(A85&gt;0,A85&lt;999),IFERROR(VLOOKUP(results1203[[#This Row],[Card]],FISW[],1,FALSE),0),0)</f>
        <v>0</v>
      </c>
      <c r="O85">
        <f t="shared" si="5"/>
        <v>999</v>
      </c>
    </row>
    <row r="86" spans="1:15" x14ac:dyDescent="0.3">
      <c r="A86" s="12">
        <v>999</v>
      </c>
      <c r="B86" s="17">
        <v>34</v>
      </c>
      <c r="C86" s="17">
        <v>107855</v>
      </c>
      <c r="D86" s="17" t="s">
        <v>193</v>
      </c>
      <c r="E86" s="17" t="s">
        <v>1029</v>
      </c>
      <c r="F86" s="17" t="s">
        <v>17</v>
      </c>
      <c r="G86" s="17" t="s">
        <v>18</v>
      </c>
      <c r="H86" s="17" t="s">
        <v>18</v>
      </c>
      <c r="I86" s="17" t="s">
        <v>18</v>
      </c>
      <c r="J86" s="17" t="s">
        <v>18</v>
      </c>
      <c r="K86" s="18" t="s">
        <v>18</v>
      </c>
      <c r="M86">
        <f t="shared" si="4"/>
        <v>107855</v>
      </c>
      <c r="N86">
        <f>IF(AND(A86&gt;0,A86&lt;999),IFERROR(VLOOKUP(results1203[[#This Row],[Card]],FISW[],1,FALSE),0),0)</f>
        <v>0</v>
      </c>
      <c r="O86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9387-5C15-4CDB-AFCD-3F1CCFDFE306}">
  <dimension ref="A1:O83"/>
  <sheetViews>
    <sheetView topLeftCell="A58" workbookViewId="0">
      <selection activeCell="Q77" sqref="Q77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3.66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13</v>
      </c>
      <c r="C2" s="10">
        <v>426068</v>
      </c>
      <c r="D2" s="10" t="s">
        <v>2069</v>
      </c>
      <c r="E2" s="10" t="s">
        <v>1149</v>
      </c>
      <c r="F2" s="10" t="s">
        <v>2061</v>
      </c>
      <c r="G2" s="10" t="s">
        <v>1094</v>
      </c>
      <c r="H2" s="10" t="s">
        <v>2354</v>
      </c>
      <c r="I2" s="10" t="s">
        <v>2528</v>
      </c>
      <c r="J2" s="10" t="s">
        <v>18</v>
      </c>
      <c r="K2" s="11" t="s">
        <v>2529</v>
      </c>
      <c r="M2">
        <f t="shared" ref="M2:M33" si="0">C2</f>
        <v>426068</v>
      </c>
      <c r="N2">
        <f>IF(AND(A2&gt;0,A2&lt;999),IFERROR(VLOOKUP(results1303[[#This Row],[Card]],FISW[],1,FALSE),0),0)</f>
        <v>426068</v>
      </c>
      <c r="O2">
        <f t="shared" ref="O2:O33" si="1">A2</f>
        <v>1</v>
      </c>
    </row>
    <row r="3" spans="1:15" x14ac:dyDescent="0.3">
      <c r="A3" s="12">
        <v>2</v>
      </c>
      <c r="B3" s="13">
        <v>9</v>
      </c>
      <c r="C3" s="13">
        <v>107424</v>
      </c>
      <c r="D3" s="13" t="s">
        <v>1148</v>
      </c>
      <c r="E3" s="13" t="s">
        <v>1149</v>
      </c>
      <c r="F3" s="13" t="s">
        <v>17</v>
      </c>
      <c r="G3" s="13" t="s">
        <v>2021</v>
      </c>
      <c r="H3" s="13" t="s">
        <v>1504</v>
      </c>
      <c r="I3" s="13" t="s">
        <v>2530</v>
      </c>
      <c r="J3" s="13" t="s">
        <v>2531</v>
      </c>
      <c r="K3" s="14" t="s">
        <v>515</v>
      </c>
      <c r="M3">
        <f t="shared" si="0"/>
        <v>107424</v>
      </c>
      <c r="N3">
        <f>IF(AND(A3&gt;0,A3&lt;999),IFERROR(VLOOKUP(results1303[[#This Row],[Card]],FISW[],1,FALSE),0),0)</f>
        <v>107424</v>
      </c>
      <c r="O3">
        <f t="shared" si="1"/>
        <v>2</v>
      </c>
    </row>
    <row r="4" spans="1:15" x14ac:dyDescent="0.3">
      <c r="A4" s="9">
        <v>3</v>
      </c>
      <c r="B4" s="10">
        <v>7</v>
      </c>
      <c r="C4" s="10">
        <v>197846</v>
      </c>
      <c r="D4" s="10" t="s">
        <v>2319</v>
      </c>
      <c r="E4" s="10" t="s">
        <v>1171</v>
      </c>
      <c r="F4" s="10" t="s">
        <v>1363</v>
      </c>
      <c r="G4" s="10" t="s">
        <v>2532</v>
      </c>
      <c r="H4" s="10" t="s">
        <v>2533</v>
      </c>
      <c r="I4" s="10" t="s">
        <v>2534</v>
      </c>
      <c r="J4" s="10" t="s">
        <v>2535</v>
      </c>
      <c r="K4" s="11" t="s">
        <v>204</v>
      </c>
      <c r="M4">
        <f t="shared" si="0"/>
        <v>197846</v>
      </c>
      <c r="N4">
        <f>IF(AND(A4&gt;0,A4&lt;999),IFERROR(VLOOKUP(results1303[[#This Row],[Card]],FISW[],1,FALSE),0),0)</f>
        <v>197846</v>
      </c>
      <c r="O4">
        <f t="shared" si="1"/>
        <v>3</v>
      </c>
    </row>
    <row r="5" spans="1:15" x14ac:dyDescent="0.3">
      <c r="A5" s="12">
        <v>4</v>
      </c>
      <c r="B5" s="13">
        <v>25</v>
      </c>
      <c r="C5" s="13">
        <v>107807</v>
      </c>
      <c r="D5" s="13" t="s">
        <v>169</v>
      </c>
      <c r="E5" s="13" t="s">
        <v>958</v>
      </c>
      <c r="F5" s="13" t="s">
        <v>17</v>
      </c>
      <c r="G5" s="13" t="s">
        <v>209</v>
      </c>
      <c r="H5" s="13" t="s">
        <v>314</v>
      </c>
      <c r="I5" s="13" t="s">
        <v>800</v>
      </c>
      <c r="J5" s="13" t="s">
        <v>2536</v>
      </c>
      <c r="K5" s="14" t="s">
        <v>2537</v>
      </c>
      <c r="M5">
        <f t="shared" si="0"/>
        <v>107807</v>
      </c>
      <c r="N5">
        <f>IF(AND(A5&gt;0,A5&lt;999),IFERROR(VLOOKUP(results1303[[#This Row],[Card]],FISW[],1,FALSE),0),0)</f>
        <v>107807</v>
      </c>
      <c r="O5">
        <f t="shared" si="1"/>
        <v>4</v>
      </c>
    </row>
    <row r="6" spans="1:15" x14ac:dyDescent="0.3">
      <c r="A6" s="9">
        <v>5</v>
      </c>
      <c r="B6" s="10">
        <v>5</v>
      </c>
      <c r="C6" s="10">
        <v>6536167</v>
      </c>
      <c r="D6" s="10" t="s">
        <v>146</v>
      </c>
      <c r="E6" s="10" t="s">
        <v>1029</v>
      </c>
      <c r="F6" s="10" t="s">
        <v>20</v>
      </c>
      <c r="G6" s="10" t="s">
        <v>331</v>
      </c>
      <c r="H6" s="10" t="s">
        <v>2318</v>
      </c>
      <c r="I6" s="10" t="s">
        <v>2538</v>
      </c>
      <c r="J6" s="10" t="s">
        <v>2539</v>
      </c>
      <c r="K6" s="11" t="s">
        <v>2540</v>
      </c>
      <c r="M6">
        <f t="shared" si="0"/>
        <v>6536167</v>
      </c>
      <c r="N6">
        <f>IF(AND(A6&gt;0,A6&lt;999),IFERROR(VLOOKUP(results1303[[#This Row],[Card]],FISW[],1,FALSE),0),0)</f>
        <v>6536167</v>
      </c>
      <c r="O6">
        <f t="shared" si="1"/>
        <v>5</v>
      </c>
    </row>
    <row r="7" spans="1:15" x14ac:dyDescent="0.3">
      <c r="A7" s="12">
        <v>6</v>
      </c>
      <c r="B7" s="13">
        <v>4</v>
      </c>
      <c r="C7" s="13">
        <v>6536168</v>
      </c>
      <c r="D7" s="13" t="s">
        <v>376</v>
      </c>
      <c r="E7" s="13" t="s">
        <v>1029</v>
      </c>
      <c r="F7" s="13" t="s">
        <v>20</v>
      </c>
      <c r="G7" s="13" t="s">
        <v>227</v>
      </c>
      <c r="H7" s="13" t="s">
        <v>2041</v>
      </c>
      <c r="I7" s="13" t="s">
        <v>2541</v>
      </c>
      <c r="J7" s="13" t="s">
        <v>2542</v>
      </c>
      <c r="K7" s="14" t="s">
        <v>2543</v>
      </c>
      <c r="M7">
        <f t="shared" si="0"/>
        <v>6536168</v>
      </c>
      <c r="N7">
        <f>IF(AND(A7&gt;0,A7&lt;999),IFERROR(VLOOKUP(results1303[[#This Row],[Card]],FISW[],1,FALSE),0),0)</f>
        <v>6536168</v>
      </c>
      <c r="O7">
        <f t="shared" si="1"/>
        <v>6</v>
      </c>
    </row>
    <row r="8" spans="1:15" x14ac:dyDescent="0.3">
      <c r="A8" s="9">
        <v>7</v>
      </c>
      <c r="B8" s="10">
        <v>12</v>
      </c>
      <c r="C8" s="10">
        <v>6535741</v>
      </c>
      <c r="D8" s="10" t="s">
        <v>2326</v>
      </c>
      <c r="E8" s="10" t="s">
        <v>1171</v>
      </c>
      <c r="F8" s="10" t="s">
        <v>20</v>
      </c>
      <c r="G8" s="10" t="s">
        <v>2231</v>
      </c>
      <c r="H8" s="10" t="s">
        <v>2544</v>
      </c>
      <c r="I8" s="10" t="s">
        <v>2545</v>
      </c>
      <c r="J8" s="10" t="s">
        <v>2546</v>
      </c>
      <c r="K8" s="11" t="s">
        <v>2547</v>
      </c>
      <c r="M8">
        <f t="shared" si="0"/>
        <v>6535741</v>
      </c>
      <c r="N8">
        <f>IF(AND(A8&gt;0,A8&lt;999),IFERROR(VLOOKUP(results1303[[#This Row],[Card]],FISW[],1,FALSE),0),0)</f>
        <v>6535741</v>
      </c>
      <c r="O8">
        <f t="shared" si="1"/>
        <v>7</v>
      </c>
    </row>
    <row r="9" spans="1:15" x14ac:dyDescent="0.3">
      <c r="A9" s="12">
        <v>8</v>
      </c>
      <c r="B9" s="13">
        <v>8</v>
      </c>
      <c r="C9" s="13">
        <v>6536199</v>
      </c>
      <c r="D9" s="13" t="s">
        <v>1792</v>
      </c>
      <c r="E9" s="13" t="s">
        <v>1029</v>
      </c>
      <c r="F9" s="13" t="s">
        <v>20</v>
      </c>
      <c r="G9" s="13" t="s">
        <v>126</v>
      </c>
      <c r="H9" s="13" t="s">
        <v>950</v>
      </c>
      <c r="I9" s="13" t="s">
        <v>2548</v>
      </c>
      <c r="J9" s="13" t="s">
        <v>2549</v>
      </c>
      <c r="K9" s="14" t="s">
        <v>2550</v>
      </c>
      <c r="M9">
        <f t="shared" si="0"/>
        <v>6536199</v>
      </c>
      <c r="N9">
        <f>IF(AND(A9&gt;0,A9&lt;999),IFERROR(VLOOKUP(results1303[[#This Row],[Card]],FISW[],1,FALSE),0),0)</f>
        <v>6536199</v>
      </c>
      <c r="O9">
        <f t="shared" si="1"/>
        <v>8</v>
      </c>
    </row>
    <row r="10" spans="1:15" x14ac:dyDescent="0.3">
      <c r="A10" s="9">
        <v>9</v>
      </c>
      <c r="B10" s="10">
        <v>10</v>
      </c>
      <c r="C10" s="10">
        <v>108147</v>
      </c>
      <c r="D10" s="10" t="s">
        <v>1256</v>
      </c>
      <c r="E10" s="10" t="s">
        <v>963</v>
      </c>
      <c r="F10" s="10" t="s">
        <v>17</v>
      </c>
      <c r="G10" s="10" t="s">
        <v>2031</v>
      </c>
      <c r="H10" s="10" t="s">
        <v>2551</v>
      </c>
      <c r="I10" s="10" t="s">
        <v>70</v>
      </c>
      <c r="J10" s="10" t="s">
        <v>2552</v>
      </c>
      <c r="K10" s="11" t="s">
        <v>2553</v>
      </c>
      <c r="M10">
        <f t="shared" si="0"/>
        <v>108147</v>
      </c>
      <c r="N10">
        <f>IF(AND(A10&gt;0,A10&lt;999),IFERROR(VLOOKUP(results1303[[#This Row],[Card]],FISW[],1,FALSE),0),0)</f>
        <v>108147</v>
      </c>
      <c r="O10">
        <f t="shared" si="1"/>
        <v>9</v>
      </c>
    </row>
    <row r="11" spans="1:15" x14ac:dyDescent="0.3">
      <c r="A11" s="12">
        <v>10</v>
      </c>
      <c r="B11" s="13">
        <v>18</v>
      </c>
      <c r="C11" s="13">
        <v>107950</v>
      </c>
      <c r="D11" s="13" t="s">
        <v>1817</v>
      </c>
      <c r="E11" s="13" t="s">
        <v>1029</v>
      </c>
      <c r="F11" s="13" t="s">
        <v>17</v>
      </c>
      <c r="G11" s="13" t="s">
        <v>2554</v>
      </c>
      <c r="H11" s="13" t="s">
        <v>2555</v>
      </c>
      <c r="I11" s="13" t="s">
        <v>2556</v>
      </c>
      <c r="J11" s="13" t="s">
        <v>2557</v>
      </c>
      <c r="K11" s="14" t="s">
        <v>2558</v>
      </c>
      <c r="M11">
        <f t="shared" si="0"/>
        <v>107950</v>
      </c>
      <c r="N11">
        <f>IF(AND(A11&gt;0,A11&lt;999),IFERROR(VLOOKUP(results1303[[#This Row],[Card]],FISW[],1,FALSE),0),0)</f>
        <v>107950</v>
      </c>
      <c r="O11">
        <f t="shared" si="1"/>
        <v>10</v>
      </c>
    </row>
    <row r="12" spans="1:15" x14ac:dyDescent="0.3">
      <c r="A12" s="9">
        <v>11</v>
      </c>
      <c r="B12" s="10">
        <v>16</v>
      </c>
      <c r="C12" s="10">
        <v>108029</v>
      </c>
      <c r="D12" s="10" t="s">
        <v>1902</v>
      </c>
      <c r="E12" s="10" t="s">
        <v>969</v>
      </c>
      <c r="F12" s="10" t="s">
        <v>17</v>
      </c>
      <c r="G12" s="10" t="s">
        <v>1109</v>
      </c>
      <c r="H12" s="10" t="s">
        <v>2559</v>
      </c>
      <c r="I12" s="10" t="s">
        <v>2560</v>
      </c>
      <c r="J12" s="10" t="s">
        <v>507</v>
      </c>
      <c r="K12" s="11" t="s">
        <v>2561</v>
      </c>
      <c r="M12">
        <f t="shared" si="0"/>
        <v>108029</v>
      </c>
      <c r="N12">
        <f>IF(AND(A12&gt;0,A12&lt;999),IFERROR(VLOOKUP(results1303[[#This Row],[Card]],FISW[],1,FALSE),0),0)</f>
        <v>108029</v>
      </c>
      <c r="O12">
        <f t="shared" si="1"/>
        <v>11</v>
      </c>
    </row>
    <row r="13" spans="1:15" x14ac:dyDescent="0.3">
      <c r="A13" s="12">
        <v>12</v>
      </c>
      <c r="B13" s="13">
        <v>15</v>
      </c>
      <c r="C13" s="13">
        <v>496222</v>
      </c>
      <c r="D13" s="13" t="s">
        <v>2300</v>
      </c>
      <c r="E13" s="13" t="s">
        <v>1177</v>
      </c>
      <c r="F13" s="13" t="s">
        <v>1913</v>
      </c>
      <c r="G13" s="13" t="s">
        <v>1143</v>
      </c>
      <c r="H13" s="13" t="s">
        <v>2544</v>
      </c>
      <c r="I13" s="13" t="s">
        <v>2562</v>
      </c>
      <c r="J13" s="13" t="s">
        <v>2563</v>
      </c>
      <c r="K13" s="14" t="s">
        <v>503</v>
      </c>
      <c r="M13">
        <f t="shared" si="0"/>
        <v>496222</v>
      </c>
      <c r="N13">
        <f>IF(AND(A13&gt;0,A13&lt;999),IFERROR(VLOOKUP(results1303[[#This Row],[Card]],FISW[],1,FALSE),0),0)</f>
        <v>496222</v>
      </c>
      <c r="O13">
        <f t="shared" si="1"/>
        <v>12</v>
      </c>
    </row>
    <row r="14" spans="1:15" x14ac:dyDescent="0.3">
      <c r="A14" s="9">
        <v>13</v>
      </c>
      <c r="B14" s="10">
        <v>11</v>
      </c>
      <c r="C14" s="10">
        <v>6536377</v>
      </c>
      <c r="D14" s="10" t="s">
        <v>2067</v>
      </c>
      <c r="E14" s="10" t="s">
        <v>969</v>
      </c>
      <c r="F14" s="10" t="s">
        <v>20</v>
      </c>
      <c r="G14" s="10" t="s">
        <v>2249</v>
      </c>
      <c r="H14" s="10" t="s">
        <v>2564</v>
      </c>
      <c r="I14" s="10" t="s">
        <v>2565</v>
      </c>
      <c r="J14" s="10" t="s">
        <v>2566</v>
      </c>
      <c r="K14" s="11" t="s">
        <v>2567</v>
      </c>
      <c r="M14">
        <f t="shared" si="0"/>
        <v>6536377</v>
      </c>
      <c r="N14">
        <f>IF(AND(A14&gt;0,A14&lt;999),IFERROR(VLOOKUP(results1303[[#This Row],[Card]],FISW[],1,FALSE),0),0)</f>
        <v>6536377</v>
      </c>
      <c r="O14">
        <f t="shared" si="1"/>
        <v>13</v>
      </c>
    </row>
    <row r="15" spans="1:15" x14ac:dyDescent="0.3">
      <c r="A15" s="12">
        <v>14</v>
      </c>
      <c r="B15" s="13">
        <v>32</v>
      </c>
      <c r="C15" s="13">
        <v>6536295</v>
      </c>
      <c r="D15" s="13" t="s">
        <v>2068</v>
      </c>
      <c r="E15" s="13" t="s">
        <v>1029</v>
      </c>
      <c r="F15" s="13" t="s">
        <v>20</v>
      </c>
      <c r="G15" s="13" t="s">
        <v>1504</v>
      </c>
      <c r="H15" s="13" t="s">
        <v>2568</v>
      </c>
      <c r="I15" s="13" t="s">
        <v>2569</v>
      </c>
      <c r="J15" s="13" t="s">
        <v>2570</v>
      </c>
      <c r="K15" s="14" t="s">
        <v>2571</v>
      </c>
      <c r="M15">
        <f t="shared" si="0"/>
        <v>6536295</v>
      </c>
      <c r="N15">
        <f>IF(AND(A15&gt;0,A15&lt;999),IFERROR(VLOOKUP(results1303[[#This Row],[Card]],FISW[],1,FALSE),0),0)</f>
        <v>6536295</v>
      </c>
      <c r="O15">
        <f t="shared" si="1"/>
        <v>14</v>
      </c>
    </row>
    <row r="16" spans="1:15" x14ac:dyDescent="0.3">
      <c r="A16" s="9">
        <v>14</v>
      </c>
      <c r="B16" s="10">
        <v>23</v>
      </c>
      <c r="C16" s="10">
        <v>108144</v>
      </c>
      <c r="D16" s="10" t="s">
        <v>148</v>
      </c>
      <c r="E16" s="10" t="s">
        <v>963</v>
      </c>
      <c r="F16" s="10" t="s">
        <v>17</v>
      </c>
      <c r="G16" s="10" t="s">
        <v>2572</v>
      </c>
      <c r="H16" s="10" t="s">
        <v>684</v>
      </c>
      <c r="I16" s="10" t="s">
        <v>2569</v>
      </c>
      <c r="J16" s="10" t="s">
        <v>2570</v>
      </c>
      <c r="K16" s="11" t="s">
        <v>2571</v>
      </c>
      <c r="M16">
        <f t="shared" si="0"/>
        <v>108144</v>
      </c>
      <c r="N16">
        <f>IF(AND(A16&gt;0,A16&lt;999),IFERROR(VLOOKUP(results1303[[#This Row],[Card]],FISW[],1,FALSE),0),0)</f>
        <v>108144</v>
      </c>
      <c r="O16">
        <f t="shared" si="1"/>
        <v>14</v>
      </c>
    </row>
    <row r="17" spans="1:15" x14ac:dyDescent="0.3">
      <c r="A17" s="12">
        <v>16</v>
      </c>
      <c r="B17" s="13">
        <v>17</v>
      </c>
      <c r="C17" s="13">
        <v>6536053</v>
      </c>
      <c r="D17" s="13" t="s">
        <v>1852</v>
      </c>
      <c r="E17" s="13" t="s">
        <v>958</v>
      </c>
      <c r="F17" s="13" t="s">
        <v>20</v>
      </c>
      <c r="G17" s="13" t="s">
        <v>626</v>
      </c>
      <c r="H17" s="13" t="s">
        <v>2573</v>
      </c>
      <c r="I17" s="13" t="s">
        <v>2574</v>
      </c>
      <c r="J17" s="13" t="s">
        <v>2575</v>
      </c>
      <c r="K17" s="14" t="s">
        <v>2576</v>
      </c>
      <c r="M17">
        <f t="shared" si="0"/>
        <v>6536053</v>
      </c>
      <c r="N17">
        <f>IF(AND(A17&gt;0,A17&lt;999),IFERROR(VLOOKUP(results1303[[#This Row],[Card]],FISW[],1,FALSE),0),0)</f>
        <v>6536053</v>
      </c>
      <c r="O17">
        <f t="shared" si="1"/>
        <v>16</v>
      </c>
    </row>
    <row r="18" spans="1:15" x14ac:dyDescent="0.3">
      <c r="A18" s="9">
        <v>17</v>
      </c>
      <c r="B18" s="10">
        <v>19</v>
      </c>
      <c r="C18" s="10">
        <v>108113</v>
      </c>
      <c r="D18" s="10" t="s">
        <v>180</v>
      </c>
      <c r="E18" s="10" t="s">
        <v>963</v>
      </c>
      <c r="F18" s="10" t="s">
        <v>17</v>
      </c>
      <c r="G18" s="10" t="s">
        <v>639</v>
      </c>
      <c r="H18" s="10" t="s">
        <v>2577</v>
      </c>
      <c r="I18" s="10" t="s">
        <v>2578</v>
      </c>
      <c r="J18" s="10" t="s">
        <v>2579</v>
      </c>
      <c r="K18" s="11" t="s">
        <v>2580</v>
      </c>
      <c r="M18">
        <f t="shared" si="0"/>
        <v>108113</v>
      </c>
      <c r="N18">
        <f>IF(AND(A18&gt;0,A18&lt;999),IFERROR(VLOOKUP(results1303[[#This Row],[Card]],FISW[],1,FALSE),0),0)</f>
        <v>108113</v>
      </c>
      <c r="O18">
        <f t="shared" si="1"/>
        <v>17</v>
      </c>
    </row>
    <row r="19" spans="1:15" x14ac:dyDescent="0.3">
      <c r="A19" s="12">
        <v>18</v>
      </c>
      <c r="B19" s="13">
        <v>38</v>
      </c>
      <c r="C19" s="13">
        <v>959003</v>
      </c>
      <c r="D19" s="13" t="s">
        <v>2065</v>
      </c>
      <c r="E19" s="13" t="s">
        <v>963</v>
      </c>
      <c r="F19" s="13" t="s">
        <v>2066</v>
      </c>
      <c r="G19" s="13" t="s">
        <v>2581</v>
      </c>
      <c r="H19" s="13" t="s">
        <v>795</v>
      </c>
      <c r="I19" s="13" t="s">
        <v>2582</v>
      </c>
      <c r="J19" s="13" t="s">
        <v>2152</v>
      </c>
      <c r="K19" s="14" t="s">
        <v>2583</v>
      </c>
      <c r="M19">
        <f t="shared" si="0"/>
        <v>959003</v>
      </c>
      <c r="N19">
        <f>IF(AND(A19&gt;0,A19&lt;999),IFERROR(VLOOKUP(results1303[[#This Row],[Card]],FISW[],1,FALSE),0),0)</f>
        <v>959003</v>
      </c>
      <c r="O19">
        <f t="shared" si="1"/>
        <v>18</v>
      </c>
    </row>
    <row r="20" spans="1:15" x14ac:dyDescent="0.3">
      <c r="A20" s="9">
        <v>19</v>
      </c>
      <c r="B20" s="10">
        <v>24</v>
      </c>
      <c r="C20" s="10">
        <v>107861</v>
      </c>
      <c r="D20" s="10" t="s">
        <v>174</v>
      </c>
      <c r="E20" s="10" t="s">
        <v>1029</v>
      </c>
      <c r="F20" s="10" t="s">
        <v>17</v>
      </c>
      <c r="G20" s="10" t="s">
        <v>2584</v>
      </c>
      <c r="H20" s="10" t="s">
        <v>2577</v>
      </c>
      <c r="I20" s="10" t="s">
        <v>2585</v>
      </c>
      <c r="J20" s="10" t="s">
        <v>2586</v>
      </c>
      <c r="K20" s="11" t="s">
        <v>2587</v>
      </c>
      <c r="M20">
        <f t="shared" si="0"/>
        <v>107861</v>
      </c>
      <c r="N20">
        <f>IF(AND(A20&gt;0,A20&lt;999),IFERROR(VLOOKUP(results1303[[#This Row],[Card]],FISW[],1,FALSE),0),0)</f>
        <v>107861</v>
      </c>
      <c r="O20">
        <f t="shared" si="1"/>
        <v>19</v>
      </c>
    </row>
    <row r="21" spans="1:15" x14ac:dyDescent="0.3">
      <c r="A21" s="12">
        <v>20</v>
      </c>
      <c r="B21" s="13">
        <v>21</v>
      </c>
      <c r="C21" s="13">
        <v>108103</v>
      </c>
      <c r="D21" s="13" t="s">
        <v>137</v>
      </c>
      <c r="E21" s="13" t="s">
        <v>963</v>
      </c>
      <c r="F21" s="13" t="s">
        <v>17</v>
      </c>
      <c r="G21" s="13" t="s">
        <v>221</v>
      </c>
      <c r="H21" s="13" t="s">
        <v>2588</v>
      </c>
      <c r="I21" s="13" t="s">
        <v>2589</v>
      </c>
      <c r="J21" s="13" t="s">
        <v>2590</v>
      </c>
      <c r="K21" s="14" t="s">
        <v>2591</v>
      </c>
      <c r="M21">
        <f t="shared" si="0"/>
        <v>108103</v>
      </c>
      <c r="N21">
        <f>IF(AND(A21&gt;0,A21&lt;999),IFERROR(VLOOKUP(results1303[[#This Row],[Card]],FISW[],1,FALSE),0),0)</f>
        <v>108103</v>
      </c>
      <c r="O21">
        <f t="shared" si="1"/>
        <v>20</v>
      </c>
    </row>
    <row r="22" spans="1:15" x14ac:dyDescent="0.3">
      <c r="A22" s="9">
        <v>21</v>
      </c>
      <c r="B22" s="10">
        <v>20</v>
      </c>
      <c r="C22" s="10">
        <v>108114</v>
      </c>
      <c r="D22" s="10" t="s">
        <v>163</v>
      </c>
      <c r="E22" s="10" t="s">
        <v>963</v>
      </c>
      <c r="F22" s="10" t="s">
        <v>17</v>
      </c>
      <c r="G22" s="10" t="s">
        <v>2592</v>
      </c>
      <c r="H22" s="10" t="s">
        <v>2593</v>
      </c>
      <c r="I22" s="10" t="s">
        <v>2594</v>
      </c>
      <c r="J22" s="10" t="s">
        <v>2595</v>
      </c>
      <c r="K22" s="11" t="s">
        <v>2596</v>
      </c>
      <c r="M22">
        <f t="shared" si="0"/>
        <v>108114</v>
      </c>
      <c r="N22">
        <f>IF(AND(A22&gt;0,A22&lt;999),IFERROR(VLOOKUP(results1303[[#This Row],[Card]],FISW[],1,FALSE),0),0)</f>
        <v>108114</v>
      </c>
      <c r="O22">
        <f t="shared" si="1"/>
        <v>21</v>
      </c>
    </row>
    <row r="23" spans="1:15" x14ac:dyDescent="0.3">
      <c r="A23" s="12">
        <v>22</v>
      </c>
      <c r="B23" s="13">
        <v>52</v>
      </c>
      <c r="C23" s="13">
        <v>496447</v>
      </c>
      <c r="D23" s="13" t="s">
        <v>1912</v>
      </c>
      <c r="E23" s="13" t="s">
        <v>963</v>
      </c>
      <c r="F23" s="13" t="s">
        <v>1913</v>
      </c>
      <c r="G23" s="13" t="s">
        <v>2597</v>
      </c>
      <c r="H23" s="13" t="s">
        <v>2598</v>
      </c>
      <c r="I23" s="13" t="s">
        <v>2332</v>
      </c>
      <c r="J23" s="13" t="s">
        <v>2599</v>
      </c>
      <c r="K23" s="14" t="s">
        <v>2600</v>
      </c>
      <c r="M23">
        <f t="shared" si="0"/>
        <v>496447</v>
      </c>
      <c r="N23">
        <f>IF(AND(A23&gt;0,A23&lt;999),IFERROR(VLOOKUP(results1303[[#This Row],[Card]],FISW[],1,FALSE),0),0)</f>
        <v>496447</v>
      </c>
      <c r="O23">
        <f t="shared" si="1"/>
        <v>22</v>
      </c>
    </row>
    <row r="24" spans="1:15" x14ac:dyDescent="0.3">
      <c r="A24" s="9">
        <v>23</v>
      </c>
      <c r="B24" s="10">
        <v>26</v>
      </c>
      <c r="C24" s="10">
        <v>108002</v>
      </c>
      <c r="D24" s="10" t="s">
        <v>315</v>
      </c>
      <c r="E24" s="10" t="s">
        <v>969</v>
      </c>
      <c r="F24" s="10" t="s">
        <v>17</v>
      </c>
      <c r="G24" s="10" t="s">
        <v>2601</v>
      </c>
      <c r="H24" s="10" t="s">
        <v>2602</v>
      </c>
      <c r="I24" s="10" t="s">
        <v>2603</v>
      </c>
      <c r="J24" s="10" t="s">
        <v>2604</v>
      </c>
      <c r="K24" s="11" t="s">
        <v>2605</v>
      </c>
      <c r="M24">
        <f t="shared" si="0"/>
        <v>108002</v>
      </c>
      <c r="N24">
        <f>IF(AND(A24&gt;0,A24&lt;999),IFERROR(VLOOKUP(results1303[[#This Row],[Card]],FISW[],1,FALSE),0),0)</f>
        <v>108002</v>
      </c>
      <c r="O24">
        <f t="shared" si="1"/>
        <v>23</v>
      </c>
    </row>
    <row r="25" spans="1:15" x14ac:dyDescent="0.3">
      <c r="A25" s="12">
        <v>24</v>
      </c>
      <c r="B25" s="13">
        <v>42</v>
      </c>
      <c r="C25" s="13">
        <v>108158</v>
      </c>
      <c r="D25" s="13" t="s">
        <v>1250</v>
      </c>
      <c r="E25" s="13" t="s">
        <v>963</v>
      </c>
      <c r="F25" s="13" t="s">
        <v>17</v>
      </c>
      <c r="G25" s="13" t="s">
        <v>2606</v>
      </c>
      <c r="H25" s="13" t="s">
        <v>2607</v>
      </c>
      <c r="I25" s="13" t="s">
        <v>2608</v>
      </c>
      <c r="J25" s="13" t="s">
        <v>1097</v>
      </c>
      <c r="K25" s="14" t="s">
        <v>2609</v>
      </c>
      <c r="M25">
        <f t="shared" si="0"/>
        <v>108158</v>
      </c>
      <c r="N25">
        <f>IF(AND(A25&gt;0,A25&lt;999),IFERROR(VLOOKUP(results1303[[#This Row],[Card]],FISW[],1,FALSE),0),0)</f>
        <v>108158</v>
      </c>
      <c r="O25">
        <f t="shared" si="1"/>
        <v>24</v>
      </c>
    </row>
    <row r="26" spans="1:15" x14ac:dyDescent="0.3">
      <c r="A26" s="9">
        <v>25</v>
      </c>
      <c r="B26" s="10">
        <v>29</v>
      </c>
      <c r="C26" s="10">
        <v>108143</v>
      </c>
      <c r="D26" s="10" t="s">
        <v>326</v>
      </c>
      <c r="E26" s="10" t="s">
        <v>963</v>
      </c>
      <c r="F26" s="10" t="s">
        <v>17</v>
      </c>
      <c r="G26" s="10" t="s">
        <v>455</v>
      </c>
      <c r="H26" s="10" t="s">
        <v>2610</v>
      </c>
      <c r="I26" s="10" t="s">
        <v>835</v>
      </c>
      <c r="J26" s="10" t="s">
        <v>2611</v>
      </c>
      <c r="K26" s="11" t="s">
        <v>2612</v>
      </c>
      <c r="M26">
        <f t="shared" si="0"/>
        <v>108143</v>
      </c>
      <c r="N26">
        <f>IF(AND(A26&gt;0,A26&lt;999),IFERROR(VLOOKUP(results1303[[#This Row],[Card]],FISW[],1,FALSE),0),0)</f>
        <v>108143</v>
      </c>
      <c r="O26">
        <f t="shared" si="1"/>
        <v>25</v>
      </c>
    </row>
    <row r="27" spans="1:15" x14ac:dyDescent="0.3">
      <c r="A27" s="12">
        <v>26</v>
      </c>
      <c r="B27" s="13">
        <v>33</v>
      </c>
      <c r="C27" s="13">
        <v>108196</v>
      </c>
      <c r="D27" s="13" t="s">
        <v>1262</v>
      </c>
      <c r="E27" s="13" t="s">
        <v>963</v>
      </c>
      <c r="F27" s="13" t="s">
        <v>17</v>
      </c>
      <c r="G27" s="13" t="s">
        <v>2613</v>
      </c>
      <c r="H27" s="13" t="s">
        <v>2614</v>
      </c>
      <c r="I27" s="13" t="s">
        <v>2615</v>
      </c>
      <c r="J27" s="13" t="s">
        <v>2616</v>
      </c>
      <c r="K27" s="14" t="s">
        <v>2617</v>
      </c>
      <c r="M27">
        <f t="shared" si="0"/>
        <v>108196</v>
      </c>
      <c r="N27">
        <f>IF(AND(A27&gt;0,A27&lt;999),IFERROR(VLOOKUP(results1303[[#This Row],[Card]],FISW[],1,FALSE),0),0)</f>
        <v>108196</v>
      </c>
      <c r="O27">
        <f t="shared" si="1"/>
        <v>26</v>
      </c>
    </row>
    <row r="28" spans="1:15" x14ac:dyDescent="0.3">
      <c r="A28" s="9">
        <v>27</v>
      </c>
      <c r="B28" s="10">
        <v>60</v>
      </c>
      <c r="C28" s="10">
        <v>108112</v>
      </c>
      <c r="D28" s="10" t="s">
        <v>241</v>
      </c>
      <c r="E28" s="10" t="s">
        <v>963</v>
      </c>
      <c r="F28" s="10" t="s">
        <v>17</v>
      </c>
      <c r="G28" s="10" t="s">
        <v>2618</v>
      </c>
      <c r="H28" s="10" t="s">
        <v>1169</v>
      </c>
      <c r="I28" s="10" t="s">
        <v>2619</v>
      </c>
      <c r="J28" s="10" t="s">
        <v>1878</v>
      </c>
      <c r="K28" s="11" t="s">
        <v>2620</v>
      </c>
      <c r="M28">
        <f t="shared" si="0"/>
        <v>108112</v>
      </c>
      <c r="N28">
        <f>IF(AND(A28&gt;0,A28&lt;999),IFERROR(VLOOKUP(results1303[[#This Row],[Card]],FISW[],1,FALSE),0),0)</f>
        <v>108112</v>
      </c>
      <c r="O28">
        <f t="shared" si="1"/>
        <v>27</v>
      </c>
    </row>
    <row r="29" spans="1:15" x14ac:dyDescent="0.3">
      <c r="A29" s="12">
        <v>28</v>
      </c>
      <c r="B29" s="13">
        <v>27</v>
      </c>
      <c r="C29" s="13">
        <v>108192</v>
      </c>
      <c r="D29" s="13" t="s">
        <v>1332</v>
      </c>
      <c r="E29" s="13" t="s">
        <v>963</v>
      </c>
      <c r="F29" s="13" t="s">
        <v>17</v>
      </c>
      <c r="G29" s="13" t="s">
        <v>2577</v>
      </c>
      <c r="H29" s="13" t="s">
        <v>634</v>
      </c>
      <c r="I29" s="13" t="s">
        <v>2621</v>
      </c>
      <c r="J29" s="13" t="s">
        <v>2622</v>
      </c>
      <c r="K29" s="14" t="s">
        <v>2623</v>
      </c>
      <c r="M29">
        <f t="shared" si="0"/>
        <v>108192</v>
      </c>
      <c r="N29">
        <f>IF(AND(A29&gt;0,A29&lt;999),IFERROR(VLOOKUP(results1303[[#This Row],[Card]],FISW[],1,FALSE),0),0)</f>
        <v>108192</v>
      </c>
      <c r="O29">
        <f t="shared" si="1"/>
        <v>28</v>
      </c>
    </row>
    <row r="30" spans="1:15" x14ac:dyDescent="0.3">
      <c r="A30" s="9">
        <v>29</v>
      </c>
      <c r="B30" s="10">
        <v>44</v>
      </c>
      <c r="C30" s="10">
        <v>308018</v>
      </c>
      <c r="D30" s="10" t="s">
        <v>219</v>
      </c>
      <c r="E30" s="10" t="s">
        <v>969</v>
      </c>
      <c r="F30" s="10" t="s">
        <v>220</v>
      </c>
      <c r="G30" s="10" t="s">
        <v>2624</v>
      </c>
      <c r="H30" s="10" t="s">
        <v>2625</v>
      </c>
      <c r="I30" s="10" t="s">
        <v>2626</v>
      </c>
      <c r="J30" s="10" t="s">
        <v>2627</v>
      </c>
      <c r="K30" s="11" t="s">
        <v>2628</v>
      </c>
      <c r="M30">
        <f t="shared" si="0"/>
        <v>308018</v>
      </c>
      <c r="N30">
        <f>IF(AND(A30&gt;0,A30&lt;999),IFERROR(VLOOKUP(results1303[[#This Row],[Card]],FISW[],1,FALSE),0),0)</f>
        <v>308018</v>
      </c>
      <c r="O30">
        <f t="shared" si="1"/>
        <v>29</v>
      </c>
    </row>
    <row r="31" spans="1:15" x14ac:dyDescent="0.3">
      <c r="A31" s="12">
        <v>30</v>
      </c>
      <c r="B31" s="13">
        <v>34</v>
      </c>
      <c r="C31" s="13">
        <v>6536393</v>
      </c>
      <c r="D31" s="13" t="s">
        <v>1955</v>
      </c>
      <c r="E31" s="13" t="s">
        <v>969</v>
      </c>
      <c r="F31" s="13" t="s">
        <v>20</v>
      </c>
      <c r="G31" s="13" t="s">
        <v>1532</v>
      </c>
      <c r="H31" s="13" t="s">
        <v>2629</v>
      </c>
      <c r="I31" s="13" t="s">
        <v>2630</v>
      </c>
      <c r="J31" s="13" t="s">
        <v>2631</v>
      </c>
      <c r="K31" s="14" t="s">
        <v>2632</v>
      </c>
      <c r="M31">
        <f t="shared" si="0"/>
        <v>6536393</v>
      </c>
      <c r="N31">
        <f>IF(AND(A31&gt;0,A31&lt;999),IFERROR(VLOOKUP(results1303[[#This Row],[Card]],FISW[],1,FALSE),0),0)</f>
        <v>6536393</v>
      </c>
      <c r="O31">
        <f t="shared" si="1"/>
        <v>30</v>
      </c>
    </row>
    <row r="32" spans="1:15" x14ac:dyDescent="0.3">
      <c r="A32" s="9">
        <v>31</v>
      </c>
      <c r="B32" s="10">
        <v>39</v>
      </c>
      <c r="C32" s="10">
        <v>6536581</v>
      </c>
      <c r="D32" s="10" t="s">
        <v>1995</v>
      </c>
      <c r="E32" s="10" t="s">
        <v>963</v>
      </c>
      <c r="F32" s="10" t="s">
        <v>20</v>
      </c>
      <c r="G32" s="10" t="s">
        <v>2633</v>
      </c>
      <c r="H32" s="10" t="s">
        <v>460</v>
      </c>
      <c r="I32" s="10" t="s">
        <v>2634</v>
      </c>
      <c r="J32" s="10" t="s">
        <v>2635</v>
      </c>
      <c r="K32" s="11" t="s">
        <v>2636</v>
      </c>
      <c r="M32">
        <f t="shared" si="0"/>
        <v>6536581</v>
      </c>
      <c r="N32">
        <f>IF(AND(A32&gt;0,A32&lt;999),IFERROR(VLOOKUP(results1303[[#This Row],[Card]],FISW[],1,FALSE),0),0)</f>
        <v>6536581</v>
      </c>
      <c r="O32">
        <f t="shared" si="1"/>
        <v>31</v>
      </c>
    </row>
    <row r="33" spans="1:15" x14ac:dyDescent="0.3">
      <c r="A33" s="12">
        <v>32</v>
      </c>
      <c r="B33" s="13">
        <v>35</v>
      </c>
      <c r="C33" s="13">
        <v>6536537</v>
      </c>
      <c r="D33" s="13" t="s">
        <v>1930</v>
      </c>
      <c r="E33" s="13" t="s">
        <v>969</v>
      </c>
      <c r="F33" s="13" t="s">
        <v>20</v>
      </c>
      <c r="G33" s="13" t="s">
        <v>2637</v>
      </c>
      <c r="H33" s="13" t="s">
        <v>2638</v>
      </c>
      <c r="I33" s="13" t="s">
        <v>2639</v>
      </c>
      <c r="J33" s="13" t="s">
        <v>2640</v>
      </c>
      <c r="K33" s="14" t="s">
        <v>2641</v>
      </c>
      <c r="M33">
        <f t="shared" si="0"/>
        <v>6536537</v>
      </c>
      <c r="N33">
        <f>IF(AND(A33&gt;0,A33&lt;999),IFERROR(VLOOKUP(results1303[[#This Row],[Card]],FISW[],1,FALSE),0),0)</f>
        <v>6536537</v>
      </c>
      <c r="O33">
        <f t="shared" si="1"/>
        <v>32</v>
      </c>
    </row>
    <row r="34" spans="1:15" x14ac:dyDescent="0.3">
      <c r="A34" s="9">
        <v>33</v>
      </c>
      <c r="B34" s="10">
        <v>64</v>
      </c>
      <c r="C34" s="10">
        <v>107850</v>
      </c>
      <c r="D34" s="10" t="s">
        <v>1374</v>
      </c>
      <c r="E34" s="10" t="s">
        <v>1029</v>
      </c>
      <c r="F34" s="10" t="s">
        <v>17</v>
      </c>
      <c r="G34" s="10" t="s">
        <v>1505</v>
      </c>
      <c r="H34" s="10" t="s">
        <v>2642</v>
      </c>
      <c r="I34" s="10" t="s">
        <v>2643</v>
      </c>
      <c r="J34" s="10" t="s">
        <v>2644</v>
      </c>
      <c r="K34" s="11" t="s">
        <v>2645</v>
      </c>
      <c r="M34">
        <f t="shared" ref="M34:M65" si="2">C34</f>
        <v>107850</v>
      </c>
      <c r="N34">
        <f>IF(AND(A34&gt;0,A34&lt;999),IFERROR(VLOOKUP(results1303[[#This Row],[Card]],FISW[],1,FALSE),0),0)</f>
        <v>107850</v>
      </c>
      <c r="O34">
        <f t="shared" ref="O34:O65" si="3">A34</f>
        <v>33</v>
      </c>
    </row>
    <row r="35" spans="1:15" x14ac:dyDescent="0.3">
      <c r="A35" s="12">
        <v>34</v>
      </c>
      <c r="B35" s="13">
        <v>50</v>
      </c>
      <c r="C35" s="13">
        <v>6536531</v>
      </c>
      <c r="D35" s="13" t="s">
        <v>1918</v>
      </c>
      <c r="E35" s="13" t="s">
        <v>969</v>
      </c>
      <c r="F35" s="13" t="s">
        <v>20</v>
      </c>
      <c r="G35" s="13" t="s">
        <v>823</v>
      </c>
      <c r="H35" s="13" t="s">
        <v>2646</v>
      </c>
      <c r="I35" s="13" t="s">
        <v>2647</v>
      </c>
      <c r="J35" s="13" t="s">
        <v>2648</v>
      </c>
      <c r="K35" s="14" t="s">
        <v>2649</v>
      </c>
      <c r="M35">
        <f t="shared" si="2"/>
        <v>6536531</v>
      </c>
      <c r="N35">
        <f>IF(AND(A35&gt;0,A35&lt;999),IFERROR(VLOOKUP(results1303[[#This Row],[Card]],FISW[],1,FALSE),0),0)</f>
        <v>6536531</v>
      </c>
      <c r="O35">
        <f t="shared" si="3"/>
        <v>34</v>
      </c>
    </row>
    <row r="36" spans="1:15" x14ac:dyDescent="0.3">
      <c r="A36" s="9">
        <v>35</v>
      </c>
      <c r="B36" s="10">
        <v>46</v>
      </c>
      <c r="C36" s="10">
        <v>107992</v>
      </c>
      <c r="D36" s="10" t="s">
        <v>2039</v>
      </c>
      <c r="E36" s="10" t="s">
        <v>969</v>
      </c>
      <c r="F36" s="10" t="s">
        <v>17</v>
      </c>
      <c r="G36" s="10" t="s">
        <v>2650</v>
      </c>
      <c r="H36" s="10" t="s">
        <v>350</v>
      </c>
      <c r="I36" s="10" t="s">
        <v>2651</v>
      </c>
      <c r="J36" s="10" t="s">
        <v>2652</v>
      </c>
      <c r="K36" s="11" t="s">
        <v>2653</v>
      </c>
      <c r="M36">
        <f t="shared" si="2"/>
        <v>107992</v>
      </c>
      <c r="N36">
        <f>IF(AND(A36&gt;0,A36&lt;999),IFERROR(VLOOKUP(results1303[[#This Row],[Card]],FISW[],1,FALSE),0),0)</f>
        <v>107992</v>
      </c>
      <c r="O36">
        <f t="shared" si="3"/>
        <v>35</v>
      </c>
    </row>
    <row r="37" spans="1:15" x14ac:dyDescent="0.3">
      <c r="A37" s="12">
        <v>36</v>
      </c>
      <c r="B37" s="13">
        <v>47</v>
      </c>
      <c r="C37" s="13">
        <v>108177</v>
      </c>
      <c r="D37" s="13" t="s">
        <v>421</v>
      </c>
      <c r="E37" s="13" t="s">
        <v>963</v>
      </c>
      <c r="F37" s="13" t="s">
        <v>17</v>
      </c>
      <c r="G37" s="13" t="s">
        <v>2654</v>
      </c>
      <c r="H37" s="13" t="s">
        <v>2655</v>
      </c>
      <c r="I37" s="13" t="s">
        <v>2656</v>
      </c>
      <c r="J37" s="13" t="s">
        <v>740</v>
      </c>
      <c r="K37" s="14" t="s">
        <v>2657</v>
      </c>
      <c r="M37">
        <f t="shared" si="2"/>
        <v>108177</v>
      </c>
      <c r="N37">
        <f>IF(AND(A37&gt;0,A37&lt;999),IFERROR(VLOOKUP(results1303[[#This Row],[Card]],FISW[],1,FALSE),0),0)</f>
        <v>108177</v>
      </c>
      <c r="O37">
        <f t="shared" si="3"/>
        <v>36</v>
      </c>
    </row>
    <row r="38" spans="1:15" x14ac:dyDescent="0.3">
      <c r="A38" s="9">
        <v>37</v>
      </c>
      <c r="B38" s="10">
        <v>72</v>
      </c>
      <c r="C38" s="10">
        <v>108141</v>
      </c>
      <c r="D38" s="10" t="s">
        <v>320</v>
      </c>
      <c r="E38" s="10" t="s">
        <v>963</v>
      </c>
      <c r="F38" s="10" t="s">
        <v>17</v>
      </c>
      <c r="G38" s="10" t="s">
        <v>1560</v>
      </c>
      <c r="H38" s="10" t="s">
        <v>1552</v>
      </c>
      <c r="I38" s="10" t="s">
        <v>2658</v>
      </c>
      <c r="J38" s="10" t="s">
        <v>2659</v>
      </c>
      <c r="K38" s="11" t="s">
        <v>2660</v>
      </c>
      <c r="M38">
        <f t="shared" si="2"/>
        <v>108141</v>
      </c>
      <c r="N38">
        <f>IF(AND(A38&gt;0,A38&lt;999),IFERROR(VLOOKUP(results1303[[#This Row],[Card]],FISW[],1,FALSE),0),0)</f>
        <v>108141</v>
      </c>
      <c r="O38">
        <f t="shared" si="3"/>
        <v>37</v>
      </c>
    </row>
    <row r="39" spans="1:15" x14ac:dyDescent="0.3">
      <c r="A39" s="12">
        <v>38</v>
      </c>
      <c r="B39" s="13">
        <v>53</v>
      </c>
      <c r="C39" s="13">
        <v>108181</v>
      </c>
      <c r="D39" s="13" t="s">
        <v>276</v>
      </c>
      <c r="E39" s="13" t="s">
        <v>963</v>
      </c>
      <c r="F39" s="13" t="s">
        <v>17</v>
      </c>
      <c r="G39" s="13" t="s">
        <v>2460</v>
      </c>
      <c r="H39" s="13" t="s">
        <v>459</v>
      </c>
      <c r="I39" s="13" t="s">
        <v>2661</v>
      </c>
      <c r="J39" s="13" t="s">
        <v>2662</v>
      </c>
      <c r="K39" s="14" t="s">
        <v>2663</v>
      </c>
      <c r="M39">
        <f t="shared" si="2"/>
        <v>108181</v>
      </c>
      <c r="N39">
        <f>IF(AND(A39&gt;0,A39&lt;999),IFERROR(VLOOKUP(results1303[[#This Row],[Card]],FISW[],1,FALSE),0),0)</f>
        <v>108181</v>
      </c>
      <c r="O39">
        <f t="shared" si="3"/>
        <v>38</v>
      </c>
    </row>
    <row r="40" spans="1:15" x14ac:dyDescent="0.3">
      <c r="A40" s="9">
        <v>39</v>
      </c>
      <c r="B40" s="10">
        <v>54</v>
      </c>
      <c r="C40" s="10">
        <v>108128</v>
      </c>
      <c r="D40" s="10" t="s">
        <v>322</v>
      </c>
      <c r="E40" s="10" t="s">
        <v>963</v>
      </c>
      <c r="F40" s="10" t="s">
        <v>17</v>
      </c>
      <c r="G40" s="10" t="s">
        <v>762</v>
      </c>
      <c r="H40" s="10" t="s">
        <v>2664</v>
      </c>
      <c r="I40" s="10" t="s">
        <v>2665</v>
      </c>
      <c r="J40" s="10" t="s">
        <v>2666</v>
      </c>
      <c r="K40" s="11" t="s">
        <v>2667</v>
      </c>
      <c r="M40">
        <f t="shared" si="2"/>
        <v>108128</v>
      </c>
      <c r="N40">
        <f>IF(AND(A40&gt;0,A40&lt;999),IFERROR(VLOOKUP(results1303[[#This Row],[Card]],FISW[],1,FALSE),0),0)</f>
        <v>108128</v>
      </c>
      <c r="O40">
        <f t="shared" si="3"/>
        <v>39</v>
      </c>
    </row>
    <row r="41" spans="1:15" x14ac:dyDescent="0.3">
      <c r="A41" s="12">
        <v>40</v>
      </c>
      <c r="B41" s="13">
        <v>61</v>
      </c>
      <c r="C41" s="13">
        <v>108145</v>
      </c>
      <c r="D41" s="13" t="s">
        <v>1976</v>
      </c>
      <c r="E41" s="13" t="s">
        <v>963</v>
      </c>
      <c r="F41" s="13" t="s">
        <v>17</v>
      </c>
      <c r="G41" s="13" t="s">
        <v>2668</v>
      </c>
      <c r="H41" s="13" t="s">
        <v>1814</v>
      </c>
      <c r="I41" s="13" t="s">
        <v>2669</v>
      </c>
      <c r="J41" s="13" t="s">
        <v>2670</v>
      </c>
      <c r="K41" s="14" t="s">
        <v>2671</v>
      </c>
      <c r="M41">
        <f t="shared" si="2"/>
        <v>108145</v>
      </c>
      <c r="N41">
        <f>IF(AND(A41&gt;0,A41&lt;999),IFERROR(VLOOKUP(results1303[[#This Row],[Card]],FISW[],1,FALSE),0),0)</f>
        <v>108145</v>
      </c>
      <c r="O41">
        <f t="shared" si="3"/>
        <v>40</v>
      </c>
    </row>
    <row r="42" spans="1:15" x14ac:dyDescent="0.3">
      <c r="A42" s="9">
        <v>41</v>
      </c>
      <c r="B42" s="10">
        <v>57</v>
      </c>
      <c r="C42" s="10">
        <v>6536237</v>
      </c>
      <c r="D42" s="10" t="s">
        <v>1950</v>
      </c>
      <c r="E42" s="10" t="s">
        <v>1029</v>
      </c>
      <c r="F42" s="10" t="s">
        <v>20</v>
      </c>
      <c r="G42" s="10" t="s">
        <v>2672</v>
      </c>
      <c r="H42" s="10" t="s">
        <v>2673</v>
      </c>
      <c r="I42" s="10" t="s">
        <v>2674</v>
      </c>
      <c r="J42" s="10" t="s">
        <v>274</v>
      </c>
      <c r="K42" s="11" t="s">
        <v>2675</v>
      </c>
      <c r="M42">
        <f t="shared" si="2"/>
        <v>6536237</v>
      </c>
      <c r="N42">
        <f>IF(AND(A42&gt;0,A42&lt;999),IFERROR(VLOOKUP(results1303[[#This Row],[Card]],FISW[],1,FALSE),0),0)</f>
        <v>6536237</v>
      </c>
      <c r="O42">
        <f t="shared" si="3"/>
        <v>41</v>
      </c>
    </row>
    <row r="43" spans="1:15" x14ac:dyDescent="0.3">
      <c r="A43" s="12">
        <v>42</v>
      </c>
      <c r="B43" s="13">
        <v>48</v>
      </c>
      <c r="C43" s="13">
        <v>108142</v>
      </c>
      <c r="D43" s="13" t="s">
        <v>236</v>
      </c>
      <c r="E43" s="13" t="s">
        <v>963</v>
      </c>
      <c r="F43" s="13" t="s">
        <v>17</v>
      </c>
      <c r="G43" s="13" t="s">
        <v>2676</v>
      </c>
      <c r="H43" s="13" t="s">
        <v>293</v>
      </c>
      <c r="I43" s="13" t="s">
        <v>2677</v>
      </c>
      <c r="J43" s="13" t="s">
        <v>2678</v>
      </c>
      <c r="K43" s="14" t="s">
        <v>2679</v>
      </c>
      <c r="M43">
        <f t="shared" si="2"/>
        <v>108142</v>
      </c>
      <c r="N43">
        <f>IF(AND(A43&gt;0,A43&lt;999),IFERROR(VLOOKUP(results1303[[#This Row],[Card]],FISW[],1,FALSE),0),0)</f>
        <v>108142</v>
      </c>
      <c r="O43">
        <f t="shared" si="3"/>
        <v>42</v>
      </c>
    </row>
    <row r="44" spans="1:15" x14ac:dyDescent="0.3">
      <c r="A44" s="9">
        <v>43</v>
      </c>
      <c r="B44" s="10">
        <v>51</v>
      </c>
      <c r="C44" s="10">
        <v>108052</v>
      </c>
      <c r="D44" s="10" t="s">
        <v>231</v>
      </c>
      <c r="E44" s="10" t="s">
        <v>969</v>
      </c>
      <c r="F44" s="10" t="s">
        <v>17</v>
      </c>
      <c r="G44" s="10" t="s">
        <v>2680</v>
      </c>
      <c r="H44" s="10" t="s">
        <v>1225</v>
      </c>
      <c r="I44" s="10" t="s">
        <v>2681</v>
      </c>
      <c r="J44" s="10" t="s">
        <v>2682</v>
      </c>
      <c r="K44" s="11" t="s">
        <v>2683</v>
      </c>
      <c r="M44">
        <f t="shared" si="2"/>
        <v>108052</v>
      </c>
      <c r="N44">
        <f>IF(AND(A44&gt;0,A44&lt;999),IFERROR(VLOOKUP(results1303[[#This Row],[Card]],FISW[],1,FALSE),0),0)</f>
        <v>108052</v>
      </c>
      <c r="O44">
        <f t="shared" si="3"/>
        <v>43</v>
      </c>
    </row>
    <row r="45" spans="1:15" x14ac:dyDescent="0.3">
      <c r="A45" s="12">
        <v>44</v>
      </c>
      <c r="B45" s="13">
        <v>58</v>
      </c>
      <c r="C45" s="13">
        <v>108164</v>
      </c>
      <c r="D45" s="13" t="s">
        <v>1356</v>
      </c>
      <c r="E45" s="13" t="s">
        <v>963</v>
      </c>
      <c r="F45" s="13" t="s">
        <v>17</v>
      </c>
      <c r="G45" s="13" t="s">
        <v>2684</v>
      </c>
      <c r="H45" s="13" t="s">
        <v>2685</v>
      </c>
      <c r="I45" s="13" t="s">
        <v>2686</v>
      </c>
      <c r="J45" s="13" t="s">
        <v>2687</v>
      </c>
      <c r="K45" s="14" t="s">
        <v>2688</v>
      </c>
      <c r="M45">
        <f t="shared" si="2"/>
        <v>108164</v>
      </c>
      <c r="N45">
        <f>IF(AND(A45&gt;0,A45&lt;999),IFERROR(VLOOKUP(results1303[[#This Row],[Card]],FISW[],1,FALSE),0),0)</f>
        <v>108164</v>
      </c>
      <c r="O45">
        <f t="shared" si="3"/>
        <v>44</v>
      </c>
    </row>
    <row r="46" spans="1:15" x14ac:dyDescent="0.3">
      <c r="A46" s="9">
        <v>45</v>
      </c>
      <c r="B46" s="10">
        <v>62</v>
      </c>
      <c r="C46" s="10">
        <v>108011</v>
      </c>
      <c r="D46" s="10" t="s">
        <v>309</v>
      </c>
      <c r="E46" s="10" t="s">
        <v>969</v>
      </c>
      <c r="F46" s="10" t="s">
        <v>17</v>
      </c>
      <c r="G46" s="10" t="s">
        <v>767</v>
      </c>
      <c r="H46" s="10" t="s">
        <v>2689</v>
      </c>
      <c r="I46" s="10" t="s">
        <v>2690</v>
      </c>
      <c r="J46" s="10" t="s">
        <v>2691</v>
      </c>
      <c r="K46" s="11" t="s">
        <v>2692</v>
      </c>
      <c r="M46">
        <f t="shared" si="2"/>
        <v>108011</v>
      </c>
      <c r="N46">
        <f>IF(AND(A46&gt;0,A46&lt;999),IFERROR(VLOOKUP(results1303[[#This Row],[Card]],FISW[],1,FALSE),0),0)</f>
        <v>108011</v>
      </c>
      <c r="O46">
        <f t="shared" si="3"/>
        <v>45</v>
      </c>
    </row>
    <row r="47" spans="1:15" x14ac:dyDescent="0.3">
      <c r="A47" s="12">
        <v>46</v>
      </c>
      <c r="B47" s="13">
        <v>55</v>
      </c>
      <c r="C47" s="13">
        <v>107989</v>
      </c>
      <c r="D47" s="13" t="s">
        <v>247</v>
      </c>
      <c r="E47" s="13" t="s">
        <v>969</v>
      </c>
      <c r="F47" s="13" t="s">
        <v>17</v>
      </c>
      <c r="G47" s="13" t="s">
        <v>2693</v>
      </c>
      <c r="H47" s="13" t="s">
        <v>995</v>
      </c>
      <c r="I47" s="13" t="s">
        <v>2694</v>
      </c>
      <c r="J47" s="13" t="s">
        <v>2695</v>
      </c>
      <c r="K47" s="14" t="s">
        <v>2696</v>
      </c>
      <c r="M47">
        <f t="shared" si="2"/>
        <v>107989</v>
      </c>
      <c r="N47">
        <f>IF(AND(A47&gt;0,A47&lt;999),IFERROR(VLOOKUP(results1303[[#This Row],[Card]],FISW[],1,FALSE),0),0)</f>
        <v>107989</v>
      </c>
      <c r="O47">
        <f t="shared" si="3"/>
        <v>46</v>
      </c>
    </row>
    <row r="48" spans="1:15" x14ac:dyDescent="0.3">
      <c r="A48" s="9">
        <v>47</v>
      </c>
      <c r="B48" s="10">
        <v>74</v>
      </c>
      <c r="C48" s="10">
        <v>108189</v>
      </c>
      <c r="D48" s="10" t="s">
        <v>1490</v>
      </c>
      <c r="E48" s="10" t="s">
        <v>963</v>
      </c>
      <c r="F48" s="10" t="s">
        <v>17</v>
      </c>
      <c r="G48" s="10" t="s">
        <v>2697</v>
      </c>
      <c r="H48" s="10" t="s">
        <v>354</v>
      </c>
      <c r="I48" s="10" t="s">
        <v>2698</v>
      </c>
      <c r="J48" s="10" t="s">
        <v>2699</v>
      </c>
      <c r="K48" s="11" t="s">
        <v>2700</v>
      </c>
      <c r="M48">
        <f t="shared" si="2"/>
        <v>108189</v>
      </c>
      <c r="N48">
        <f>IF(AND(A48&gt;0,A48&lt;999),IFERROR(VLOOKUP(results1303[[#This Row],[Card]],FISW[],1,FALSE),0),0)</f>
        <v>108189</v>
      </c>
      <c r="O48">
        <f t="shared" si="3"/>
        <v>47</v>
      </c>
    </row>
    <row r="49" spans="1:15" x14ac:dyDescent="0.3">
      <c r="A49" s="12">
        <v>48</v>
      </c>
      <c r="B49" s="13">
        <v>49</v>
      </c>
      <c r="C49" s="13">
        <v>108170</v>
      </c>
      <c r="D49" s="13" t="s">
        <v>445</v>
      </c>
      <c r="E49" s="13" t="s">
        <v>963</v>
      </c>
      <c r="F49" s="13" t="s">
        <v>17</v>
      </c>
      <c r="G49" s="13" t="s">
        <v>2701</v>
      </c>
      <c r="H49" s="13" t="s">
        <v>752</v>
      </c>
      <c r="I49" s="13" t="s">
        <v>2702</v>
      </c>
      <c r="J49" s="13" t="s">
        <v>2703</v>
      </c>
      <c r="K49" s="14" t="s">
        <v>2704</v>
      </c>
      <c r="M49">
        <f t="shared" si="2"/>
        <v>108170</v>
      </c>
      <c r="N49">
        <f>IF(AND(A49&gt;0,A49&lt;999),IFERROR(VLOOKUP(results1303[[#This Row],[Card]],FISW[],1,FALSE),0),0)</f>
        <v>108170</v>
      </c>
      <c r="O49">
        <f t="shared" si="3"/>
        <v>48</v>
      </c>
    </row>
    <row r="50" spans="1:15" x14ac:dyDescent="0.3">
      <c r="A50" s="9">
        <v>49</v>
      </c>
      <c r="B50" s="10">
        <v>66</v>
      </c>
      <c r="C50" s="10">
        <v>108127</v>
      </c>
      <c r="D50" s="10" t="s">
        <v>264</v>
      </c>
      <c r="E50" s="10" t="s">
        <v>963</v>
      </c>
      <c r="F50" s="10" t="s">
        <v>17</v>
      </c>
      <c r="G50" s="10" t="s">
        <v>2697</v>
      </c>
      <c r="H50" s="10" t="s">
        <v>2705</v>
      </c>
      <c r="I50" s="10" t="s">
        <v>1188</v>
      </c>
      <c r="J50" s="10" t="s">
        <v>2706</v>
      </c>
      <c r="K50" s="11" t="s">
        <v>2707</v>
      </c>
      <c r="M50">
        <f t="shared" si="2"/>
        <v>108127</v>
      </c>
      <c r="N50">
        <f>IF(AND(A50&gt;0,A50&lt;999),IFERROR(VLOOKUP(results1303[[#This Row],[Card]],FISW[],1,FALSE),0),0)</f>
        <v>108127</v>
      </c>
      <c r="O50">
        <f t="shared" si="3"/>
        <v>49</v>
      </c>
    </row>
    <row r="51" spans="1:15" x14ac:dyDescent="0.3">
      <c r="A51" s="12">
        <v>50</v>
      </c>
      <c r="B51" s="13">
        <v>73</v>
      </c>
      <c r="C51" s="13">
        <v>108099</v>
      </c>
      <c r="D51" s="13" t="s">
        <v>1991</v>
      </c>
      <c r="E51" s="13" t="s">
        <v>963</v>
      </c>
      <c r="F51" s="13" t="s">
        <v>17</v>
      </c>
      <c r="G51" s="13" t="s">
        <v>792</v>
      </c>
      <c r="H51" s="13" t="s">
        <v>1234</v>
      </c>
      <c r="I51" s="13" t="s">
        <v>2708</v>
      </c>
      <c r="J51" s="13" t="s">
        <v>2709</v>
      </c>
      <c r="K51" s="14" t="s">
        <v>2710</v>
      </c>
      <c r="M51">
        <f t="shared" si="2"/>
        <v>108099</v>
      </c>
      <c r="N51">
        <f>IF(AND(A51&gt;0,A51&lt;999),IFERROR(VLOOKUP(results1303[[#This Row],[Card]],FISW[],1,FALSE),0),0)</f>
        <v>108099</v>
      </c>
      <c r="O51">
        <f t="shared" si="3"/>
        <v>50</v>
      </c>
    </row>
    <row r="52" spans="1:15" x14ac:dyDescent="0.3">
      <c r="A52" s="9">
        <v>51</v>
      </c>
      <c r="B52" s="10">
        <v>59</v>
      </c>
      <c r="C52" s="10">
        <v>108210</v>
      </c>
      <c r="D52" s="10" t="s">
        <v>1412</v>
      </c>
      <c r="E52" s="10" t="s">
        <v>963</v>
      </c>
      <c r="F52" s="10" t="s">
        <v>17</v>
      </c>
      <c r="G52" s="10" t="s">
        <v>2711</v>
      </c>
      <c r="H52" s="10" t="s">
        <v>2381</v>
      </c>
      <c r="I52" s="10" t="s">
        <v>2712</v>
      </c>
      <c r="J52" s="10" t="s">
        <v>2713</v>
      </c>
      <c r="K52" s="11" t="s">
        <v>2714</v>
      </c>
      <c r="M52">
        <f t="shared" si="2"/>
        <v>108210</v>
      </c>
      <c r="N52">
        <f>IF(AND(A52&gt;0,A52&lt;999),IFERROR(VLOOKUP(results1303[[#This Row],[Card]],FISW[],1,FALSE),0),0)</f>
        <v>108210</v>
      </c>
      <c r="O52">
        <f t="shared" si="3"/>
        <v>51</v>
      </c>
    </row>
    <row r="53" spans="1:15" x14ac:dyDescent="0.3">
      <c r="A53" s="12">
        <v>52</v>
      </c>
      <c r="B53" s="13">
        <v>78</v>
      </c>
      <c r="C53" s="13">
        <v>6295537</v>
      </c>
      <c r="D53" s="13" t="s">
        <v>2025</v>
      </c>
      <c r="E53" s="13" t="s">
        <v>963</v>
      </c>
      <c r="F53" s="13" t="s">
        <v>2026</v>
      </c>
      <c r="G53" s="13" t="s">
        <v>2715</v>
      </c>
      <c r="H53" s="13" t="s">
        <v>2716</v>
      </c>
      <c r="I53" s="13" t="s">
        <v>2717</v>
      </c>
      <c r="J53" s="13" t="s">
        <v>2718</v>
      </c>
      <c r="K53" s="14" t="s">
        <v>2719</v>
      </c>
      <c r="M53">
        <f t="shared" si="2"/>
        <v>6295537</v>
      </c>
      <c r="N53">
        <f>IF(AND(A53&gt;0,A53&lt;999),IFERROR(VLOOKUP(results1303[[#This Row],[Card]],FISW[],1,FALSE),0),0)</f>
        <v>6295537</v>
      </c>
      <c r="O53">
        <f t="shared" si="3"/>
        <v>52</v>
      </c>
    </row>
    <row r="54" spans="1:15" x14ac:dyDescent="0.3">
      <c r="A54" s="9">
        <v>53</v>
      </c>
      <c r="B54" s="10">
        <v>65</v>
      </c>
      <c r="C54" s="10">
        <v>108155</v>
      </c>
      <c r="D54" s="10" t="s">
        <v>253</v>
      </c>
      <c r="E54" s="10" t="s">
        <v>963</v>
      </c>
      <c r="F54" s="10" t="s">
        <v>17</v>
      </c>
      <c r="G54" s="10" t="s">
        <v>883</v>
      </c>
      <c r="H54" s="10" t="s">
        <v>756</v>
      </c>
      <c r="I54" s="10" t="s">
        <v>2720</v>
      </c>
      <c r="J54" s="10" t="s">
        <v>2721</v>
      </c>
      <c r="K54" s="11" t="s">
        <v>2722</v>
      </c>
      <c r="M54">
        <f t="shared" si="2"/>
        <v>108155</v>
      </c>
      <c r="N54">
        <f>IF(AND(A54&gt;0,A54&lt;999),IFERROR(VLOOKUP(results1303[[#This Row],[Card]],FISW[],1,FALSE),0),0)</f>
        <v>108155</v>
      </c>
      <c r="O54">
        <f t="shared" si="3"/>
        <v>53</v>
      </c>
    </row>
    <row r="55" spans="1:15" x14ac:dyDescent="0.3">
      <c r="A55" s="12">
        <v>54</v>
      </c>
      <c r="B55" s="13">
        <v>63</v>
      </c>
      <c r="C55" s="13">
        <v>108139</v>
      </c>
      <c r="D55" s="13" t="s">
        <v>258</v>
      </c>
      <c r="E55" s="13" t="s">
        <v>963</v>
      </c>
      <c r="F55" s="13" t="s">
        <v>17</v>
      </c>
      <c r="G55" s="13" t="s">
        <v>1121</v>
      </c>
      <c r="H55" s="13" t="s">
        <v>2723</v>
      </c>
      <c r="I55" s="13" t="s">
        <v>2724</v>
      </c>
      <c r="J55" s="13" t="s">
        <v>2725</v>
      </c>
      <c r="K55" s="14" t="s">
        <v>2726</v>
      </c>
      <c r="M55">
        <f t="shared" si="2"/>
        <v>108139</v>
      </c>
      <c r="N55">
        <f>IF(AND(A55&gt;0,A55&lt;999),IFERROR(VLOOKUP(results1303[[#This Row],[Card]],FISW[],1,FALSE),0),0)</f>
        <v>108139</v>
      </c>
      <c r="O55">
        <f t="shared" si="3"/>
        <v>54</v>
      </c>
    </row>
    <row r="56" spans="1:15" x14ac:dyDescent="0.3">
      <c r="A56" s="9">
        <v>55</v>
      </c>
      <c r="B56" s="10">
        <v>71</v>
      </c>
      <c r="C56" s="10">
        <v>108032</v>
      </c>
      <c r="D56" s="10" t="s">
        <v>297</v>
      </c>
      <c r="E56" s="10" t="s">
        <v>969</v>
      </c>
      <c r="F56" s="10" t="s">
        <v>17</v>
      </c>
      <c r="G56" s="10" t="s">
        <v>1704</v>
      </c>
      <c r="H56" s="10" t="s">
        <v>2727</v>
      </c>
      <c r="I56" s="10" t="s">
        <v>1259</v>
      </c>
      <c r="J56" s="10" t="s">
        <v>1712</v>
      </c>
      <c r="K56" s="11" t="s">
        <v>2728</v>
      </c>
      <c r="M56">
        <f t="shared" si="2"/>
        <v>108032</v>
      </c>
      <c r="N56">
        <f>IF(AND(A56&gt;0,A56&lt;999),IFERROR(VLOOKUP(results1303[[#This Row],[Card]],FISW[],1,FALSE),0),0)</f>
        <v>108032</v>
      </c>
      <c r="O56">
        <f t="shared" si="3"/>
        <v>55</v>
      </c>
    </row>
    <row r="57" spans="1:15" x14ac:dyDescent="0.3">
      <c r="A57" s="12">
        <v>56</v>
      </c>
      <c r="B57" s="13">
        <v>70</v>
      </c>
      <c r="C57" s="13">
        <v>108180</v>
      </c>
      <c r="D57" s="13" t="s">
        <v>477</v>
      </c>
      <c r="E57" s="13" t="s">
        <v>963</v>
      </c>
      <c r="F57" s="13" t="s">
        <v>17</v>
      </c>
      <c r="G57" s="13" t="s">
        <v>2729</v>
      </c>
      <c r="H57" s="13" t="s">
        <v>2508</v>
      </c>
      <c r="I57" s="13" t="s">
        <v>2475</v>
      </c>
      <c r="J57" s="13" t="s">
        <v>2730</v>
      </c>
      <c r="K57" s="14" t="s">
        <v>2731</v>
      </c>
      <c r="M57">
        <f t="shared" si="2"/>
        <v>108180</v>
      </c>
      <c r="N57">
        <f>IF(AND(A57&gt;0,A57&lt;999),IFERROR(VLOOKUP(results1303[[#This Row],[Card]],FISW[],1,FALSE),0),0)</f>
        <v>108180</v>
      </c>
      <c r="O57">
        <f t="shared" si="3"/>
        <v>56</v>
      </c>
    </row>
    <row r="58" spans="1:15" x14ac:dyDescent="0.3">
      <c r="A58" s="9">
        <v>57</v>
      </c>
      <c r="B58" s="10">
        <v>76</v>
      </c>
      <c r="C58" s="10">
        <v>108101</v>
      </c>
      <c r="D58" s="10" t="s">
        <v>2062</v>
      </c>
      <c r="E58" s="10" t="s">
        <v>963</v>
      </c>
      <c r="F58" s="10" t="s">
        <v>17</v>
      </c>
      <c r="G58" s="10" t="s">
        <v>2732</v>
      </c>
      <c r="H58" s="10" t="s">
        <v>2733</v>
      </c>
      <c r="I58" s="10" t="s">
        <v>2734</v>
      </c>
      <c r="J58" s="10" t="s">
        <v>2735</v>
      </c>
      <c r="K58" s="11" t="s">
        <v>2736</v>
      </c>
      <c r="M58">
        <f t="shared" si="2"/>
        <v>108101</v>
      </c>
      <c r="N58">
        <f>IF(AND(A58&gt;0,A58&lt;999),IFERROR(VLOOKUP(results1303[[#This Row],[Card]],FISW[],1,FALSE),0),0)</f>
        <v>108101</v>
      </c>
      <c r="O58">
        <f t="shared" si="3"/>
        <v>57</v>
      </c>
    </row>
    <row r="59" spans="1:15" x14ac:dyDescent="0.3">
      <c r="A59" s="12">
        <v>58</v>
      </c>
      <c r="B59" s="13">
        <v>75</v>
      </c>
      <c r="C59" s="13">
        <v>108024</v>
      </c>
      <c r="D59" s="13" t="s">
        <v>303</v>
      </c>
      <c r="E59" s="13" t="s">
        <v>969</v>
      </c>
      <c r="F59" s="13" t="s">
        <v>17</v>
      </c>
      <c r="G59" s="13" t="s">
        <v>2737</v>
      </c>
      <c r="H59" s="13" t="s">
        <v>2738</v>
      </c>
      <c r="I59" s="13" t="s">
        <v>2739</v>
      </c>
      <c r="J59" s="13" t="s">
        <v>2740</v>
      </c>
      <c r="K59" s="14" t="s">
        <v>2741</v>
      </c>
      <c r="M59">
        <f t="shared" si="2"/>
        <v>108024</v>
      </c>
      <c r="N59">
        <f>IF(AND(A59&gt;0,A59&lt;999),IFERROR(VLOOKUP(results1303[[#This Row],[Card]],FISW[],1,FALSE),0),0)</f>
        <v>108024</v>
      </c>
      <c r="O59">
        <f t="shared" si="3"/>
        <v>58</v>
      </c>
    </row>
    <row r="60" spans="1:15" x14ac:dyDescent="0.3">
      <c r="A60" s="12">
        <v>999</v>
      </c>
      <c r="B60" s="13">
        <v>77</v>
      </c>
      <c r="C60" s="13">
        <v>108138</v>
      </c>
      <c r="D60" s="13" t="s">
        <v>410</v>
      </c>
      <c r="E60" s="13" t="s">
        <v>963</v>
      </c>
      <c r="F60" s="13" t="s">
        <v>17</v>
      </c>
      <c r="G60" s="13" t="s">
        <v>53</v>
      </c>
      <c r="H60" s="13" t="s">
        <v>18</v>
      </c>
      <c r="I60" s="13" t="s">
        <v>18</v>
      </c>
      <c r="J60" s="13" t="s">
        <v>18</v>
      </c>
      <c r="K60" s="14" t="s">
        <v>18</v>
      </c>
      <c r="M60">
        <f t="shared" si="2"/>
        <v>108138</v>
      </c>
      <c r="N60">
        <f>IF(AND(A60&gt;0,A60&lt;999),IFERROR(VLOOKUP(results1303[[#This Row],[Card]],FISW[],1,FALSE),0),0)</f>
        <v>0</v>
      </c>
      <c r="O60">
        <f t="shared" si="3"/>
        <v>999</v>
      </c>
    </row>
    <row r="61" spans="1:15" x14ac:dyDescent="0.3">
      <c r="A61" s="12">
        <v>999</v>
      </c>
      <c r="B61" s="10">
        <v>69</v>
      </c>
      <c r="C61" s="10">
        <v>108154</v>
      </c>
      <c r="D61" s="10" t="s">
        <v>292</v>
      </c>
      <c r="E61" s="10" t="s">
        <v>963</v>
      </c>
      <c r="F61" s="10" t="s">
        <v>17</v>
      </c>
      <c r="G61" s="10" t="s">
        <v>2742</v>
      </c>
      <c r="H61" s="10" t="s">
        <v>18</v>
      </c>
      <c r="I61" s="10" t="s">
        <v>18</v>
      </c>
      <c r="J61" s="10" t="s">
        <v>18</v>
      </c>
      <c r="K61" s="11" t="s">
        <v>18</v>
      </c>
      <c r="M61">
        <f t="shared" si="2"/>
        <v>108154</v>
      </c>
      <c r="N61">
        <f>IF(AND(A61&gt;0,A61&lt;999),IFERROR(VLOOKUP(results1303[[#This Row],[Card]],FISW[],1,FALSE),0),0)</f>
        <v>0</v>
      </c>
      <c r="O61">
        <f t="shared" si="3"/>
        <v>999</v>
      </c>
    </row>
    <row r="62" spans="1:15" x14ac:dyDescent="0.3">
      <c r="A62" s="12">
        <v>999</v>
      </c>
      <c r="B62" s="13">
        <v>43</v>
      </c>
      <c r="C62" s="13">
        <v>108115</v>
      </c>
      <c r="D62" s="13" t="s">
        <v>324</v>
      </c>
      <c r="E62" s="13" t="s">
        <v>963</v>
      </c>
      <c r="F62" s="13" t="s">
        <v>17</v>
      </c>
      <c r="G62" s="13" t="s">
        <v>1787</v>
      </c>
      <c r="H62" s="13" t="s">
        <v>18</v>
      </c>
      <c r="I62" s="13" t="s">
        <v>18</v>
      </c>
      <c r="J62" s="13" t="s">
        <v>18</v>
      </c>
      <c r="K62" s="14" t="s">
        <v>18</v>
      </c>
      <c r="M62">
        <f t="shared" si="2"/>
        <v>108115</v>
      </c>
      <c r="N62">
        <f>IF(AND(A62&gt;0,A62&lt;999),IFERROR(VLOOKUP(results1303[[#This Row],[Card]],FISW[],1,FALSE),0),0)</f>
        <v>0</v>
      </c>
      <c r="O62">
        <f t="shared" si="3"/>
        <v>999</v>
      </c>
    </row>
    <row r="63" spans="1:15" x14ac:dyDescent="0.3">
      <c r="A63" s="12">
        <v>999</v>
      </c>
      <c r="B63" s="10">
        <v>41</v>
      </c>
      <c r="C63" s="10">
        <v>108136</v>
      </c>
      <c r="D63" s="10" t="s">
        <v>207</v>
      </c>
      <c r="E63" s="10" t="s">
        <v>963</v>
      </c>
      <c r="F63" s="10" t="s">
        <v>17</v>
      </c>
      <c r="G63" s="10" t="s">
        <v>2625</v>
      </c>
      <c r="H63" s="10" t="s">
        <v>18</v>
      </c>
      <c r="I63" s="10" t="s">
        <v>18</v>
      </c>
      <c r="J63" s="10" t="s">
        <v>18</v>
      </c>
      <c r="K63" s="11" t="s">
        <v>18</v>
      </c>
      <c r="M63">
        <f t="shared" si="2"/>
        <v>108136</v>
      </c>
      <c r="N63">
        <f>IF(AND(A63&gt;0,A63&lt;999),IFERROR(VLOOKUP(results1303[[#This Row],[Card]],FISW[],1,FALSE),0),0)</f>
        <v>0</v>
      </c>
      <c r="O63">
        <f t="shared" si="3"/>
        <v>999</v>
      </c>
    </row>
    <row r="64" spans="1:15" x14ac:dyDescent="0.3">
      <c r="A64" s="12">
        <v>999</v>
      </c>
      <c r="B64" s="13">
        <v>37</v>
      </c>
      <c r="C64" s="13">
        <v>108133</v>
      </c>
      <c r="D64" s="13" t="s">
        <v>225</v>
      </c>
      <c r="E64" s="13" t="s">
        <v>963</v>
      </c>
      <c r="F64" s="13" t="s">
        <v>17</v>
      </c>
      <c r="G64" s="13" t="s">
        <v>598</v>
      </c>
      <c r="H64" s="13" t="s">
        <v>18</v>
      </c>
      <c r="I64" s="13" t="s">
        <v>18</v>
      </c>
      <c r="J64" s="13" t="s">
        <v>18</v>
      </c>
      <c r="K64" s="14" t="s">
        <v>18</v>
      </c>
      <c r="M64">
        <f t="shared" si="2"/>
        <v>108133</v>
      </c>
      <c r="N64">
        <f>IF(AND(A64&gt;0,A64&lt;999),IFERROR(VLOOKUP(results1303[[#This Row],[Card]],FISW[],1,FALSE),0),0)</f>
        <v>0</v>
      </c>
      <c r="O64">
        <f t="shared" si="3"/>
        <v>999</v>
      </c>
    </row>
    <row r="65" spans="1:15" x14ac:dyDescent="0.3">
      <c r="A65" s="12">
        <v>999</v>
      </c>
      <c r="B65" s="10">
        <v>31</v>
      </c>
      <c r="C65" s="10">
        <v>107952</v>
      </c>
      <c r="D65" s="10" t="s">
        <v>2064</v>
      </c>
      <c r="E65" s="10" t="s">
        <v>1029</v>
      </c>
      <c r="F65" s="10" t="s">
        <v>17</v>
      </c>
      <c r="G65" s="10" t="s">
        <v>2743</v>
      </c>
      <c r="H65" s="10" t="s">
        <v>18</v>
      </c>
      <c r="I65" s="10" t="s">
        <v>18</v>
      </c>
      <c r="J65" s="10" t="s">
        <v>18</v>
      </c>
      <c r="K65" s="11" t="s">
        <v>18</v>
      </c>
      <c r="M65">
        <f t="shared" si="2"/>
        <v>107952</v>
      </c>
      <c r="N65">
        <f>IF(AND(A65&gt;0,A65&lt;999),IFERROR(VLOOKUP(results1303[[#This Row],[Card]],FISW[],1,FALSE),0),0)</f>
        <v>0</v>
      </c>
      <c r="O65">
        <f t="shared" si="3"/>
        <v>999</v>
      </c>
    </row>
    <row r="66" spans="1:15" x14ac:dyDescent="0.3">
      <c r="A66" s="12">
        <v>999</v>
      </c>
      <c r="B66" s="13">
        <v>28</v>
      </c>
      <c r="C66" s="13">
        <v>108118</v>
      </c>
      <c r="D66" s="13" t="s">
        <v>1476</v>
      </c>
      <c r="E66" s="13" t="s">
        <v>963</v>
      </c>
      <c r="F66" s="13" t="s">
        <v>17</v>
      </c>
      <c r="G66" s="13" t="s">
        <v>674</v>
      </c>
      <c r="H66" s="13" t="s">
        <v>18</v>
      </c>
      <c r="I66" s="13" t="s">
        <v>18</v>
      </c>
      <c r="J66" s="13" t="s">
        <v>18</v>
      </c>
      <c r="K66" s="14" t="s">
        <v>18</v>
      </c>
      <c r="M66">
        <f t="shared" ref="M66:M83" si="4">C66</f>
        <v>108118</v>
      </c>
      <c r="N66">
        <f>IF(AND(A66&gt;0,A66&lt;999),IFERROR(VLOOKUP(results1303[[#This Row],[Card]],FISW[],1,FALSE),0),0)</f>
        <v>0</v>
      </c>
      <c r="O66">
        <f t="shared" ref="O66:O83" si="5">A66</f>
        <v>999</v>
      </c>
    </row>
    <row r="67" spans="1:15" x14ac:dyDescent="0.3">
      <c r="A67" s="12">
        <v>999</v>
      </c>
      <c r="B67" s="10">
        <v>14</v>
      </c>
      <c r="C67" s="10">
        <v>6536470</v>
      </c>
      <c r="D67" s="10" t="s">
        <v>327</v>
      </c>
      <c r="E67" s="10" t="s">
        <v>969</v>
      </c>
      <c r="F67" s="10" t="s">
        <v>20</v>
      </c>
      <c r="G67" s="10" t="s">
        <v>2313</v>
      </c>
      <c r="H67" s="10" t="s">
        <v>18</v>
      </c>
      <c r="I67" s="10" t="s">
        <v>18</v>
      </c>
      <c r="J67" s="10" t="s">
        <v>18</v>
      </c>
      <c r="K67" s="11" t="s">
        <v>18</v>
      </c>
      <c r="M67">
        <f t="shared" si="4"/>
        <v>6536470</v>
      </c>
      <c r="N67">
        <f>IF(AND(A67&gt;0,A67&lt;999),IFERROR(VLOOKUP(results1303[[#This Row],[Card]],FISW[],1,FALSE),0),0)</f>
        <v>0</v>
      </c>
      <c r="O67">
        <f t="shared" si="5"/>
        <v>999</v>
      </c>
    </row>
    <row r="68" spans="1:15" x14ac:dyDescent="0.3">
      <c r="A68" s="12">
        <v>999</v>
      </c>
      <c r="B68" s="13">
        <v>3</v>
      </c>
      <c r="C68" s="13">
        <v>6536412</v>
      </c>
      <c r="D68" s="13" t="s">
        <v>108</v>
      </c>
      <c r="E68" s="13" t="s">
        <v>969</v>
      </c>
      <c r="F68" s="13" t="s">
        <v>20</v>
      </c>
      <c r="G68" s="13" t="s">
        <v>2744</v>
      </c>
      <c r="H68" s="13" t="s">
        <v>18</v>
      </c>
      <c r="I68" s="13" t="s">
        <v>18</v>
      </c>
      <c r="J68" s="13" t="s">
        <v>18</v>
      </c>
      <c r="K68" s="14" t="s">
        <v>18</v>
      </c>
      <c r="M68">
        <f t="shared" si="4"/>
        <v>6536412</v>
      </c>
      <c r="N68">
        <f>IF(AND(A68&gt;0,A68&lt;999),IFERROR(VLOOKUP(results1303[[#This Row],[Card]],FISW[],1,FALSE),0),0)</f>
        <v>0</v>
      </c>
      <c r="O68">
        <f t="shared" si="5"/>
        <v>999</v>
      </c>
    </row>
    <row r="69" spans="1:15" x14ac:dyDescent="0.3">
      <c r="A69" s="12">
        <v>999</v>
      </c>
      <c r="B69" s="10">
        <v>2</v>
      </c>
      <c r="C69" s="10">
        <v>6536173</v>
      </c>
      <c r="D69" s="10" t="s">
        <v>98</v>
      </c>
      <c r="E69" s="10" t="s">
        <v>1029</v>
      </c>
      <c r="F69" s="10" t="s">
        <v>20</v>
      </c>
      <c r="G69" s="10" t="s">
        <v>109</v>
      </c>
      <c r="H69" s="10" t="s">
        <v>18</v>
      </c>
      <c r="I69" s="10" t="s">
        <v>18</v>
      </c>
      <c r="J69" s="10" t="s">
        <v>18</v>
      </c>
      <c r="K69" s="11" t="s">
        <v>18</v>
      </c>
      <c r="M69">
        <f t="shared" si="4"/>
        <v>6536173</v>
      </c>
      <c r="N69">
        <f>IF(AND(A69&gt;0,A69&lt;999),IFERROR(VLOOKUP(results1303[[#This Row],[Card]],FISW[],1,FALSE),0),0)</f>
        <v>0</v>
      </c>
      <c r="O69">
        <f t="shared" si="5"/>
        <v>999</v>
      </c>
    </row>
    <row r="70" spans="1:15" x14ac:dyDescent="0.3">
      <c r="A70" s="12">
        <v>999</v>
      </c>
      <c r="B70" s="13">
        <v>1</v>
      </c>
      <c r="C70" s="13">
        <v>108007</v>
      </c>
      <c r="D70" s="13" t="s">
        <v>154</v>
      </c>
      <c r="E70" s="13" t="s">
        <v>969</v>
      </c>
      <c r="F70" s="13" t="s">
        <v>17</v>
      </c>
      <c r="G70" s="13" t="s">
        <v>2745</v>
      </c>
      <c r="H70" s="13" t="s">
        <v>18</v>
      </c>
      <c r="I70" s="13" t="s">
        <v>18</v>
      </c>
      <c r="J70" s="13" t="s">
        <v>18</v>
      </c>
      <c r="K70" s="14" t="s">
        <v>18</v>
      </c>
      <c r="M70">
        <f t="shared" si="4"/>
        <v>108007</v>
      </c>
      <c r="N70">
        <f>IF(AND(A70&gt;0,A70&lt;999),IFERROR(VLOOKUP(results1303[[#This Row],[Card]],FISW[],1,FALSE),0),0)</f>
        <v>0</v>
      </c>
      <c r="O70">
        <f t="shared" si="5"/>
        <v>999</v>
      </c>
    </row>
    <row r="71" spans="1:15" x14ac:dyDescent="0.3">
      <c r="A71" s="12">
        <v>999</v>
      </c>
      <c r="B71" s="13">
        <v>82</v>
      </c>
      <c r="C71" s="13">
        <v>108247</v>
      </c>
      <c r="D71" s="13" t="s">
        <v>2020</v>
      </c>
      <c r="E71" s="13" t="s">
        <v>963</v>
      </c>
      <c r="F71" s="13" t="s">
        <v>17</v>
      </c>
      <c r="G71" s="13" t="s">
        <v>18</v>
      </c>
      <c r="H71" s="13" t="s">
        <v>18</v>
      </c>
      <c r="I71" s="13" t="s">
        <v>18</v>
      </c>
      <c r="J71" s="13" t="s">
        <v>18</v>
      </c>
      <c r="K71" s="14" t="s">
        <v>18</v>
      </c>
      <c r="M71">
        <f t="shared" si="4"/>
        <v>108247</v>
      </c>
      <c r="N71">
        <f>IF(AND(A71&gt;0,A71&lt;999),IFERROR(VLOOKUP(results1303[[#This Row],[Card]],FISW[],1,FALSE),0),0)</f>
        <v>0</v>
      </c>
      <c r="O71">
        <f t="shared" si="5"/>
        <v>999</v>
      </c>
    </row>
    <row r="72" spans="1:15" x14ac:dyDescent="0.3">
      <c r="A72" s="12">
        <v>999</v>
      </c>
      <c r="B72" s="10">
        <v>81</v>
      </c>
      <c r="C72" s="10">
        <v>108168</v>
      </c>
      <c r="D72" s="10" t="s">
        <v>454</v>
      </c>
      <c r="E72" s="10" t="s">
        <v>969</v>
      </c>
      <c r="F72" s="10" t="s">
        <v>17</v>
      </c>
      <c r="G72" s="10" t="s">
        <v>18</v>
      </c>
      <c r="H72" s="10" t="s">
        <v>18</v>
      </c>
      <c r="I72" s="10" t="s">
        <v>18</v>
      </c>
      <c r="J72" s="10" t="s">
        <v>18</v>
      </c>
      <c r="K72" s="11" t="s">
        <v>18</v>
      </c>
      <c r="M72">
        <f t="shared" si="4"/>
        <v>108168</v>
      </c>
      <c r="N72">
        <f>IF(AND(A72&gt;0,A72&lt;999),IFERROR(VLOOKUP(results1303[[#This Row],[Card]],FISW[],1,FALSE),0),0)</f>
        <v>0</v>
      </c>
      <c r="O72">
        <f t="shared" si="5"/>
        <v>999</v>
      </c>
    </row>
    <row r="73" spans="1:15" x14ac:dyDescent="0.3">
      <c r="A73" s="12">
        <v>999</v>
      </c>
      <c r="B73" s="13">
        <v>80</v>
      </c>
      <c r="C73" s="13">
        <v>108019</v>
      </c>
      <c r="D73" s="13" t="s">
        <v>2524</v>
      </c>
      <c r="E73" s="13" t="s">
        <v>969</v>
      </c>
      <c r="F73" s="13" t="s">
        <v>17</v>
      </c>
      <c r="G73" s="13" t="s">
        <v>18</v>
      </c>
      <c r="H73" s="13" t="s">
        <v>18</v>
      </c>
      <c r="I73" s="13" t="s">
        <v>18</v>
      </c>
      <c r="J73" s="13" t="s">
        <v>18</v>
      </c>
      <c r="K73" s="14" t="s">
        <v>18</v>
      </c>
      <c r="M73">
        <f t="shared" si="4"/>
        <v>108019</v>
      </c>
      <c r="N73">
        <f>IF(AND(A73&gt;0,A73&lt;999),IFERROR(VLOOKUP(results1303[[#This Row],[Card]],FISW[],1,FALSE),0),0)</f>
        <v>0</v>
      </c>
      <c r="O73">
        <f t="shared" si="5"/>
        <v>999</v>
      </c>
    </row>
    <row r="74" spans="1:15" x14ac:dyDescent="0.3">
      <c r="A74" s="12">
        <v>999</v>
      </c>
      <c r="B74" s="10">
        <v>79</v>
      </c>
      <c r="C74" s="10">
        <v>426375</v>
      </c>
      <c r="D74" s="10" t="s">
        <v>2060</v>
      </c>
      <c r="E74" s="10" t="s">
        <v>958</v>
      </c>
      <c r="F74" s="10" t="s">
        <v>2061</v>
      </c>
      <c r="G74" s="10" t="s">
        <v>18</v>
      </c>
      <c r="H74" s="10" t="s">
        <v>18</v>
      </c>
      <c r="I74" s="10" t="s">
        <v>18</v>
      </c>
      <c r="J74" s="10" t="s">
        <v>18</v>
      </c>
      <c r="K74" s="11" t="s">
        <v>18</v>
      </c>
      <c r="M74">
        <f t="shared" si="4"/>
        <v>426375</v>
      </c>
      <c r="N74">
        <f>IF(AND(A74&gt;0,A74&lt;999),IFERROR(VLOOKUP(results1303[[#This Row],[Card]],FISW[],1,FALSE),0),0)</f>
        <v>0</v>
      </c>
      <c r="O74">
        <f t="shared" si="5"/>
        <v>999</v>
      </c>
    </row>
    <row r="75" spans="1:15" x14ac:dyDescent="0.3">
      <c r="A75" s="12">
        <v>999</v>
      </c>
      <c r="B75" s="13">
        <v>68</v>
      </c>
      <c r="C75" s="13">
        <v>108217</v>
      </c>
      <c r="D75" s="13" t="s">
        <v>270</v>
      </c>
      <c r="E75" s="13" t="s">
        <v>963</v>
      </c>
      <c r="F75" s="13" t="s">
        <v>17</v>
      </c>
      <c r="G75" s="13" t="s">
        <v>18</v>
      </c>
      <c r="H75" s="13" t="s">
        <v>18</v>
      </c>
      <c r="I75" s="13" t="s">
        <v>18</v>
      </c>
      <c r="J75" s="13" t="s">
        <v>18</v>
      </c>
      <c r="K75" s="14" t="s">
        <v>18</v>
      </c>
      <c r="M75">
        <f t="shared" si="4"/>
        <v>108217</v>
      </c>
      <c r="N75">
        <f>IF(AND(A75&gt;0,A75&lt;999),IFERROR(VLOOKUP(results1303[[#This Row],[Card]],FISW[],1,FALSE),0),0)</f>
        <v>0</v>
      </c>
      <c r="O75">
        <f t="shared" si="5"/>
        <v>999</v>
      </c>
    </row>
    <row r="76" spans="1:15" x14ac:dyDescent="0.3">
      <c r="A76" s="12">
        <v>999</v>
      </c>
      <c r="B76" s="10">
        <v>67</v>
      </c>
      <c r="C76" s="10">
        <v>108098</v>
      </c>
      <c r="D76" s="10" t="s">
        <v>2063</v>
      </c>
      <c r="E76" s="10" t="s">
        <v>963</v>
      </c>
      <c r="F76" s="10" t="s">
        <v>17</v>
      </c>
      <c r="G76" s="10" t="s">
        <v>18</v>
      </c>
      <c r="H76" s="10" t="s">
        <v>18</v>
      </c>
      <c r="I76" s="10" t="s">
        <v>18</v>
      </c>
      <c r="J76" s="10" t="s">
        <v>18</v>
      </c>
      <c r="K76" s="11" t="s">
        <v>18</v>
      </c>
      <c r="M76">
        <f t="shared" si="4"/>
        <v>108098</v>
      </c>
      <c r="N76">
        <f>IF(AND(A76&gt;0,A76&lt;999),IFERROR(VLOOKUP(results1303[[#This Row],[Card]],FISW[],1,FALSE),0),0)</f>
        <v>0</v>
      </c>
      <c r="O76">
        <f t="shared" si="5"/>
        <v>999</v>
      </c>
    </row>
    <row r="77" spans="1:15" x14ac:dyDescent="0.3">
      <c r="A77" s="12">
        <v>999</v>
      </c>
      <c r="B77" s="13">
        <v>56</v>
      </c>
      <c r="C77" s="13">
        <v>6536019</v>
      </c>
      <c r="D77" s="13" t="s">
        <v>1924</v>
      </c>
      <c r="E77" s="13" t="s">
        <v>958</v>
      </c>
      <c r="F77" s="13" t="s">
        <v>20</v>
      </c>
      <c r="G77" s="13" t="s">
        <v>18</v>
      </c>
      <c r="H77" s="13" t="s">
        <v>18</v>
      </c>
      <c r="I77" s="13" t="s">
        <v>18</v>
      </c>
      <c r="J77" s="13" t="s">
        <v>18</v>
      </c>
      <c r="K77" s="14" t="s">
        <v>18</v>
      </c>
      <c r="M77">
        <f t="shared" si="4"/>
        <v>6536019</v>
      </c>
      <c r="N77">
        <f>IF(AND(A77&gt;0,A77&lt;999),IFERROR(VLOOKUP(results1303[[#This Row],[Card]],FISW[],1,FALSE),0),0)</f>
        <v>0</v>
      </c>
      <c r="O77">
        <f t="shared" si="5"/>
        <v>999</v>
      </c>
    </row>
    <row r="78" spans="1:15" x14ac:dyDescent="0.3">
      <c r="A78" s="12">
        <v>999</v>
      </c>
      <c r="B78" s="10">
        <v>45</v>
      </c>
      <c r="C78" s="10">
        <v>107988</v>
      </c>
      <c r="D78" s="10" t="s">
        <v>311</v>
      </c>
      <c r="E78" s="10" t="s">
        <v>969</v>
      </c>
      <c r="F78" s="10" t="s">
        <v>17</v>
      </c>
      <c r="G78" s="10" t="s">
        <v>18</v>
      </c>
      <c r="H78" s="10" t="s">
        <v>18</v>
      </c>
      <c r="I78" s="10" t="s">
        <v>18</v>
      </c>
      <c r="J78" s="10" t="s">
        <v>18</v>
      </c>
      <c r="K78" s="11" t="s">
        <v>18</v>
      </c>
      <c r="M78">
        <f t="shared" si="4"/>
        <v>107988</v>
      </c>
      <c r="N78">
        <f>IF(AND(A78&gt;0,A78&lt;999),IFERROR(VLOOKUP(results1303[[#This Row],[Card]],FISW[],1,FALSE),0),0)</f>
        <v>0</v>
      </c>
      <c r="O78">
        <f t="shared" si="5"/>
        <v>999</v>
      </c>
    </row>
    <row r="79" spans="1:15" x14ac:dyDescent="0.3">
      <c r="A79" s="12">
        <v>999</v>
      </c>
      <c r="B79" s="13">
        <v>40</v>
      </c>
      <c r="C79" s="13">
        <v>108183</v>
      </c>
      <c r="D79" s="13" t="s">
        <v>213</v>
      </c>
      <c r="E79" s="13" t="s">
        <v>963</v>
      </c>
      <c r="F79" s="13" t="s">
        <v>17</v>
      </c>
      <c r="G79" s="13" t="s">
        <v>18</v>
      </c>
      <c r="H79" s="13" t="s">
        <v>18</v>
      </c>
      <c r="I79" s="13" t="s">
        <v>18</v>
      </c>
      <c r="J79" s="13" t="s">
        <v>18</v>
      </c>
      <c r="K79" s="14" t="s">
        <v>18</v>
      </c>
      <c r="M79">
        <f t="shared" si="4"/>
        <v>108183</v>
      </c>
      <c r="N79">
        <f>IF(AND(A79&gt;0,A79&lt;999),IFERROR(VLOOKUP(results1303[[#This Row],[Card]],FISW[],1,FALSE),0),0)</f>
        <v>0</v>
      </c>
      <c r="O79">
        <f t="shared" si="5"/>
        <v>999</v>
      </c>
    </row>
    <row r="80" spans="1:15" x14ac:dyDescent="0.3">
      <c r="A80" s="12">
        <v>999</v>
      </c>
      <c r="B80" s="10">
        <v>36</v>
      </c>
      <c r="C80" s="10">
        <v>107987</v>
      </c>
      <c r="D80" s="10" t="s">
        <v>325</v>
      </c>
      <c r="E80" s="10" t="s">
        <v>969</v>
      </c>
      <c r="F80" s="10" t="s">
        <v>17</v>
      </c>
      <c r="G80" s="10" t="s">
        <v>18</v>
      </c>
      <c r="H80" s="10" t="s">
        <v>18</v>
      </c>
      <c r="I80" s="10" t="s">
        <v>18</v>
      </c>
      <c r="J80" s="10" t="s">
        <v>18</v>
      </c>
      <c r="K80" s="11" t="s">
        <v>18</v>
      </c>
      <c r="M80">
        <f t="shared" si="4"/>
        <v>107987</v>
      </c>
      <c r="N80">
        <f>IF(AND(A80&gt;0,A80&lt;999),IFERROR(VLOOKUP(results1303[[#This Row],[Card]],FISW[],1,FALSE),0),0)</f>
        <v>0</v>
      </c>
      <c r="O80">
        <f t="shared" si="5"/>
        <v>999</v>
      </c>
    </row>
    <row r="81" spans="1:15" x14ac:dyDescent="0.3">
      <c r="A81" s="12">
        <v>999</v>
      </c>
      <c r="B81" s="13">
        <v>30</v>
      </c>
      <c r="C81" s="13">
        <v>6536435</v>
      </c>
      <c r="D81" s="13" t="s">
        <v>190</v>
      </c>
      <c r="E81" s="13" t="s">
        <v>969</v>
      </c>
      <c r="F81" s="13" t="s">
        <v>20</v>
      </c>
      <c r="G81" s="13" t="s">
        <v>18</v>
      </c>
      <c r="H81" s="13" t="s">
        <v>18</v>
      </c>
      <c r="I81" s="13" t="s">
        <v>18</v>
      </c>
      <c r="J81" s="13" t="s">
        <v>18</v>
      </c>
      <c r="K81" s="14" t="s">
        <v>18</v>
      </c>
      <c r="M81">
        <f t="shared" si="4"/>
        <v>6536435</v>
      </c>
      <c r="N81">
        <f>IF(AND(A81&gt;0,A81&lt;999),IFERROR(VLOOKUP(results1303[[#This Row],[Card]],FISW[],1,FALSE),0),0)</f>
        <v>0</v>
      </c>
      <c r="O81">
        <f t="shared" si="5"/>
        <v>999</v>
      </c>
    </row>
    <row r="82" spans="1:15" x14ac:dyDescent="0.3">
      <c r="A82" s="12">
        <v>999</v>
      </c>
      <c r="B82" s="10">
        <v>22</v>
      </c>
      <c r="C82" s="10">
        <v>108137</v>
      </c>
      <c r="D82" s="10" t="s">
        <v>159</v>
      </c>
      <c r="E82" s="10" t="s">
        <v>963</v>
      </c>
      <c r="F82" s="10" t="s">
        <v>17</v>
      </c>
      <c r="G82" s="10" t="s">
        <v>18</v>
      </c>
      <c r="H82" s="10" t="s">
        <v>18</v>
      </c>
      <c r="I82" s="10" t="s">
        <v>18</v>
      </c>
      <c r="J82" s="10" t="s">
        <v>18</v>
      </c>
      <c r="K82" s="11" t="s">
        <v>18</v>
      </c>
      <c r="M82">
        <f t="shared" si="4"/>
        <v>108137</v>
      </c>
      <c r="N82">
        <f>IF(AND(A82&gt;0,A82&lt;999),IFERROR(VLOOKUP(results1303[[#This Row],[Card]],FISW[],1,FALSE),0),0)</f>
        <v>0</v>
      </c>
      <c r="O82">
        <f t="shared" si="5"/>
        <v>999</v>
      </c>
    </row>
    <row r="83" spans="1:15" x14ac:dyDescent="0.3">
      <c r="A83" s="12">
        <v>999</v>
      </c>
      <c r="B83" s="4">
        <v>6</v>
      </c>
      <c r="C83" s="4">
        <v>6536383</v>
      </c>
      <c r="D83" s="4" t="s">
        <v>328</v>
      </c>
      <c r="E83" s="4" t="s">
        <v>969</v>
      </c>
      <c r="F83" s="4" t="s">
        <v>20</v>
      </c>
      <c r="G83" s="4" t="s">
        <v>18</v>
      </c>
      <c r="H83" s="4" t="s">
        <v>18</v>
      </c>
      <c r="I83" s="4" t="s">
        <v>18</v>
      </c>
      <c r="J83" s="4" t="s">
        <v>18</v>
      </c>
      <c r="K83" s="5" t="s">
        <v>18</v>
      </c>
      <c r="M83">
        <f t="shared" si="4"/>
        <v>6536383</v>
      </c>
      <c r="N83">
        <f>IF(AND(A83&gt;0,A83&lt;999),IFERROR(VLOOKUP(results1303[[#This Row],[Card]],FISW[],1,FALSE),0),0)</f>
        <v>0</v>
      </c>
      <c r="O83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3CB3F-37C6-4C36-BFC6-06627EF90A7A}">
  <dimension ref="A1:P64"/>
  <sheetViews>
    <sheetView topLeftCell="A28" workbookViewId="0">
      <selection activeCell="N3" sqref="N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2.441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5</v>
      </c>
      <c r="C2" s="10">
        <v>6536470</v>
      </c>
      <c r="D2" s="10" t="s">
        <v>327</v>
      </c>
      <c r="E2" s="10" t="s">
        <v>969</v>
      </c>
      <c r="F2" s="10" t="s">
        <v>20</v>
      </c>
      <c r="G2" s="10" t="s">
        <v>2749</v>
      </c>
      <c r="H2" s="10" t="s">
        <v>2750</v>
      </c>
      <c r="I2" s="10" t="s">
        <v>2751</v>
      </c>
      <c r="J2" s="10" t="s">
        <v>18</v>
      </c>
      <c r="K2" s="11" t="s">
        <v>2752</v>
      </c>
      <c r="N2">
        <f t="shared" ref="N2:N33" si="0">C2</f>
        <v>6536470</v>
      </c>
      <c r="O2">
        <f>IF(AND(A2&gt;0,A2&lt;999),IFERROR(VLOOKUP(results1503[[#This Row],[Card]],FISW[],1,FALSE),0),0)</f>
        <v>6536470</v>
      </c>
      <c r="P2">
        <f t="shared" ref="P2:P33" si="1">A2</f>
        <v>1</v>
      </c>
    </row>
    <row r="3" spans="1:16" x14ac:dyDescent="0.3">
      <c r="A3" s="12">
        <v>2</v>
      </c>
      <c r="B3" s="13">
        <v>13</v>
      </c>
      <c r="C3" s="13">
        <v>197846</v>
      </c>
      <c r="D3" s="13" t="s">
        <v>2319</v>
      </c>
      <c r="E3" s="13" t="s">
        <v>1171</v>
      </c>
      <c r="F3" s="13" t="s">
        <v>1363</v>
      </c>
      <c r="G3" s="13" t="s">
        <v>2613</v>
      </c>
      <c r="H3" s="13" t="s">
        <v>842</v>
      </c>
      <c r="I3" s="13" t="s">
        <v>1525</v>
      </c>
      <c r="J3" s="13" t="s">
        <v>2753</v>
      </c>
      <c r="K3" s="14" t="s">
        <v>1848</v>
      </c>
      <c r="N3">
        <f t="shared" si="0"/>
        <v>197846</v>
      </c>
      <c r="O3">
        <f>IF(AND(A3&gt;0,A3&lt;999),IFERROR(VLOOKUP(results1503[[#This Row],[Card]],FISW[],1,FALSE),0),0)</f>
        <v>197846</v>
      </c>
      <c r="P3">
        <f t="shared" si="1"/>
        <v>2</v>
      </c>
    </row>
    <row r="4" spans="1:16" x14ac:dyDescent="0.3">
      <c r="A4" s="9">
        <v>3</v>
      </c>
      <c r="B4" s="10">
        <v>1</v>
      </c>
      <c r="C4" s="10">
        <v>6536168</v>
      </c>
      <c r="D4" s="10" t="s">
        <v>376</v>
      </c>
      <c r="E4" s="10" t="s">
        <v>1029</v>
      </c>
      <c r="F4" s="10" t="s">
        <v>20</v>
      </c>
      <c r="G4" s="10" t="s">
        <v>660</v>
      </c>
      <c r="H4" s="10" t="s">
        <v>2754</v>
      </c>
      <c r="I4" s="10" t="s">
        <v>2755</v>
      </c>
      <c r="J4" s="10" t="s">
        <v>2756</v>
      </c>
      <c r="K4" s="11" t="s">
        <v>2210</v>
      </c>
      <c r="N4">
        <f t="shared" si="0"/>
        <v>6536168</v>
      </c>
      <c r="O4">
        <f>IF(AND(A4&gt;0,A4&lt;999),IFERROR(VLOOKUP(results1503[[#This Row],[Card]],FISW[],1,FALSE),0),0)</f>
        <v>6536168</v>
      </c>
      <c r="P4">
        <f t="shared" si="1"/>
        <v>3</v>
      </c>
    </row>
    <row r="5" spans="1:16" x14ac:dyDescent="0.3">
      <c r="A5" s="12">
        <v>4</v>
      </c>
      <c r="B5" s="13">
        <v>4</v>
      </c>
      <c r="C5" s="13">
        <v>6536199</v>
      </c>
      <c r="D5" s="13" t="s">
        <v>1792</v>
      </c>
      <c r="E5" s="13" t="s">
        <v>1029</v>
      </c>
      <c r="F5" s="13" t="s">
        <v>20</v>
      </c>
      <c r="G5" s="13" t="s">
        <v>797</v>
      </c>
      <c r="H5" s="13" t="s">
        <v>2757</v>
      </c>
      <c r="I5" s="13" t="s">
        <v>2758</v>
      </c>
      <c r="J5" s="13" t="s">
        <v>2759</v>
      </c>
      <c r="K5" s="14" t="s">
        <v>2188</v>
      </c>
      <c r="N5">
        <f t="shared" si="0"/>
        <v>6536199</v>
      </c>
      <c r="O5">
        <f>IF(AND(A5&gt;0,A5&lt;999),IFERROR(VLOOKUP(results1503[[#This Row],[Card]],FISW[],1,FALSE),0),0)</f>
        <v>6536199</v>
      </c>
      <c r="P5">
        <f t="shared" si="1"/>
        <v>4</v>
      </c>
    </row>
    <row r="6" spans="1:16" x14ac:dyDescent="0.3">
      <c r="A6" s="9">
        <v>5</v>
      </c>
      <c r="B6" s="10">
        <v>2</v>
      </c>
      <c r="C6" s="10">
        <v>6536173</v>
      </c>
      <c r="D6" s="10" t="s">
        <v>98</v>
      </c>
      <c r="E6" s="10" t="s">
        <v>1029</v>
      </c>
      <c r="F6" s="10" t="s">
        <v>20</v>
      </c>
      <c r="G6" s="10" t="s">
        <v>2760</v>
      </c>
      <c r="H6" s="10" t="s">
        <v>2761</v>
      </c>
      <c r="I6" s="10" t="s">
        <v>2630</v>
      </c>
      <c r="J6" s="10" t="s">
        <v>2762</v>
      </c>
      <c r="K6" s="11" t="s">
        <v>1081</v>
      </c>
      <c r="N6">
        <f t="shared" si="0"/>
        <v>6536173</v>
      </c>
      <c r="O6">
        <f>IF(AND(A6&gt;0,A6&lt;999),IFERROR(VLOOKUP(results1503[[#This Row],[Card]],FISW[],1,FALSE),0),0)</f>
        <v>6536173</v>
      </c>
      <c r="P6">
        <f t="shared" si="1"/>
        <v>5</v>
      </c>
    </row>
    <row r="7" spans="1:16" x14ac:dyDescent="0.3">
      <c r="A7" s="12">
        <v>6</v>
      </c>
      <c r="B7" s="13">
        <v>19</v>
      </c>
      <c r="C7" s="13">
        <v>959003</v>
      </c>
      <c r="D7" s="13" t="s">
        <v>2065</v>
      </c>
      <c r="E7" s="13" t="s">
        <v>963</v>
      </c>
      <c r="F7" s="13" t="s">
        <v>2066</v>
      </c>
      <c r="G7" s="13" t="s">
        <v>2763</v>
      </c>
      <c r="H7" s="13" t="s">
        <v>2664</v>
      </c>
      <c r="I7" s="13" t="s">
        <v>2764</v>
      </c>
      <c r="J7" s="13" t="s">
        <v>2765</v>
      </c>
      <c r="K7" s="14" t="s">
        <v>2766</v>
      </c>
      <c r="N7">
        <f t="shared" si="0"/>
        <v>959003</v>
      </c>
      <c r="O7">
        <f>IF(AND(A7&gt;0,A7&lt;999),IFERROR(VLOOKUP(results1503[[#This Row],[Card]],FISW[],1,FALSE),0),0)</f>
        <v>959003</v>
      </c>
      <c r="P7">
        <f t="shared" si="1"/>
        <v>6</v>
      </c>
    </row>
    <row r="8" spans="1:16" x14ac:dyDescent="0.3">
      <c r="A8" s="9">
        <v>7</v>
      </c>
      <c r="B8" s="10">
        <v>3</v>
      </c>
      <c r="C8" s="10">
        <v>6536167</v>
      </c>
      <c r="D8" s="10" t="s">
        <v>146</v>
      </c>
      <c r="E8" s="10" t="s">
        <v>1029</v>
      </c>
      <c r="F8" s="10" t="s">
        <v>20</v>
      </c>
      <c r="G8" s="10" t="s">
        <v>2610</v>
      </c>
      <c r="H8" s="10" t="s">
        <v>287</v>
      </c>
      <c r="I8" s="10" t="s">
        <v>2767</v>
      </c>
      <c r="J8" s="10" t="s">
        <v>2768</v>
      </c>
      <c r="K8" s="11" t="s">
        <v>2769</v>
      </c>
      <c r="N8">
        <f t="shared" si="0"/>
        <v>6536167</v>
      </c>
      <c r="O8">
        <f>IF(AND(A8&gt;0,A8&lt;999),IFERROR(VLOOKUP(results1503[[#This Row],[Card]],FISW[],1,FALSE),0),0)</f>
        <v>6536167</v>
      </c>
      <c r="P8">
        <f t="shared" si="1"/>
        <v>7</v>
      </c>
    </row>
    <row r="9" spans="1:16" x14ac:dyDescent="0.3">
      <c r="A9" s="12">
        <v>8</v>
      </c>
      <c r="B9" s="13">
        <v>22</v>
      </c>
      <c r="C9" s="13">
        <v>108029</v>
      </c>
      <c r="D9" s="13" t="s">
        <v>1902</v>
      </c>
      <c r="E9" s="13" t="s">
        <v>969</v>
      </c>
      <c r="F9" s="13" t="s">
        <v>17</v>
      </c>
      <c r="G9" s="13" t="s">
        <v>2281</v>
      </c>
      <c r="H9" s="13" t="s">
        <v>1161</v>
      </c>
      <c r="I9" s="13" t="s">
        <v>2770</v>
      </c>
      <c r="J9" s="13" t="s">
        <v>2771</v>
      </c>
      <c r="K9" s="14" t="s">
        <v>2772</v>
      </c>
      <c r="N9">
        <f t="shared" si="0"/>
        <v>108029</v>
      </c>
      <c r="O9">
        <f>IF(AND(A9&gt;0,A9&lt;999),IFERROR(VLOOKUP(results1503[[#This Row],[Card]],FISW[],1,FALSE),0),0)</f>
        <v>108029</v>
      </c>
      <c r="P9">
        <f t="shared" si="1"/>
        <v>8</v>
      </c>
    </row>
    <row r="10" spans="1:16" x14ac:dyDescent="0.3">
      <c r="A10" s="9">
        <v>9</v>
      </c>
      <c r="B10" s="10">
        <v>10</v>
      </c>
      <c r="C10" s="10">
        <v>108143</v>
      </c>
      <c r="D10" s="10" t="s">
        <v>326</v>
      </c>
      <c r="E10" s="10" t="s">
        <v>963</v>
      </c>
      <c r="F10" s="10" t="s">
        <v>17</v>
      </c>
      <c r="G10" s="10" t="s">
        <v>2773</v>
      </c>
      <c r="H10" s="10" t="s">
        <v>1622</v>
      </c>
      <c r="I10" s="10" t="s">
        <v>2774</v>
      </c>
      <c r="J10" s="10" t="s">
        <v>2775</v>
      </c>
      <c r="K10" s="11" t="s">
        <v>2776</v>
      </c>
      <c r="N10">
        <f t="shared" si="0"/>
        <v>108143</v>
      </c>
      <c r="O10">
        <f>IF(AND(A10&gt;0,A10&lt;999),IFERROR(VLOOKUP(results1503[[#This Row],[Card]],FISW[],1,FALSE),0),0)</f>
        <v>108143</v>
      </c>
      <c r="P10">
        <f t="shared" si="1"/>
        <v>9</v>
      </c>
    </row>
    <row r="11" spans="1:16" x14ac:dyDescent="0.3">
      <c r="A11" s="12">
        <v>10</v>
      </c>
      <c r="B11" s="13">
        <v>14</v>
      </c>
      <c r="C11" s="13">
        <v>496222</v>
      </c>
      <c r="D11" s="13" t="s">
        <v>2300</v>
      </c>
      <c r="E11" s="13" t="s">
        <v>1177</v>
      </c>
      <c r="F11" s="13" t="s">
        <v>1913</v>
      </c>
      <c r="G11" s="13" t="s">
        <v>2642</v>
      </c>
      <c r="H11" s="13" t="s">
        <v>2777</v>
      </c>
      <c r="I11" s="13" t="s">
        <v>2778</v>
      </c>
      <c r="J11" s="13" t="s">
        <v>2779</v>
      </c>
      <c r="K11" s="14" t="s">
        <v>2780</v>
      </c>
      <c r="N11">
        <f t="shared" si="0"/>
        <v>496222</v>
      </c>
      <c r="O11">
        <f>IF(AND(A11&gt;0,A11&lt;999),IFERROR(VLOOKUP(results1503[[#This Row],[Card]],FISW[],1,FALSE),0),0)</f>
        <v>496222</v>
      </c>
      <c r="P11">
        <f t="shared" si="1"/>
        <v>10</v>
      </c>
    </row>
    <row r="12" spans="1:16" x14ac:dyDescent="0.3">
      <c r="A12" s="9">
        <v>11</v>
      </c>
      <c r="B12" s="10">
        <v>9</v>
      </c>
      <c r="C12" s="10">
        <v>108144</v>
      </c>
      <c r="D12" s="10" t="s">
        <v>148</v>
      </c>
      <c r="E12" s="10" t="s">
        <v>963</v>
      </c>
      <c r="F12" s="10" t="s">
        <v>17</v>
      </c>
      <c r="G12" s="10" t="s">
        <v>2781</v>
      </c>
      <c r="H12" s="10" t="s">
        <v>1589</v>
      </c>
      <c r="I12" s="10" t="s">
        <v>729</v>
      </c>
      <c r="J12" s="10" t="s">
        <v>2782</v>
      </c>
      <c r="K12" s="11" t="s">
        <v>2783</v>
      </c>
      <c r="N12">
        <f t="shared" si="0"/>
        <v>108144</v>
      </c>
      <c r="O12">
        <f>IF(AND(A12&gt;0,A12&lt;999),IFERROR(VLOOKUP(results1503[[#This Row],[Card]],FISW[],1,FALSE),0),0)</f>
        <v>108144</v>
      </c>
      <c r="P12">
        <f t="shared" si="1"/>
        <v>11</v>
      </c>
    </row>
    <row r="13" spans="1:16" x14ac:dyDescent="0.3">
      <c r="A13" s="12">
        <v>12</v>
      </c>
      <c r="B13" s="13">
        <v>6</v>
      </c>
      <c r="C13" s="13">
        <v>6535741</v>
      </c>
      <c r="D13" s="13" t="s">
        <v>2326</v>
      </c>
      <c r="E13" s="13" t="s">
        <v>1171</v>
      </c>
      <c r="F13" s="13" t="s">
        <v>20</v>
      </c>
      <c r="G13" s="13" t="s">
        <v>2281</v>
      </c>
      <c r="H13" s="13" t="s">
        <v>2784</v>
      </c>
      <c r="I13" s="13" t="s">
        <v>2785</v>
      </c>
      <c r="J13" s="13" t="s">
        <v>2347</v>
      </c>
      <c r="K13" s="14" t="s">
        <v>2786</v>
      </c>
      <c r="N13">
        <f t="shared" si="0"/>
        <v>6535741</v>
      </c>
      <c r="O13">
        <f>IF(AND(A13&gt;0,A13&lt;999),IFERROR(VLOOKUP(results1503[[#This Row],[Card]],FISW[],1,FALSE),0),0)</f>
        <v>6535741</v>
      </c>
      <c r="P13">
        <f t="shared" si="1"/>
        <v>12</v>
      </c>
    </row>
    <row r="14" spans="1:16" x14ac:dyDescent="0.3">
      <c r="A14" s="9">
        <v>13</v>
      </c>
      <c r="B14" s="10">
        <v>17</v>
      </c>
      <c r="C14" s="10">
        <v>108112</v>
      </c>
      <c r="D14" s="10" t="s">
        <v>241</v>
      </c>
      <c r="E14" s="10" t="s">
        <v>963</v>
      </c>
      <c r="F14" s="10" t="s">
        <v>17</v>
      </c>
      <c r="G14" s="10" t="s">
        <v>2684</v>
      </c>
      <c r="H14" s="10" t="s">
        <v>1166</v>
      </c>
      <c r="I14" s="10" t="s">
        <v>2787</v>
      </c>
      <c r="J14" s="10" t="s">
        <v>2788</v>
      </c>
      <c r="K14" s="11" t="s">
        <v>2789</v>
      </c>
      <c r="N14">
        <f t="shared" si="0"/>
        <v>108112</v>
      </c>
      <c r="O14">
        <f>IF(AND(A14&gt;0,A14&lt;999),IFERROR(VLOOKUP(results1503[[#This Row],[Card]],FISW[],1,FALSE),0),0)</f>
        <v>108112</v>
      </c>
      <c r="P14">
        <f t="shared" si="1"/>
        <v>13</v>
      </c>
    </row>
    <row r="15" spans="1:16" x14ac:dyDescent="0.3">
      <c r="A15" s="12">
        <v>14</v>
      </c>
      <c r="B15" s="13">
        <v>43</v>
      </c>
      <c r="C15" s="13">
        <v>6536019</v>
      </c>
      <c r="D15" s="13" t="s">
        <v>1924</v>
      </c>
      <c r="E15" s="13" t="s">
        <v>958</v>
      </c>
      <c r="F15" s="13" t="s">
        <v>20</v>
      </c>
      <c r="G15" s="13" t="s">
        <v>883</v>
      </c>
      <c r="H15" s="13" t="s">
        <v>2790</v>
      </c>
      <c r="I15" s="13" t="s">
        <v>2791</v>
      </c>
      <c r="J15" s="13" t="s">
        <v>1243</v>
      </c>
      <c r="K15" s="14" t="s">
        <v>2792</v>
      </c>
      <c r="N15">
        <f t="shared" si="0"/>
        <v>6536019</v>
      </c>
      <c r="O15">
        <f>IF(AND(A15&gt;0,A15&lt;999),IFERROR(VLOOKUP(results1503[[#This Row],[Card]],FISW[],1,FALSE),0),0)</f>
        <v>6536019</v>
      </c>
      <c r="P15">
        <f t="shared" si="1"/>
        <v>14</v>
      </c>
    </row>
    <row r="16" spans="1:16" x14ac:dyDescent="0.3">
      <c r="A16" s="9">
        <v>15</v>
      </c>
      <c r="B16" s="10">
        <v>23</v>
      </c>
      <c r="C16" s="10">
        <v>108147</v>
      </c>
      <c r="D16" s="10" t="s">
        <v>1256</v>
      </c>
      <c r="E16" s="10" t="s">
        <v>963</v>
      </c>
      <c r="F16" s="10" t="s">
        <v>17</v>
      </c>
      <c r="G16" s="10" t="s">
        <v>2793</v>
      </c>
      <c r="H16" s="10" t="s">
        <v>2794</v>
      </c>
      <c r="I16" s="10" t="s">
        <v>2795</v>
      </c>
      <c r="J16" s="10" t="s">
        <v>2796</v>
      </c>
      <c r="K16" s="11" t="s">
        <v>2797</v>
      </c>
      <c r="N16">
        <f t="shared" si="0"/>
        <v>108147</v>
      </c>
      <c r="O16">
        <f>IF(AND(A16&gt;0,A16&lt;999),IFERROR(VLOOKUP(results1503[[#This Row],[Card]],FISW[],1,FALSE),0),0)</f>
        <v>108147</v>
      </c>
      <c r="P16">
        <f t="shared" si="1"/>
        <v>15</v>
      </c>
    </row>
    <row r="17" spans="1:16" x14ac:dyDescent="0.3">
      <c r="A17" s="12">
        <v>16</v>
      </c>
      <c r="B17" s="13">
        <v>29</v>
      </c>
      <c r="C17" s="13">
        <v>107952</v>
      </c>
      <c r="D17" s="13" t="s">
        <v>2064</v>
      </c>
      <c r="E17" s="13" t="s">
        <v>1029</v>
      </c>
      <c r="F17" s="13" t="s">
        <v>17</v>
      </c>
      <c r="G17" s="13" t="s">
        <v>883</v>
      </c>
      <c r="H17" s="13" t="s">
        <v>879</v>
      </c>
      <c r="I17" s="13" t="s">
        <v>2798</v>
      </c>
      <c r="J17" s="13" t="s">
        <v>2799</v>
      </c>
      <c r="K17" s="14" t="s">
        <v>2800</v>
      </c>
      <c r="N17">
        <f t="shared" si="0"/>
        <v>107952</v>
      </c>
      <c r="O17">
        <f>IF(AND(A17&gt;0,A17&lt;999),IFERROR(VLOOKUP(results1503[[#This Row],[Card]],FISW[],1,FALSE),0),0)</f>
        <v>107952</v>
      </c>
      <c r="P17">
        <f t="shared" si="1"/>
        <v>16</v>
      </c>
    </row>
    <row r="18" spans="1:16" x14ac:dyDescent="0.3">
      <c r="A18" s="9">
        <v>17</v>
      </c>
      <c r="B18" s="10">
        <v>40</v>
      </c>
      <c r="C18" s="10">
        <v>108192</v>
      </c>
      <c r="D18" s="10" t="s">
        <v>1332</v>
      </c>
      <c r="E18" s="10" t="s">
        <v>963</v>
      </c>
      <c r="F18" s="10" t="s">
        <v>17</v>
      </c>
      <c r="G18" s="10" t="s">
        <v>1207</v>
      </c>
      <c r="H18" s="10" t="s">
        <v>2801</v>
      </c>
      <c r="I18" s="10" t="s">
        <v>2720</v>
      </c>
      <c r="J18" s="10" t="s">
        <v>2802</v>
      </c>
      <c r="K18" s="11" t="s">
        <v>2803</v>
      </c>
      <c r="N18">
        <f t="shared" si="0"/>
        <v>108192</v>
      </c>
      <c r="O18">
        <f>IF(AND(A18&gt;0,A18&lt;999),IFERROR(VLOOKUP(results1503[[#This Row],[Card]],FISW[],1,FALSE),0),0)</f>
        <v>108192</v>
      </c>
      <c r="P18">
        <f t="shared" si="1"/>
        <v>17</v>
      </c>
    </row>
    <row r="19" spans="1:16" x14ac:dyDescent="0.3">
      <c r="A19" s="12">
        <v>18</v>
      </c>
      <c r="B19" s="13">
        <v>30</v>
      </c>
      <c r="C19" s="13">
        <v>108142</v>
      </c>
      <c r="D19" s="13" t="s">
        <v>236</v>
      </c>
      <c r="E19" s="13" t="s">
        <v>963</v>
      </c>
      <c r="F19" s="13" t="s">
        <v>17</v>
      </c>
      <c r="G19" s="13" t="s">
        <v>991</v>
      </c>
      <c r="H19" s="13" t="s">
        <v>2804</v>
      </c>
      <c r="I19" s="13" t="s">
        <v>2805</v>
      </c>
      <c r="J19" s="13" t="s">
        <v>2806</v>
      </c>
      <c r="K19" s="14" t="s">
        <v>2807</v>
      </c>
      <c r="N19">
        <f t="shared" si="0"/>
        <v>108142</v>
      </c>
      <c r="O19">
        <f>IF(AND(A19&gt;0,A19&lt;999),IFERROR(VLOOKUP(results1503[[#This Row],[Card]],FISW[],1,FALSE),0),0)</f>
        <v>108142</v>
      </c>
      <c r="P19">
        <f t="shared" si="1"/>
        <v>18</v>
      </c>
    </row>
    <row r="20" spans="1:16" x14ac:dyDescent="0.3">
      <c r="A20" s="9">
        <v>19</v>
      </c>
      <c r="B20" s="10">
        <v>26</v>
      </c>
      <c r="C20" s="10">
        <v>6536393</v>
      </c>
      <c r="D20" s="10" t="s">
        <v>1955</v>
      </c>
      <c r="E20" s="10" t="s">
        <v>969</v>
      </c>
      <c r="F20" s="10" t="s">
        <v>20</v>
      </c>
      <c r="G20" s="10" t="s">
        <v>1126</v>
      </c>
      <c r="H20" s="10" t="s">
        <v>2808</v>
      </c>
      <c r="I20" s="10" t="s">
        <v>2809</v>
      </c>
      <c r="J20" s="10" t="s">
        <v>2810</v>
      </c>
      <c r="K20" s="11" t="s">
        <v>2811</v>
      </c>
      <c r="N20">
        <f t="shared" si="0"/>
        <v>6536393</v>
      </c>
      <c r="O20">
        <f>IF(AND(A20&gt;0,A20&lt;999),IFERROR(VLOOKUP(results1503[[#This Row],[Card]],FISW[],1,FALSE),0),0)</f>
        <v>6536393</v>
      </c>
      <c r="P20">
        <f t="shared" si="1"/>
        <v>19</v>
      </c>
    </row>
    <row r="21" spans="1:16" x14ac:dyDescent="0.3">
      <c r="A21" s="12">
        <v>20</v>
      </c>
      <c r="B21" s="13">
        <v>31</v>
      </c>
      <c r="C21" s="13">
        <v>108136</v>
      </c>
      <c r="D21" s="13" t="s">
        <v>207</v>
      </c>
      <c r="E21" s="13" t="s">
        <v>963</v>
      </c>
      <c r="F21" s="13" t="s">
        <v>17</v>
      </c>
      <c r="G21" s="13" t="s">
        <v>2801</v>
      </c>
      <c r="H21" s="13" t="s">
        <v>2812</v>
      </c>
      <c r="I21" s="13" t="s">
        <v>2813</v>
      </c>
      <c r="J21" s="13" t="s">
        <v>2814</v>
      </c>
      <c r="K21" s="14" t="s">
        <v>2815</v>
      </c>
      <c r="N21">
        <f t="shared" si="0"/>
        <v>108136</v>
      </c>
      <c r="O21">
        <f>IF(AND(A21&gt;0,A21&lt;999),IFERROR(VLOOKUP(results1503[[#This Row],[Card]],FISW[],1,FALSE),0),0)</f>
        <v>108136</v>
      </c>
      <c r="P21">
        <f t="shared" si="1"/>
        <v>20</v>
      </c>
    </row>
    <row r="22" spans="1:16" x14ac:dyDescent="0.3">
      <c r="A22" s="9">
        <v>21</v>
      </c>
      <c r="B22" s="10">
        <v>46</v>
      </c>
      <c r="C22" s="10">
        <v>496447</v>
      </c>
      <c r="D22" s="10" t="s">
        <v>1912</v>
      </c>
      <c r="E22" s="10" t="s">
        <v>963</v>
      </c>
      <c r="F22" s="10" t="s">
        <v>1913</v>
      </c>
      <c r="G22" s="10" t="s">
        <v>2816</v>
      </c>
      <c r="H22" s="10" t="s">
        <v>997</v>
      </c>
      <c r="I22" s="10" t="s">
        <v>1230</v>
      </c>
      <c r="J22" s="10" t="s">
        <v>1272</v>
      </c>
      <c r="K22" s="11" t="s">
        <v>2817</v>
      </c>
      <c r="N22">
        <f t="shared" si="0"/>
        <v>496447</v>
      </c>
      <c r="O22">
        <f>IF(AND(A22&gt;0,A22&lt;999),IFERROR(VLOOKUP(results1503[[#This Row],[Card]],FISW[],1,FALSE),0),0)</f>
        <v>496447</v>
      </c>
      <c r="P22">
        <f t="shared" si="1"/>
        <v>21</v>
      </c>
    </row>
    <row r="23" spans="1:16" x14ac:dyDescent="0.3">
      <c r="A23" s="12">
        <v>22</v>
      </c>
      <c r="B23" s="13">
        <v>37</v>
      </c>
      <c r="C23" s="13">
        <v>107850</v>
      </c>
      <c r="D23" s="13" t="s">
        <v>1374</v>
      </c>
      <c r="E23" s="13" t="s">
        <v>1029</v>
      </c>
      <c r="F23" s="13" t="s">
        <v>17</v>
      </c>
      <c r="G23" s="13" t="s">
        <v>752</v>
      </c>
      <c r="H23" s="13" t="s">
        <v>2818</v>
      </c>
      <c r="I23" s="13" t="s">
        <v>2819</v>
      </c>
      <c r="J23" s="13" t="s">
        <v>2820</v>
      </c>
      <c r="K23" s="14" t="s">
        <v>2821</v>
      </c>
      <c r="N23">
        <f t="shared" si="0"/>
        <v>107850</v>
      </c>
      <c r="O23">
        <f>IF(AND(A23&gt;0,A23&lt;999),IFERROR(VLOOKUP(results1503[[#This Row],[Card]],FISW[],1,FALSE),0),0)</f>
        <v>107850</v>
      </c>
      <c r="P23">
        <f t="shared" si="1"/>
        <v>22</v>
      </c>
    </row>
    <row r="24" spans="1:16" x14ac:dyDescent="0.3">
      <c r="A24" s="9">
        <v>23</v>
      </c>
      <c r="B24" s="10">
        <v>28</v>
      </c>
      <c r="C24" s="10">
        <v>108138</v>
      </c>
      <c r="D24" s="10" t="s">
        <v>410</v>
      </c>
      <c r="E24" s="10" t="s">
        <v>963</v>
      </c>
      <c r="F24" s="10" t="s">
        <v>17</v>
      </c>
      <c r="G24" s="10" t="s">
        <v>2822</v>
      </c>
      <c r="H24" s="10" t="s">
        <v>1240</v>
      </c>
      <c r="I24" s="10" t="s">
        <v>2823</v>
      </c>
      <c r="J24" s="10" t="s">
        <v>2824</v>
      </c>
      <c r="K24" s="11" t="s">
        <v>2825</v>
      </c>
      <c r="N24">
        <f t="shared" si="0"/>
        <v>108138</v>
      </c>
      <c r="O24">
        <f>IF(AND(A24&gt;0,A24&lt;999),IFERROR(VLOOKUP(results1503[[#This Row],[Card]],FISW[],1,FALSE),0),0)</f>
        <v>108138</v>
      </c>
      <c r="P24">
        <f t="shared" si="1"/>
        <v>23</v>
      </c>
    </row>
    <row r="25" spans="1:16" x14ac:dyDescent="0.3">
      <c r="A25" s="12">
        <v>24</v>
      </c>
      <c r="B25" s="13">
        <v>34</v>
      </c>
      <c r="C25" s="13">
        <v>108139</v>
      </c>
      <c r="D25" s="13" t="s">
        <v>258</v>
      </c>
      <c r="E25" s="13" t="s">
        <v>963</v>
      </c>
      <c r="F25" s="13" t="s">
        <v>17</v>
      </c>
      <c r="G25" s="13" t="s">
        <v>2826</v>
      </c>
      <c r="H25" s="13" t="s">
        <v>1319</v>
      </c>
      <c r="I25" s="13" t="s">
        <v>2827</v>
      </c>
      <c r="J25" s="13" t="s">
        <v>2828</v>
      </c>
      <c r="K25" s="14" t="s">
        <v>2829</v>
      </c>
      <c r="N25">
        <f t="shared" si="0"/>
        <v>108139</v>
      </c>
      <c r="O25">
        <f>IF(AND(A25&gt;0,A25&lt;999),IFERROR(VLOOKUP(results1503[[#This Row],[Card]],FISW[],1,FALSE),0),0)</f>
        <v>108139</v>
      </c>
      <c r="P25">
        <f t="shared" si="1"/>
        <v>24</v>
      </c>
    </row>
    <row r="26" spans="1:16" x14ac:dyDescent="0.3">
      <c r="A26" s="9">
        <v>25</v>
      </c>
      <c r="B26" s="10">
        <v>35</v>
      </c>
      <c r="C26" s="10">
        <v>6536531</v>
      </c>
      <c r="D26" s="10" t="s">
        <v>1918</v>
      </c>
      <c r="E26" s="10" t="s">
        <v>969</v>
      </c>
      <c r="F26" s="10" t="s">
        <v>20</v>
      </c>
      <c r="G26" s="10" t="s">
        <v>2830</v>
      </c>
      <c r="H26" s="10" t="s">
        <v>2831</v>
      </c>
      <c r="I26" s="10" t="s">
        <v>2832</v>
      </c>
      <c r="J26" s="10" t="s">
        <v>906</v>
      </c>
      <c r="K26" s="11" t="s">
        <v>2833</v>
      </c>
      <c r="N26">
        <f t="shared" si="0"/>
        <v>6536531</v>
      </c>
      <c r="O26">
        <f>IF(AND(A26&gt;0,A26&lt;999),IFERROR(VLOOKUP(results1503[[#This Row],[Card]],FISW[],1,FALSE),0),0)</f>
        <v>6536531</v>
      </c>
      <c r="P26">
        <f t="shared" si="1"/>
        <v>25</v>
      </c>
    </row>
    <row r="27" spans="1:16" x14ac:dyDescent="0.3">
      <c r="A27" s="12">
        <v>26</v>
      </c>
      <c r="B27" s="13">
        <v>36</v>
      </c>
      <c r="C27" s="13">
        <v>108052</v>
      </c>
      <c r="D27" s="13" t="s">
        <v>231</v>
      </c>
      <c r="E27" s="13" t="s">
        <v>969</v>
      </c>
      <c r="F27" s="13" t="s">
        <v>17</v>
      </c>
      <c r="G27" s="13" t="s">
        <v>1682</v>
      </c>
      <c r="H27" s="13" t="s">
        <v>1280</v>
      </c>
      <c r="I27" s="13" t="s">
        <v>2834</v>
      </c>
      <c r="J27" s="13" t="s">
        <v>2703</v>
      </c>
      <c r="K27" s="14" t="s">
        <v>2835</v>
      </c>
      <c r="N27">
        <f t="shared" si="0"/>
        <v>108052</v>
      </c>
      <c r="O27">
        <f>IF(AND(A27&gt;0,A27&lt;999),IFERROR(VLOOKUP(results1503[[#This Row],[Card]],FISW[],1,FALSE),0),0)</f>
        <v>108052</v>
      </c>
      <c r="P27">
        <f t="shared" si="1"/>
        <v>26</v>
      </c>
    </row>
    <row r="28" spans="1:16" x14ac:dyDescent="0.3">
      <c r="A28" s="9">
        <v>27</v>
      </c>
      <c r="B28" s="10">
        <v>44</v>
      </c>
      <c r="C28" s="10">
        <v>107992</v>
      </c>
      <c r="D28" s="10" t="s">
        <v>2039</v>
      </c>
      <c r="E28" s="10" t="s">
        <v>969</v>
      </c>
      <c r="F28" s="10" t="s">
        <v>17</v>
      </c>
      <c r="G28" s="10" t="s">
        <v>2836</v>
      </c>
      <c r="H28" s="10" t="s">
        <v>2837</v>
      </c>
      <c r="I28" s="10" t="s">
        <v>306</v>
      </c>
      <c r="J28" s="10" t="s">
        <v>2838</v>
      </c>
      <c r="K28" s="11" t="s">
        <v>2839</v>
      </c>
      <c r="N28">
        <f t="shared" si="0"/>
        <v>107992</v>
      </c>
      <c r="O28">
        <f>IF(AND(A28&gt;0,A28&lt;999),IFERROR(VLOOKUP(results1503[[#This Row],[Card]],FISW[],1,FALSE),0),0)</f>
        <v>107992</v>
      </c>
      <c r="P28">
        <f t="shared" si="1"/>
        <v>27</v>
      </c>
    </row>
    <row r="29" spans="1:16" x14ac:dyDescent="0.3">
      <c r="A29" s="12">
        <v>28</v>
      </c>
      <c r="B29" s="13">
        <v>55</v>
      </c>
      <c r="C29" s="13">
        <v>108098</v>
      </c>
      <c r="D29" s="13" t="s">
        <v>2063</v>
      </c>
      <c r="E29" s="13" t="s">
        <v>963</v>
      </c>
      <c r="F29" s="13" t="s">
        <v>17</v>
      </c>
      <c r="G29" s="13" t="s">
        <v>1691</v>
      </c>
      <c r="H29" s="13" t="s">
        <v>2840</v>
      </c>
      <c r="I29" s="13" t="s">
        <v>1353</v>
      </c>
      <c r="J29" s="13" t="s">
        <v>1384</v>
      </c>
      <c r="K29" s="14" t="s">
        <v>2841</v>
      </c>
      <c r="N29">
        <f t="shared" si="0"/>
        <v>108098</v>
      </c>
      <c r="O29">
        <f>IF(AND(A29&gt;0,A29&lt;999),IFERROR(VLOOKUP(results1503[[#This Row],[Card]],FISW[],1,FALSE),0),0)</f>
        <v>108098</v>
      </c>
      <c r="P29">
        <f t="shared" si="1"/>
        <v>28</v>
      </c>
    </row>
    <row r="30" spans="1:16" x14ac:dyDescent="0.3">
      <c r="A30" s="9">
        <v>29</v>
      </c>
      <c r="B30" s="10">
        <v>39</v>
      </c>
      <c r="C30" s="10">
        <v>108164</v>
      </c>
      <c r="D30" s="10" t="s">
        <v>1356</v>
      </c>
      <c r="E30" s="10" t="s">
        <v>963</v>
      </c>
      <c r="F30" s="10" t="s">
        <v>17</v>
      </c>
      <c r="G30" s="10" t="s">
        <v>2842</v>
      </c>
      <c r="H30" s="10" t="s">
        <v>2843</v>
      </c>
      <c r="I30" s="10" t="s">
        <v>2844</v>
      </c>
      <c r="J30" s="10" t="s">
        <v>2845</v>
      </c>
      <c r="K30" s="11" t="s">
        <v>2846</v>
      </c>
      <c r="N30">
        <f t="shared" si="0"/>
        <v>108164</v>
      </c>
      <c r="O30">
        <f>IF(AND(A30&gt;0,A30&lt;999),IFERROR(VLOOKUP(results1503[[#This Row],[Card]],FISW[],1,FALSE),0),0)</f>
        <v>108164</v>
      </c>
      <c r="P30">
        <f t="shared" si="1"/>
        <v>29</v>
      </c>
    </row>
    <row r="31" spans="1:16" x14ac:dyDescent="0.3">
      <c r="A31" s="12">
        <v>30</v>
      </c>
      <c r="B31" s="13">
        <v>47</v>
      </c>
      <c r="C31" s="13">
        <v>108181</v>
      </c>
      <c r="D31" s="13" t="s">
        <v>276</v>
      </c>
      <c r="E31" s="13" t="s">
        <v>963</v>
      </c>
      <c r="F31" s="13" t="s">
        <v>17</v>
      </c>
      <c r="G31" s="13" t="s">
        <v>2847</v>
      </c>
      <c r="H31" s="13" t="s">
        <v>2848</v>
      </c>
      <c r="I31" s="13" t="s">
        <v>2849</v>
      </c>
      <c r="J31" s="13" t="s">
        <v>2850</v>
      </c>
      <c r="K31" s="14" t="s">
        <v>2851</v>
      </c>
      <c r="N31">
        <f t="shared" si="0"/>
        <v>108181</v>
      </c>
      <c r="O31">
        <f>IF(AND(A31&gt;0,A31&lt;999),IFERROR(VLOOKUP(results1503[[#This Row],[Card]],FISW[],1,FALSE),0),0)</f>
        <v>108181</v>
      </c>
      <c r="P31">
        <f t="shared" si="1"/>
        <v>30</v>
      </c>
    </row>
    <row r="32" spans="1:16" x14ac:dyDescent="0.3">
      <c r="A32" s="9">
        <v>31</v>
      </c>
      <c r="B32" s="10">
        <v>62</v>
      </c>
      <c r="C32" s="10">
        <v>108247</v>
      </c>
      <c r="D32" s="10" t="s">
        <v>2020</v>
      </c>
      <c r="E32" s="10" t="s">
        <v>963</v>
      </c>
      <c r="F32" s="10" t="s">
        <v>17</v>
      </c>
      <c r="G32" s="10" t="s">
        <v>2852</v>
      </c>
      <c r="H32" s="10" t="s">
        <v>2853</v>
      </c>
      <c r="I32" s="10" t="s">
        <v>2854</v>
      </c>
      <c r="J32" s="10" t="s">
        <v>2855</v>
      </c>
      <c r="K32" s="11" t="s">
        <v>2856</v>
      </c>
      <c r="N32">
        <f t="shared" si="0"/>
        <v>108247</v>
      </c>
      <c r="O32">
        <f>IF(AND(A32&gt;0,A32&lt;999),IFERROR(VLOOKUP(results1503[[#This Row],[Card]],FISW[],1,FALSE),0),0)</f>
        <v>108247</v>
      </c>
      <c r="P32">
        <f t="shared" si="1"/>
        <v>31</v>
      </c>
    </row>
    <row r="33" spans="1:16" x14ac:dyDescent="0.3">
      <c r="A33" s="12">
        <v>32</v>
      </c>
      <c r="B33" s="13">
        <v>52</v>
      </c>
      <c r="C33" s="13">
        <v>108155</v>
      </c>
      <c r="D33" s="13" t="s">
        <v>253</v>
      </c>
      <c r="E33" s="13" t="s">
        <v>963</v>
      </c>
      <c r="F33" s="13" t="s">
        <v>17</v>
      </c>
      <c r="G33" s="13" t="s">
        <v>2857</v>
      </c>
      <c r="H33" s="13" t="s">
        <v>2858</v>
      </c>
      <c r="I33" s="13" t="s">
        <v>2859</v>
      </c>
      <c r="J33" s="13" t="s">
        <v>2860</v>
      </c>
      <c r="K33" s="14" t="s">
        <v>2861</v>
      </c>
      <c r="N33">
        <f t="shared" si="0"/>
        <v>108155</v>
      </c>
      <c r="O33">
        <f>IF(AND(A33&gt;0,A33&lt;999),IFERROR(VLOOKUP(results1503[[#This Row],[Card]],FISW[],1,FALSE),0),0)</f>
        <v>108155</v>
      </c>
      <c r="P33">
        <f t="shared" si="1"/>
        <v>32</v>
      </c>
    </row>
    <row r="34" spans="1:16" x14ac:dyDescent="0.3">
      <c r="A34" s="9">
        <v>33</v>
      </c>
      <c r="B34" s="10">
        <v>48</v>
      </c>
      <c r="C34" s="10">
        <v>108154</v>
      </c>
      <c r="D34" s="10" t="s">
        <v>292</v>
      </c>
      <c r="E34" s="10" t="s">
        <v>963</v>
      </c>
      <c r="F34" s="10" t="s">
        <v>17</v>
      </c>
      <c r="G34" s="10" t="s">
        <v>2862</v>
      </c>
      <c r="H34" s="10" t="s">
        <v>2863</v>
      </c>
      <c r="I34" s="10" t="s">
        <v>2864</v>
      </c>
      <c r="J34" s="10" t="s">
        <v>2865</v>
      </c>
      <c r="K34" s="11" t="s">
        <v>2866</v>
      </c>
      <c r="N34">
        <f t="shared" ref="N34:N64" si="2">C34</f>
        <v>108154</v>
      </c>
      <c r="O34">
        <f>IF(AND(A34&gt;0,A34&lt;999),IFERROR(VLOOKUP(results1503[[#This Row],[Card]],FISW[],1,FALSE),0),0)</f>
        <v>108154</v>
      </c>
      <c r="P34">
        <f t="shared" ref="P34:P64" si="3">A34</f>
        <v>33</v>
      </c>
    </row>
    <row r="35" spans="1:16" x14ac:dyDescent="0.3">
      <c r="A35" s="12">
        <v>34</v>
      </c>
      <c r="B35" s="13">
        <v>59</v>
      </c>
      <c r="C35" s="13">
        <v>108180</v>
      </c>
      <c r="D35" s="13" t="s">
        <v>477</v>
      </c>
      <c r="E35" s="13" t="s">
        <v>963</v>
      </c>
      <c r="F35" s="13" t="s">
        <v>17</v>
      </c>
      <c r="G35" s="13" t="s">
        <v>1782</v>
      </c>
      <c r="H35" s="13" t="s">
        <v>2867</v>
      </c>
      <c r="I35" s="13" t="s">
        <v>2868</v>
      </c>
      <c r="J35" s="13" t="s">
        <v>2869</v>
      </c>
      <c r="K35" s="14" t="s">
        <v>2870</v>
      </c>
      <c r="N35">
        <f t="shared" si="2"/>
        <v>108180</v>
      </c>
      <c r="O35">
        <f>IF(AND(A35&gt;0,A35&lt;999),IFERROR(VLOOKUP(results1503[[#This Row],[Card]],FISW[],1,FALSE),0),0)</f>
        <v>108180</v>
      </c>
      <c r="P35">
        <f t="shared" si="3"/>
        <v>34</v>
      </c>
    </row>
    <row r="36" spans="1:16" x14ac:dyDescent="0.3">
      <c r="A36" s="9">
        <v>35</v>
      </c>
      <c r="B36" s="10">
        <v>53</v>
      </c>
      <c r="C36" s="10">
        <v>108217</v>
      </c>
      <c r="D36" s="10" t="s">
        <v>270</v>
      </c>
      <c r="E36" s="10" t="s">
        <v>963</v>
      </c>
      <c r="F36" s="10" t="s">
        <v>17</v>
      </c>
      <c r="G36" s="10" t="s">
        <v>2871</v>
      </c>
      <c r="H36" s="10" t="s">
        <v>1419</v>
      </c>
      <c r="I36" s="10" t="s">
        <v>2872</v>
      </c>
      <c r="J36" s="10" t="s">
        <v>2873</v>
      </c>
      <c r="K36" s="11" t="s">
        <v>2874</v>
      </c>
      <c r="N36">
        <f t="shared" si="2"/>
        <v>108217</v>
      </c>
      <c r="O36">
        <f>IF(AND(A36&gt;0,A36&lt;999),IFERROR(VLOOKUP(results1503[[#This Row],[Card]],FISW[],1,FALSE),0),0)</f>
        <v>108217</v>
      </c>
      <c r="P36">
        <f t="shared" si="3"/>
        <v>35</v>
      </c>
    </row>
    <row r="37" spans="1:16" x14ac:dyDescent="0.3">
      <c r="A37" s="12">
        <v>36</v>
      </c>
      <c r="B37" s="13">
        <v>57</v>
      </c>
      <c r="C37" s="13">
        <v>108101</v>
      </c>
      <c r="D37" s="13" t="s">
        <v>2062</v>
      </c>
      <c r="E37" s="13" t="s">
        <v>963</v>
      </c>
      <c r="F37" s="13" t="s">
        <v>17</v>
      </c>
      <c r="G37" s="13" t="s">
        <v>2875</v>
      </c>
      <c r="H37" s="13" t="s">
        <v>2876</v>
      </c>
      <c r="I37" s="13" t="s">
        <v>2877</v>
      </c>
      <c r="J37" s="13" t="s">
        <v>2878</v>
      </c>
      <c r="K37" s="14" t="s">
        <v>2879</v>
      </c>
      <c r="N37">
        <f t="shared" si="2"/>
        <v>108101</v>
      </c>
      <c r="O37">
        <f>IF(AND(A37&gt;0,A37&lt;999),IFERROR(VLOOKUP(results1503[[#This Row],[Card]],FISW[],1,FALSE),0),0)</f>
        <v>108101</v>
      </c>
      <c r="P37">
        <f t="shared" si="3"/>
        <v>36</v>
      </c>
    </row>
    <row r="38" spans="1:16" x14ac:dyDescent="0.3">
      <c r="A38" s="9">
        <v>37</v>
      </c>
      <c r="B38" s="10">
        <v>56</v>
      </c>
      <c r="C38" s="10">
        <v>108024</v>
      </c>
      <c r="D38" s="10" t="s">
        <v>303</v>
      </c>
      <c r="E38" s="10" t="s">
        <v>969</v>
      </c>
      <c r="F38" s="10" t="s">
        <v>17</v>
      </c>
      <c r="G38" s="10" t="s">
        <v>2880</v>
      </c>
      <c r="H38" s="10" t="s">
        <v>2881</v>
      </c>
      <c r="I38" s="10" t="s">
        <v>2882</v>
      </c>
      <c r="J38" s="10" t="s">
        <v>2883</v>
      </c>
      <c r="K38" s="11" t="s">
        <v>2884</v>
      </c>
      <c r="N38">
        <f t="shared" si="2"/>
        <v>108024</v>
      </c>
      <c r="O38">
        <f>IF(AND(A38&gt;0,A38&lt;999),IFERROR(VLOOKUP(results1503[[#This Row],[Card]],FISW[],1,FALSE),0),0)</f>
        <v>108024</v>
      </c>
      <c r="P38">
        <f t="shared" si="3"/>
        <v>37</v>
      </c>
    </row>
    <row r="39" spans="1:16" x14ac:dyDescent="0.3">
      <c r="A39" s="9">
        <v>999</v>
      </c>
      <c r="B39" s="10">
        <v>54</v>
      </c>
      <c r="C39" s="10">
        <v>108127</v>
      </c>
      <c r="D39" s="10" t="s">
        <v>264</v>
      </c>
      <c r="E39" s="10" t="s">
        <v>963</v>
      </c>
      <c r="F39" s="10" t="s">
        <v>17</v>
      </c>
      <c r="G39" s="10" t="s">
        <v>2885</v>
      </c>
      <c r="H39" s="10" t="s">
        <v>18</v>
      </c>
      <c r="I39" s="10" t="s">
        <v>18</v>
      </c>
      <c r="J39" s="10" t="s">
        <v>18</v>
      </c>
      <c r="K39" s="11" t="s">
        <v>18</v>
      </c>
      <c r="N39">
        <f t="shared" si="2"/>
        <v>108127</v>
      </c>
      <c r="O39">
        <f>IF(AND(A39&gt;0,A39&lt;999),IFERROR(VLOOKUP(results1503[[#This Row],[Card]],FISW[],1,FALSE),0),0)</f>
        <v>0</v>
      </c>
      <c r="P39">
        <f t="shared" si="3"/>
        <v>999</v>
      </c>
    </row>
    <row r="40" spans="1:16" x14ac:dyDescent="0.3">
      <c r="A40" s="9">
        <v>999</v>
      </c>
      <c r="B40" s="13">
        <v>51</v>
      </c>
      <c r="C40" s="13">
        <v>108099</v>
      </c>
      <c r="D40" s="13" t="s">
        <v>1991</v>
      </c>
      <c r="E40" s="13" t="s">
        <v>963</v>
      </c>
      <c r="F40" s="13" t="s">
        <v>17</v>
      </c>
      <c r="G40" s="13" t="s">
        <v>2816</v>
      </c>
      <c r="H40" s="13" t="s">
        <v>18</v>
      </c>
      <c r="I40" s="13" t="s">
        <v>18</v>
      </c>
      <c r="J40" s="13" t="s">
        <v>18</v>
      </c>
      <c r="K40" s="14" t="s">
        <v>18</v>
      </c>
      <c r="N40">
        <f t="shared" si="2"/>
        <v>108099</v>
      </c>
      <c r="O40">
        <f>IF(AND(A40&gt;0,A40&lt;999),IFERROR(VLOOKUP(results1503[[#This Row],[Card]],FISW[],1,FALSE),0),0)</f>
        <v>0</v>
      </c>
      <c r="P40">
        <f t="shared" si="3"/>
        <v>999</v>
      </c>
    </row>
    <row r="41" spans="1:16" x14ac:dyDescent="0.3">
      <c r="A41" s="9">
        <v>999</v>
      </c>
      <c r="B41" s="10">
        <v>38</v>
      </c>
      <c r="C41" s="10">
        <v>108141</v>
      </c>
      <c r="D41" s="10" t="s">
        <v>320</v>
      </c>
      <c r="E41" s="10" t="s">
        <v>963</v>
      </c>
      <c r="F41" s="10" t="s">
        <v>17</v>
      </c>
      <c r="G41" s="10" t="s">
        <v>1252</v>
      </c>
      <c r="H41" s="10" t="s">
        <v>18</v>
      </c>
      <c r="I41" s="10" t="s">
        <v>18</v>
      </c>
      <c r="J41" s="10" t="s">
        <v>18</v>
      </c>
      <c r="K41" s="11" t="s">
        <v>18</v>
      </c>
      <c r="N41">
        <f t="shared" si="2"/>
        <v>108141</v>
      </c>
      <c r="O41">
        <f>IF(AND(A41&gt;0,A41&lt;999),IFERROR(VLOOKUP(results1503[[#This Row],[Card]],FISW[],1,FALSE),0),0)</f>
        <v>0</v>
      </c>
      <c r="P41">
        <f t="shared" si="3"/>
        <v>999</v>
      </c>
    </row>
    <row r="42" spans="1:16" x14ac:dyDescent="0.3">
      <c r="A42" s="9">
        <v>999</v>
      </c>
      <c r="B42" s="13">
        <v>20</v>
      </c>
      <c r="C42" s="13">
        <v>6536435</v>
      </c>
      <c r="D42" s="13" t="s">
        <v>190</v>
      </c>
      <c r="E42" s="13" t="s">
        <v>969</v>
      </c>
      <c r="F42" s="13" t="s">
        <v>20</v>
      </c>
      <c r="G42" s="13" t="s">
        <v>1172</v>
      </c>
      <c r="H42" s="13" t="s">
        <v>18</v>
      </c>
      <c r="I42" s="13" t="s">
        <v>18</v>
      </c>
      <c r="J42" s="13" t="s">
        <v>18</v>
      </c>
      <c r="K42" s="14" t="s">
        <v>18</v>
      </c>
      <c r="N42">
        <f t="shared" si="2"/>
        <v>6536435</v>
      </c>
      <c r="O42">
        <f>IF(AND(A42&gt;0,A42&lt;999),IFERROR(VLOOKUP(results1503[[#This Row],[Card]],FISW[],1,FALSE),0),0)</f>
        <v>0</v>
      </c>
      <c r="P42">
        <f t="shared" si="3"/>
        <v>999</v>
      </c>
    </row>
    <row r="43" spans="1:16" x14ac:dyDescent="0.3">
      <c r="A43" s="9">
        <v>999</v>
      </c>
      <c r="B43" s="13">
        <v>63</v>
      </c>
      <c r="C43" s="13">
        <v>6295537</v>
      </c>
      <c r="D43" s="13" t="s">
        <v>2025</v>
      </c>
      <c r="E43" s="13" t="s">
        <v>963</v>
      </c>
      <c r="F43" s="13" t="s">
        <v>2026</v>
      </c>
      <c r="G43" s="13" t="s">
        <v>18</v>
      </c>
      <c r="H43" s="13" t="s">
        <v>18</v>
      </c>
      <c r="I43" s="13" t="s">
        <v>18</v>
      </c>
      <c r="J43" s="13" t="s">
        <v>18</v>
      </c>
      <c r="K43" s="14" t="s">
        <v>18</v>
      </c>
      <c r="N43">
        <f t="shared" si="2"/>
        <v>6295537</v>
      </c>
      <c r="O43">
        <f>IF(AND(A43&gt;0,A43&lt;999),IFERROR(VLOOKUP(results1503[[#This Row],[Card]],FISW[],1,FALSE),0),0)</f>
        <v>0</v>
      </c>
      <c r="P43">
        <f t="shared" si="3"/>
        <v>999</v>
      </c>
    </row>
    <row r="44" spans="1:16" x14ac:dyDescent="0.3">
      <c r="A44" s="9">
        <v>999</v>
      </c>
      <c r="B44" s="10">
        <v>60</v>
      </c>
      <c r="C44" s="10">
        <v>108189</v>
      </c>
      <c r="D44" s="10" t="s">
        <v>1490</v>
      </c>
      <c r="E44" s="10" t="s">
        <v>963</v>
      </c>
      <c r="F44" s="10" t="s">
        <v>17</v>
      </c>
      <c r="G44" s="10" t="s">
        <v>18</v>
      </c>
      <c r="H44" s="10" t="s">
        <v>18</v>
      </c>
      <c r="I44" s="10" t="s">
        <v>18</v>
      </c>
      <c r="J44" s="10" t="s">
        <v>18</v>
      </c>
      <c r="K44" s="11" t="s">
        <v>18</v>
      </c>
      <c r="N44">
        <f t="shared" si="2"/>
        <v>108189</v>
      </c>
      <c r="O44">
        <f>IF(AND(A44&gt;0,A44&lt;999),IFERROR(VLOOKUP(results1503[[#This Row],[Card]],FISW[],1,FALSE),0),0)</f>
        <v>0</v>
      </c>
      <c r="P44">
        <f t="shared" si="3"/>
        <v>999</v>
      </c>
    </row>
    <row r="45" spans="1:16" x14ac:dyDescent="0.3">
      <c r="A45" s="9">
        <v>999</v>
      </c>
      <c r="B45" s="13">
        <v>58</v>
      </c>
      <c r="C45" s="13">
        <v>108168</v>
      </c>
      <c r="D45" s="13" t="s">
        <v>454</v>
      </c>
      <c r="E45" s="13" t="s">
        <v>969</v>
      </c>
      <c r="F45" s="13" t="s">
        <v>17</v>
      </c>
      <c r="G45" s="13" t="s">
        <v>18</v>
      </c>
      <c r="H45" s="13" t="s">
        <v>18</v>
      </c>
      <c r="I45" s="13" t="s">
        <v>18</v>
      </c>
      <c r="J45" s="13" t="s">
        <v>18</v>
      </c>
      <c r="K45" s="14" t="s">
        <v>18</v>
      </c>
      <c r="N45">
        <f t="shared" si="2"/>
        <v>108168</v>
      </c>
      <c r="O45">
        <f>IF(AND(A45&gt;0,A45&lt;999),IFERROR(VLOOKUP(results1503[[#This Row],[Card]],FISW[],1,FALSE),0),0)</f>
        <v>0</v>
      </c>
      <c r="P45">
        <f t="shared" si="3"/>
        <v>999</v>
      </c>
    </row>
    <row r="46" spans="1:16" x14ac:dyDescent="0.3">
      <c r="A46" s="9">
        <v>999</v>
      </c>
      <c r="B46" s="10">
        <v>50</v>
      </c>
      <c r="C46" s="10">
        <v>108011</v>
      </c>
      <c r="D46" s="10" t="s">
        <v>309</v>
      </c>
      <c r="E46" s="10" t="s">
        <v>969</v>
      </c>
      <c r="F46" s="10" t="s">
        <v>17</v>
      </c>
      <c r="G46" s="10" t="s">
        <v>18</v>
      </c>
      <c r="H46" s="10" t="s">
        <v>18</v>
      </c>
      <c r="I46" s="10" t="s">
        <v>18</v>
      </c>
      <c r="J46" s="10" t="s">
        <v>18</v>
      </c>
      <c r="K46" s="11" t="s">
        <v>18</v>
      </c>
      <c r="N46">
        <f t="shared" si="2"/>
        <v>108011</v>
      </c>
      <c r="O46">
        <f>IF(AND(A46&gt;0,A46&lt;999),IFERROR(VLOOKUP(results1503[[#This Row],[Card]],FISW[],1,FALSE),0),0)</f>
        <v>0</v>
      </c>
      <c r="P46">
        <f t="shared" si="3"/>
        <v>999</v>
      </c>
    </row>
    <row r="47" spans="1:16" x14ac:dyDescent="0.3">
      <c r="A47" s="9">
        <v>999</v>
      </c>
      <c r="B47" s="13">
        <v>49</v>
      </c>
      <c r="C47" s="13">
        <v>108210</v>
      </c>
      <c r="D47" s="13" t="s">
        <v>1412</v>
      </c>
      <c r="E47" s="13" t="s">
        <v>963</v>
      </c>
      <c r="F47" s="13" t="s">
        <v>17</v>
      </c>
      <c r="G47" s="13" t="s">
        <v>18</v>
      </c>
      <c r="H47" s="13" t="s">
        <v>18</v>
      </c>
      <c r="I47" s="13" t="s">
        <v>18</v>
      </c>
      <c r="J47" s="13" t="s">
        <v>18</v>
      </c>
      <c r="K47" s="14" t="s">
        <v>18</v>
      </c>
      <c r="N47">
        <f t="shared" si="2"/>
        <v>108210</v>
      </c>
      <c r="O47">
        <f>IF(AND(A47&gt;0,A47&lt;999),IFERROR(VLOOKUP(results1503[[#This Row],[Card]],FISW[],1,FALSE),0),0)</f>
        <v>0</v>
      </c>
      <c r="P47">
        <f t="shared" si="3"/>
        <v>999</v>
      </c>
    </row>
    <row r="48" spans="1:16" x14ac:dyDescent="0.3">
      <c r="A48" s="9">
        <v>999</v>
      </c>
      <c r="B48" s="10">
        <v>45</v>
      </c>
      <c r="C48" s="10">
        <v>6536237</v>
      </c>
      <c r="D48" s="10" t="s">
        <v>1950</v>
      </c>
      <c r="E48" s="10" t="s">
        <v>1029</v>
      </c>
      <c r="F48" s="10" t="s">
        <v>20</v>
      </c>
      <c r="G48" s="10" t="s">
        <v>18</v>
      </c>
      <c r="H48" s="10" t="s">
        <v>18</v>
      </c>
      <c r="I48" s="10" t="s">
        <v>18</v>
      </c>
      <c r="J48" s="10" t="s">
        <v>18</v>
      </c>
      <c r="K48" s="11" t="s">
        <v>18</v>
      </c>
      <c r="N48">
        <f t="shared" si="2"/>
        <v>6536237</v>
      </c>
      <c r="O48">
        <f>IF(AND(A48&gt;0,A48&lt;999),IFERROR(VLOOKUP(results1503[[#This Row],[Card]],FISW[],1,FALSE),0),0)</f>
        <v>0</v>
      </c>
      <c r="P48">
        <f t="shared" si="3"/>
        <v>999</v>
      </c>
    </row>
    <row r="49" spans="1:16" x14ac:dyDescent="0.3">
      <c r="A49" s="9">
        <v>999</v>
      </c>
      <c r="B49" s="13">
        <v>42</v>
      </c>
      <c r="C49" s="13">
        <v>6536581</v>
      </c>
      <c r="D49" s="13" t="s">
        <v>1995</v>
      </c>
      <c r="E49" s="13" t="s">
        <v>963</v>
      </c>
      <c r="F49" s="13" t="s">
        <v>20</v>
      </c>
      <c r="G49" s="13" t="s">
        <v>18</v>
      </c>
      <c r="H49" s="13" t="s">
        <v>18</v>
      </c>
      <c r="I49" s="13" t="s">
        <v>18</v>
      </c>
      <c r="J49" s="13" t="s">
        <v>18</v>
      </c>
      <c r="K49" s="14" t="s">
        <v>18</v>
      </c>
      <c r="N49">
        <f t="shared" si="2"/>
        <v>6536581</v>
      </c>
      <c r="O49">
        <f>IF(AND(A49&gt;0,A49&lt;999),IFERROR(VLOOKUP(results1503[[#This Row],[Card]],FISW[],1,FALSE),0),0)</f>
        <v>0</v>
      </c>
      <c r="P49">
        <f t="shared" si="3"/>
        <v>999</v>
      </c>
    </row>
    <row r="50" spans="1:16" x14ac:dyDescent="0.3">
      <c r="A50" s="9">
        <v>999</v>
      </c>
      <c r="B50" s="10">
        <v>41</v>
      </c>
      <c r="C50" s="10">
        <v>108145</v>
      </c>
      <c r="D50" s="10" t="s">
        <v>1976</v>
      </c>
      <c r="E50" s="10" t="s">
        <v>963</v>
      </c>
      <c r="F50" s="10" t="s">
        <v>17</v>
      </c>
      <c r="G50" s="10" t="s">
        <v>18</v>
      </c>
      <c r="H50" s="10" t="s">
        <v>18</v>
      </c>
      <c r="I50" s="10" t="s">
        <v>18</v>
      </c>
      <c r="J50" s="10" t="s">
        <v>18</v>
      </c>
      <c r="K50" s="11" t="s">
        <v>18</v>
      </c>
      <c r="N50">
        <f t="shared" si="2"/>
        <v>108145</v>
      </c>
      <c r="O50">
        <f>IF(AND(A50&gt;0,A50&lt;999),IFERROR(VLOOKUP(results1503[[#This Row],[Card]],FISW[],1,FALSE),0),0)</f>
        <v>0</v>
      </c>
      <c r="P50">
        <f t="shared" si="3"/>
        <v>999</v>
      </c>
    </row>
    <row r="51" spans="1:16" x14ac:dyDescent="0.3">
      <c r="A51" s="9">
        <v>999</v>
      </c>
      <c r="B51" s="13">
        <v>33</v>
      </c>
      <c r="C51" s="13">
        <v>108196</v>
      </c>
      <c r="D51" s="13" t="s">
        <v>1262</v>
      </c>
      <c r="E51" s="13" t="s">
        <v>963</v>
      </c>
      <c r="F51" s="13" t="s">
        <v>17</v>
      </c>
      <c r="G51" s="13" t="s">
        <v>18</v>
      </c>
      <c r="H51" s="13" t="s">
        <v>18</v>
      </c>
      <c r="I51" s="13" t="s">
        <v>18</v>
      </c>
      <c r="J51" s="13" t="s">
        <v>18</v>
      </c>
      <c r="K51" s="14" t="s">
        <v>18</v>
      </c>
      <c r="N51">
        <f t="shared" si="2"/>
        <v>108196</v>
      </c>
      <c r="O51">
        <f>IF(AND(A51&gt;0,A51&lt;999),IFERROR(VLOOKUP(results1503[[#This Row],[Card]],FISW[],1,FALSE),0),0)</f>
        <v>0</v>
      </c>
      <c r="P51">
        <f t="shared" si="3"/>
        <v>999</v>
      </c>
    </row>
    <row r="52" spans="1:16" x14ac:dyDescent="0.3">
      <c r="A52" s="9">
        <v>999</v>
      </c>
      <c r="B52" s="10">
        <v>32</v>
      </c>
      <c r="C52" s="10">
        <v>6536537</v>
      </c>
      <c r="D52" s="10" t="s">
        <v>1930</v>
      </c>
      <c r="E52" s="10" t="s">
        <v>969</v>
      </c>
      <c r="F52" s="10" t="s">
        <v>20</v>
      </c>
      <c r="G52" s="10" t="s">
        <v>18</v>
      </c>
      <c r="H52" s="10" t="s">
        <v>18</v>
      </c>
      <c r="I52" s="10" t="s">
        <v>18</v>
      </c>
      <c r="J52" s="10" t="s">
        <v>18</v>
      </c>
      <c r="K52" s="11" t="s">
        <v>18</v>
      </c>
      <c r="N52">
        <f t="shared" si="2"/>
        <v>6536537</v>
      </c>
      <c r="O52">
        <f>IF(AND(A52&gt;0,A52&lt;999),IFERROR(VLOOKUP(results1503[[#This Row],[Card]],FISW[],1,FALSE),0),0)</f>
        <v>0</v>
      </c>
      <c r="P52">
        <f t="shared" si="3"/>
        <v>999</v>
      </c>
    </row>
    <row r="53" spans="1:16" x14ac:dyDescent="0.3">
      <c r="A53" s="9">
        <v>999</v>
      </c>
      <c r="B53" s="13">
        <v>27</v>
      </c>
      <c r="C53" s="13">
        <v>108103</v>
      </c>
      <c r="D53" s="13" t="s">
        <v>137</v>
      </c>
      <c r="E53" s="13" t="s">
        <v>963</v>
      </c>
      <c r="F53" s="13" t="s">
        <v>17</v>
      </c>
      <c r="G53" s="13" t="s">
        <v>18</v>
      </c>
      <c r="H53" s="13" t="s">
        <v>18</v>
      </c>
      <c r="I53" s="13" t="s">
        <v>18</v>
      </c>
      <c r="J53" s="13" t="s">
        <v>18</v>
      </c>
      <c r="K53" s="14" t="s">
        <v>18</v>
      </c>
      <c r="N53">
        <f t="shared" si="2"/>
        <v>108103</v>
      </c>
      <c r="O53">
        <f>IF(AND(A53&gt;0,A53&lt;999),IFERROR(VLOOKUP(results1503[[#This Row],[Card]],FISW[],1,FALSE),0),0)</f>
        <v>0</v>
      </c>
      <c r="P53">
        <f t="shared" si="3"/>
        <v>999</v>
      </c>
    </row>
    <row r="54" spans="1:16" x14ac:dyDescent="0.3">
      <c r="A54" s="9">
        <v>999</v>
      </c>
      <c r="B54" s="10">
        <v>25</v>
      </c>
      <c r="C54" s="10">
        <v>108183</v>
      </c>
      <c r="D54" s="10" t="s">
        <v>213</v>
      </c>
      <c r="E54" s="10" t="s">
        <v>963</v>
      </c>
      <c r="F54" s="10" t="s">
        <v>17</v>
      </c>
      <c r="G54" s="10" t="s">
        <v>18</v>
      </c>
      <c r="H54" s="10" t="s">
        <v>18</v>
      </c>
      <c r="I54" s="10" t="s">
        <v>18</v>
      </c>
      <c r="J54" s="10" t="s">
        <v>18</v>
      </c>
      <c r="K54" s="11" t="s">
        <v>18</v>
      </c>
      <c r="N54">
        <f t="shared" si="2"/>
        <v>108183</v>
      </c>
      <c r="O54">
        <f>IF(AND(A54&gt;0,A54&lt;999),IFERROR(VLOOKUP(results1503[[#This Row],[Card]],FISW[],1,FALSE),0),0)</f>
        <v>0</v>
      </c>
      <c r="P54">
        <f t="shared" si="3"/>
        <v>999</v>
      </c>
    </row>
    <row r="55" spans="1:16" x14ac:dyDescent="0.3">
      <c r="A55" s="9">
        <v>999</v>
      </c>
      <c r="B55" s="13">
        <v>24</v>
      </c>
      <c r="C55" s="13">
        <v>107987</v>
      </c>
      <c r="D55" s="13" t="s">
        <v>325</v>
      </c>
      <c r="E55" s="13" t="s">
        <v>969</v>
      </c>
      <c r="F55" s="13" t="s">
        <v>17</v>
      </c>
      <c r="G55" s="13" t="s">
        <v>18</v>
      </c>
      <c r="H55" s="13" t="s">
        <v>18</v>
      </c>
      <c r="I55" s="13" t="s">
        <v>18</v>
      </c>
      <c r="J55" s="13" t="s">
        <v>18</v>
      </c>
      <c r="K55" s="14" t="s">
        <v>18</v>
      </c>
      <c r="N55">
        <f t="shared" si="2"/>
        <v>107987</v>
      </c>
      <c r="O55">
        <f>IF(AND(A55&gt;0,A55&lt;999),IFERROR(VLOOKUP(results1503[[#This Row],[Card]],FISW[],1,FALSE),0),0)</f>
        <v>0</v>
      </c>
      <c r="P55">
        <f t="shared" si="3"/>
        <v>999</v>
      </c>
    </row>
    <row r="56" spans="1:16" x14ac:dyDescent="0.3">
      <c r="A56" s="9">
        <v>999</v>
      </c>
      <c r="B56" s="10">
        <v>21</v>
      </c>
      <c r="C56" s="10">
        <v>108002</v>
      </c>
      <c r="D56" s="10" t="s">
        <v>315</v>
      </c>
      <c r="E56" s="10" t="s">
        <v>969</v>
      </c>
      <c r="F56" s="10" t="s">
        <v>17</v>
      </c>
      <c r="G56" s="10" t="s">
        <v>18</v>
      </c>
      <c r="H56" s="10" t="s">
        <v>18</v>
      </c>
      <c r="I56" s="10" t="s">
        <v>18</v>
      </c>
      <c r="J56" s="10" t="s">
        <v>18</v>
      </c>
      <c r="K56" s="11" t="s">
        <v>18</v>
      </c>
      <c r="N56">
        <f t="shared" si="2"/>
        <v>108002</v>
      </c>
      <c r="O56">
        <f>IF(AND(A56&gt;0,A56&lt;999),IFERROR(VLOOKUP(results1503[[#This Row],[Card]],FISW[],1,FALSE),0),0)</f>
        <v>0</v>
      </c>
      <c r="P56">
        <f t="shared" si="3"/>
        <v>999</v>
      </c>
    </row>
    <row r="57" spans="1:16" x14ac:dyDescent="0.3">
      <c r="A57" s="9">
        <v>999</v>
      </c>
      <c r="B57" s="13">
        <v>18</v>
      </c>
      <c r="C57" s="13">
        <v>308018</v>
      </c>
      <c r="D57" s="13" t="s">
        <v>219</v>
      </c>
      <c r="E57" s="13" t="s">
        <v>969</v>
      </c>
      <c r="F57" s="13" t="s">
        <v>220</v>
      </c>
      <c r="G57" s="13" t="s">
        <v>18</v>
      </c>
      <c r="H57" s="13" t="s">
        <v>18</v>
      </c>
      <c r="I57" s="13" t="s">
        <v>18</v>
      </c>
      <c r="J57" s="13" t="s">
        <v>18</v>
      </c>
      <c r="K57" s="14" t="s">
        <v>18</v>
      </c>
      <c r="N57">
        <f t="shared" si="2"/>
        <v>308018</v>
      </c>
      <c r="O57">
        <f>IF(AND(A57&gt;0,A57&lt;999),IFERROR(VLOOKUP(results1503[[#This Row],[Card]],FISW[],1,FALSE),0),0)</f>
        <v>0</v>
      </c>
      <c r="P57">
        <f t="shared" si="3"/>
        <v>999</v>
      </c>
    </row>
    <row r="58" spans="1:16" x14ac:dyDescent="0.3">
      <c r="A58" s="9">
        <v>999</v>
      </c>
      <c r="B58" s="10">
        <v>16</v>
      </c>
      <c r="C58" s="10">
        <v>6536377</v>
      </c>
      <c r="D58" s="10" t="s">
        <v>2067</v>
      </c>
      <c r="E58" s="10" t="s">
        <v>969</v>
      </c>
      <c r="F58" s="10" t="s">
        <v>20</v>
      </c>
      <c r="G58" s="10" t="s">
        <v>18</v>
      </c>
      <c r="H58" s="10" t="s">
        <v>18</v>
      </c>
      <c r="I58" s="10" t="s">
        <v>18</v>
      </c>
      <c r="J58" s="10" t="s">
        <v>18</v>
      </c>
      <c r="K58" s="11" t="s">
        <v>18</v>
      </c>
      <c r="N58">
        <f t="shared" si="2"/>
        <v>6536377</v>
      </c>
      <c r="O58">
        <f>IF(AND(A58&gt;0,A58&lt;999),IFERROR(VLOOKUP(results1503[[#This Row],[Card]],FISW[],1,FALSE),0),0)</f>
        <v>0</v>
      </c>
      <c r="P58">
        <f t="shared" si="3"/>
        <v>999</v>
      </c>
    </row>
    <row r="59" spans="1:16" x14ac:dyDescent="0.3">
      <c r="A59" s="9">
        <v>999</v>
      </c>
      <c r="B59" s="13">
        <v>15</v>
      </c>
      <c r="C59" s="13">
        <v>6536412</v>
      </c>
      <c r="D59" s="13" t="s">
        <v>108</v>
      </c>
      <c r="E59" s="13" t="s">
        <v>969</v>
      </c>
      <c r="F59" s="13" t="s">
        <v>20</v>
      </c>
      <c r="G59" s="13" t="s">
        <v>18</v>
      </c>
      <c r="H59" s="13" t="s">
        <v>18</v>
      </c>
      <c r="I59" s="13" t="s">
        <v>18</v>
      </c>
      <c r="J59" s="13" t="s">
        <v>18</v>
      </c>
      <c r="K59" s="14" t="s">
        <v>18</v>
      </c>
      <c r="N59">
        <f t="shared" si="2"/>
        <v>6536412</v>
      </c>
      <c r="O59">
        <f>IF(AND(A59&gt;0,A59&lt;999),IFERROR(VLOOKUP(results1503[[#This Row],[Card]],FISW[],1,FALSE),0),0)</f>
        <v>0</v>
      </c>
      <c r="P59">
        <f t="shared" si="3"/>
        <v>999</v>
      </c>
    </row>
    <row r="60" spans="1:16" x14ac:dyDescent="0.3">
      <c r="A60" s="9">
        <v>999</v>
      </c>
      <c r="B60" s="10">
        <v>12</v>
      </c>
      <c r="C60" s="10">
        <v>6536053</v>
      </c>
      <c r="D60" s="10" t="s">
        <v>1852</v>
      </c>
      <c r="E60" s="10" t="s">
        <v>958</v>
      </c>
      <c r="F60" s="10" t="s">
        <v>20</v>
      </c>
      <c r="G60" s="10" t="s">
        <v>18</v>
      </c>
      <c r="H60" s="10" t="s">
        <v>18</v>
      </c>
      <c r="I60" s="10" t="s">
        <v>18</v>
      </c>
      <c r="J60" s="10" t="s">
        <v>18</v>
      </c>
      <c r="K60" s="11" t="s">
        <v>18</v>
      </c>
      <c r="N60">
        <f t="shared" si="2"/>
        <v>6536053</v>
      </c>
      <c r="O60">
        <f>IF(AND(A60&gt;0,A60&lt;999),IFERROR(VLOOKUP(results1503[[#This Row],[Card]],FISW[],1,FALSE),0),0)</f>
        <v>0</v>
      </c>
      <c r="P60">
        <f t="shared" si="3"/>
        <v>999</v>
      </c>
    </row>
    <row r="61" spans="1:16" x14ac:dyDescent="0.3">
      <c r="A61" s="9">
        <v>999</v>
      </c>
      <c r="B61" s="13">
        <v>11</v>
      </c>
      <c r="C61" s="13">
        <v>6536383</v>
      </c>
      <c r="D61" s="13" t="s">
        <v>328</v>
      </c>
      <c r="E61" s="13" t="s">
        <v>969</v>
      </c>
      <c r="F61" s="13" t="s">
        <v>20</v>
      </c>
      <c r="G61" s="13" t="s">
        <v>18</v>
      </c>
      <c r="H61" s="13" t="s">
        <v>18</v>
      </c>
      <c r="I61" s="13" t="s">
        <v>18</v>
      </c>
      <c r="J61" s="13" t="s">
        <v>18</v>
      </c>
      <c r="K61" s="14" t="s">
        <v>18</v>
      </c>
      <c r="N61">
        <f t="shared" si="2"/>
        <v>6536383</v>
      </c>
      <c r="O61">
        <f>IF(AND(A61&gt;0,A61&lt;999),IFERROR(VLOOKUP(results1503[[#This Row],[Card]],FISW[],1,FALSE),0),0)</f>
        <v>0</v>
      </c>
      <c r="P61">
        <f t="shared" si="3"/>
        <v>999</v>
      </c>
    </row>
    <row r="62" spans="1:16" x14ac:dyDescent="0.3">
      <c r="A62" s="9">
        <v>999</v>
      </c>
      <c r="B62" s="10">
        <v>8</v>
      </c>
      <c r="C62" s="10">
        <v>6536295</v>
      </c>
      <c r="D62" s="10" t="s">
        <v>2068</v>
      </c>
      <c r="E62" s="10" t="s">
        <v>1029</v>
      </c>
      <c r="F62" s="10" t="s">
        <v>20</v>
      </c>
      <c r="G62" s="10" t="s">
        <v>18</v>
      </c>
      <c r="H62" s="10" t="s">
        <v>18</v>
      </c>
      <c r="I62" s="10" t="s">
        <v>18</v>
      </c>
      <c r="J62" s="10" t="s">
        <v>18</v>
      </c>
      <c r="K62" s="11" t="s">
        <v>18</v>
      </c>
      <c r="N62">
        <f t="shared" si="2"/>
        <v>6536295</v>
      </c>
      <c r="O62">
        <f>IF(AND(A62&gt;0,A62&lt;999),IFERROR(VLOOKUP(results1503[[#This Row],[Card]],FISW[],1,FALSE),0),0)</f>
        <v>0</v>
      </c>
      <c r="P62">
        <f t="shared" si="3"/>
        <v>999</v>
      </c>
    </row>
    <row r="63" spans="1:16" x14ac:dyDescent="0.3">
      <c r="A63" s="9">
        <v>999</v>
      </c>
      <c r="B63" s="13">
        <v>7</v>
      </c>
      <c r="C63" s="13">
        <v>107807</v>
      </c>
      <c r="D63" s="13" t="s">
        <v>169</v>
      </c>
      <c r="E63" s="13" t="s">
        <v>958</v>
      </c>
      <c r="F63" s="13" t="s">
        <v>17</v>
      </c>
      <c r="G63" s="13" t="s">
        <v>18</v>
      </c>
      <c r="H63" s="13" t="s">
        <v>18</v>
      </c>
      <c r="I63" s="13" t="s">
        <v>18</v>
      </c>
      <c r="J63" s="13" t="s">
        <v>18</v>
      </c>
      <c r="K63" s="14" t="s">
        <v>18</v>
      </c>
      <c r="N63">
        <f t="shared" si="2"/>
        <v>107807</v>
      </c>
      <c r="O63">
        <f>IF(AND(A63&gt;0,A63&lt;999),IFERROR(VLOOKUP(results1503[[#This Row],[Card]],FISW[],1,FALSE),0),0)</f>
        <v>0</v>
      </c>
      <c r="P63">
        <f t="shared" si="3"/>
        <v>999</v>
      </c>
    </row>
    <row r="64" spans="1:16" x14ac:dyDescent="0.3">
      <c r="A64" s="9">
        <v>999</v>
      </c>
      <c r="B64" s="4">
        <v>61</v>
      </c>
      <c r="C64" s="4">
        <v>426375</v>
      </c>
      <c r="D64" s="4" t="s">
        <v>2060</v>
      </c>
      <c r="E64" s="4" t="s">
        <v>958</v>
      </c>
      <c r="F64" s="4" t="s">
        <v>2061</v>
      </c>
      <c r="G64" s="4" t="s">
        <v>18</v>
      </c>
      <c r="H64" s="4" t="s">
        <v>18</v>
      </c>
      <c r="I64" s="4" t="s">
        <v>18</v>
      </c>
      <c r="J64" s="4" t="s">
        <v>18</v>
      </c>
      <c r="K64" s="5" t="s">
        <v>18</v>
      </c>
      <c r="N64">
        <f t="shared" si="2"/>
        <v>426375</v>
      </c>
      <c r="O64">
        <f>IF(AND(A64&gt;0,A64&lt;999),IFERROR(VLOOKUP(results1503[[#This Row],[Card]],FISW[],1,FALSE),0),0)</f>
        <v>0</v>
      </c>
      <c r="P64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ED83-C1C6-47A8-876A-64CB9FF30490}">
  <dimension ref="A1:O65"/>
  <sheetViews>
    <sheetView workbookViewId="0">
      <selection activeCell="Q23" sqref="Q2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3.66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9">
        <v>1</v>
      </c>
      <c r="B2" s="10">
        <v>11</v>
      </c>
      <c r="C2" s="10">
        <v>197846</v>
      </c>
      <c r="D2" s="10" t="s">
        <v>2319</v>
      </c>
      <c r="E2" s="10" t="s">
        <v>1171</v>
      </c>
      <c r="F2" s="10" t="s">
        <v>1363</v>
      </c>
      <c r="G2" s="10" t="s">
        <v>242</v>
      </c>
      <c r="H2" s="10" t="s">
        <v>648</v>
      </c>
      <c r="I2" s="10" t="s">
        <v>680</v>
      </c>
      <c r="J2" s="10" t="s">
        <v>18</v>
      </c>
      <c r="K2" s="11" t="s">
        <v>510</v>
      </c>
      <c r="M2">
        <f t="shared" ref="M2:M33" si="0">C2</f>
        <v>197846</v>
      </c>
      <c r="N2">
        <f>IF(AND(A2&gt;0,A2&lt;999),IFERROR(VLOOKUP(results1603[[#This Row],[Card]],FISW[],1,FALSE),0),0)</f>
        <v>197846</v>
      </c>
      <c r="O2">
        <f t="shared" ref="O2:O33" si="1">A2</f>
        <v>1</v>
      </c>
    </row>
    <row r="3" spans="1:15" x14ac:dyDescent="0.3">
      <c r="A3" s="12">
        <v>2</v>
      </c>
      <c r="B3" s="13">
        <v>5</v>
      </c>
      <c r="C3" s="13">
        <v>6536470</v>
      </c>
      <c r="D3" s="13" t="s">
        <v>327</v>
      </c>
      <c r="E3" s="13" t="s">
        <v>969</v>
      </c>
      <c r="F3" s="13" t="s">
        <v>20</v>
      </c>
      <c r="G3" s="13" t="s">
        <v>2598</v>
      </c>
      <c r="H3" s="13" t="s">
        <v>2258</v>
      </c>
      <c r="I3" s="13" t="s">
        <v>2889</v>
      </c>
      <c r="J3" s="13" t="s">
        <v>2890</v>
      </c>
      <c r="K3" s="14" t="s">
        <v>2891</v>
      </c>
      <c r="M3">
        <f t="shared" si="0"/>
        <v>6536470</v>
      </c>
      <c r="N3">
        <f>IF(AND(A3&gt;0,A3&lt;999),IFERROR(VLOOKUP(results1603[[#This Row],[Card]],FISW[],1,FALSE),0),0)</f>
        <v>6536470</v>
      </c>
      <c r="O3">
        <f t="shared" si="1"/>
        <v>2</v>
      </c>
    </row>
    <row r="4" spans="1:15" x14ac:dyDescent="0.3">
      <c r="A4" s="9">
        <v>3</v>
      </c>
      <c r="B4" s="10">
        <v>15</v>
      </c>
      <c r="C4" s="10">
        <v>6536412</v>
      </c>
      <c r="D4" s="10" t="s">
        <v>108</v>
      </c>
      <c r="E4" s="10" t="s">
        <v>969</v>
      </c>
      <c r="F4" s="10" t="s">
        <v>20</v>
      </c>
      <c r="G4" s="10" t="s">
        <v>92</v>
      </c>
      <c r="H4" s="10" t="s">
        <v>2750</v>
      </c>
      <c r="I4" s="10" t="s">
        <v>2892</v>
      </c>
      <c r="J4" s="10" t="s">
        <v>629</v>
      </c>
      <c r="K4" s="11" t="s">
        <v>2893</v>
      </c>
      <c r="M4">
        <f t="shared" si="0"/>
        <v>6536412</v>
      </c>
      <c r="N4">
        <f>IF(AND(A4&gt;0,A4&lt;999),IFERROR(VLOOKUP(results1603[[#This Row],[Card]],FISW[],1,FALSE),0),0)</f>
        <v>6536412</v>
      </c>
      <c r="O4">
        <f t="shared" si="1"/>
        <v>3</v>
      </c>
    </row>
    <row r="5" spans="1:15" x14ac:dyDescent="0.3">
      <c r="A5" s="12">
        <v>4</v>
      </c>
      <c r="B5" s="13">
        <v>18</v>
      </c>
      <c r="C5" s="13">
        <v>959003</v>
      </c>
      <c r="D5" s="13" t="s">
        <v>2065</v>
      </c>
      <c r="E5" s="13" t="s">
        <v>963</v>
      </c>
      <c r="F5" s="13" t="s">
        <v>2066</v>
      </c>
      <c r="G5" s="13" t="s">
        <v>2654</v>
      </c>
      <c r="H5" s="13" t="s">
        <v>2894</v>
      </c>
      <c r="I5" s="13" t="s">
        <v>2895</v>
      </c>
      <c r="J5" s="13" t="s">
        <v>2896</v>
      </c>
      <c r="K5" s="14" t="s">
        <v>1044</v>
      </c>
      <c r="M5">
        <f t="shared" si="0"/>
        <v>959003</v>
      </c>
      <c r="N5">
        <f>IF(AND(A5&gt;0,A5&lt;999),IFERROR(VLOOKUP(results1603[[#This Row],[Card]],FISW[],1,FALSE),0),0)</f>
        <v>959003</v>
      </c>
      <c r="O5">
        <f t="shared" si="1"/>
        <v>4</v>
      </c>
    </row>
    <row r="6" spans="1:15" x14ac:dyDescent="0.3">
      <c r="A6" s="9">
        <v>5</v>
      </c>
      <c r="B6" s="10">
        <v>6</v>
      </c>
      <c r="C6" s="10">
        <v>6536167</v>
      </c>
      <c r="D6" s="10" t="s">
        <v>146</v>
      </c>
      <c r="E6" s="10" t="s">
        <v>1029</v>
      </c>
      <c r="F6" s="10" t="s">
        <v>20</v>
      </c>
      <c r="G6" s="10" t="s">
        <v>2897</v>
      </c>
      <c r="H6" s="10" t="s">
        <v>2898</v>
      </c>
      <c r="I6" s="10" t="s">
        <v>2899</v>
      </c>
      <c r="J6" s="10" t="s">
        <v>2900</v>
      </c>
      <c r="K6" s="11" t="s">
        <v>2901</v>
      </c>
      <c r="M6">
        <f t="shared" si="0"/>
        <v>6536167</v>
      </c>
      <c r="N6">
        <f>IF(AND(A6&gt;0,A6&lt;999),IFERROR(VLOOKUP(results1603[[#This Row],[Card]],FISW[],1,FALSE),0),0)</f>
        <v>6536167</v>
      </c>
      <c r="O6">
        <f t="shared" si="1"/>
        <v>5</v>
      </c>
    </row>
    <row r="7" spans="1:15" x14ac:dyDescent="0.3">
      <c r="A7" s="12">
        <v>6</v>
      </c>
      <c r="B7" s="13">
        <v>21</v>
      </c>
      <c r="C7" s="13">
        <v>108029</v>
      </c>
      <c r="D7" s="13" t="s">
        <v>1902</v>
      </c>
      <c r="E7" s="13" t="s">
        <v>969</v>
      </c>
      <c r="F7" s="13" t="s">
        <v>17</v>
      </c>
      <c r="G7" s="13" t="s">
        <v>2902</v>
      </c>
      <c r="H7" s="13" t="s">
        <v>460</v>
      </c>
      <c r="I7" s="13" t="s">
        <v>1565</v>
      </c>
      <c r="J7" s="13" t="s">
        <v>2903</v>
      </c>
      <c r="K7" s="14" t="s">
        <v>2904</v>
      </c>
      <c r="M7">
        <f t="shared" si="0"/>
        <v>108029</v>
      </c>
      <c r="N7">
        <f>IF(AND(A7&gt;0,A7&lt;999),IFERROR(VLOOKUP(results1603[[#This Row],[Card]],FISW[],1,FALSE),0),0)</f>
        <v>108029</v>
      </c>
      <c r="O7">
        <f t="shared" si="1"/>
        <v>6</v>
      </c>
    </row>
    <row r="8" spans="1:15" x14ac:dyDescent="0.3">
      <c r="A8" s="9">
        <v>7</v>
      </c>
      <c r="B8" s="10">
        <v>4</v>
      </c>
      <c r="C8" s="10">
        <v>108143</v>
      </c>
      <c r="D8" s="10" t="s">
        <v>326</v>
      </c>
      <c r="E8" s="10" t="s">
        <v>963</v>
      </c>
      <c r="F8" s="10" t="s">
        <v>17</v>
      </c>
      <c r="G8" s="10" t="s">
        <v>2905</v>
      </c>
      <c r="H8" s="10" t="s">
        <v>2906</v>
      </c>
      <c r="I8" s="10" t="s">
        <v>2907</v>
      </c>
      <c r="J8" s="10" t="s">
        <v>2908</v>
      </c>
      <c r="K8" s="11" t="s">
        <v>2909</v>
      </c>
      <c r="M8">
        <f t="shared" si="0"/>
        <v>108143</v>
      </c>
      <c r="N8">
        <f>IF(AND(A8&gt;0,A8&lt;999),IFERROR(VLOOKUP(results1603[[#This Row],[Card]],FISW[],1,FALSE),0),0)</f>
        <v>108143</v>
      </c>
      <c r="O8">
        <f t="shared" si="1"/>
        <v>7</v>
      </c>
    </row>
    <row r="9" spans="1:15" x14ac:dyDescent="0.3">
      <c r="A9" s="12">
        <v>8</v>
      </c>
      <c r="B9" s="13">
        <v>2</v>
      </c>
      <c r="C9" s="13">
        <v>6536053</v>
      </c>
      <c r="D9" s="13" t="s">
        <v>1852</v>
      </c>
      <c r="E9" s="13" t="s">
        <v>958</v>
      </c>
      <c r="F9" s="13" t="s">
        <v>20</v>
      </c>
      <c r="G9" s="13" t="s">
        <v>2757</v>
      </c>
      <c r="H9" s="13" t="s">
        <v>1598</v>
      </c>
      <c r="I9" s="13" t="s">
        <v>2910</v>
      </c>
      <c r="J9" s="13" t="s">
        <v>507</v>
      </c>
      <c r="K9" s="14" t="s">
        <v>2911</v>
      </c>
      <c r="M9">
        <f t="shared" si="0"/>
        <v>6536053</v>
      </c>
      <c r="N9">
        <f>IF(AND(A9&gt;0,A9&lt;999),IFERROR(VLOOKUP(results1603[[#This Row],[Card]],FISW[],1,FALSE),0),0)</f>
        <v>6536053</v>
      </c>
      <c r="O9">
        <f t="shared" si="1"/>
        <v>8</v>
      </c>
    </row>
    <row r="10" spans="1:15" x14ac:dyDescent="0.3">
      <c r="A10" s="9">
        <v>9</v>
      </c>
      <c r="B10" s="10">
        <v>10</v>
      </c>
      <c r="C10" s="10">
        <v>496222</v>
      </c>
      <c r="D10" s="10" t="s">
        <v>2300</v>
      </c>
      <c r="E10" s="10" t="s">
        <v>1177</v>
      </c>
      <c r="F10" s="10" t="s">
        <v>1913</v>
      </c>
      <c r="G10" s="10" t="s">
        <v>2912</v>
      </c>
      <c r="H10" s="10" t="s">
        <v>2902</v>
      </c>
      <c r="I10" s="10" t="s">
        <v>2913</v>
      </c>
      <c r="J10" s="10" t="s">
        <v>2914</v>
      </c>
      <c r="K10" s="11" t="s">
        <v>2915</v>
      </c>
      <c r="M10">
        <f t="shared" si="0"/>
        <v>496222</v>
      </c>
      <c r="N10">
        <f>IF(AND(A10&gt;0,A10&lt;999),IFERROR(VLOOKUP(results1603[[#This Row],[Card]],FISW[],1,FALSE),0),0)</f>
        <v>496222</v>
      </c>
      <c r="O10">
        <f t="shared" si="1"/>
        <v>9</v>
      </c>
    </row>
    <row r="11" spans="1:15" x14ac:dyDescent="0.3">
      <c r="A11" s="12">
        <v>10</v>
      </c>
      <c r="B11" s="13">
        <v>19</v>
      </c>
      <c r="C11" s="13">
        <v>6536435</v>
      </c>
      <c r="D11" s="13" t="s">
        <v>190</v>
      </c>
      <c r="E11" s="13" t="s">
        <v>969</v>
      </c>
      <c r="F11" s="13" t="s">
        <v>20</v>
      </c>
      <c r="G11" s="13" t="s">
        <v>2341</v>
      </c>
      <c r="H11" s="13" t="s">
        <v>703</v>
      </c>
      <c r="I11" s="13" t="s">
        <v>2916</v>
      </c>
      <c r="J11" s="13" t="s">
        <v>2917</v>
      </c>
      <c r="K11" s="14" t="s">
        <v>2918</v>
      </c>
      <c r="M11">
        <f t="shared" si="0"/>
        <v>6536435</v>
      </c>
      <c r="N11">
        <f>IF(AND(A11&gt;0,A11&lt;999),IFERROR(VLOOKUP(results1603[[#This Row],[Card]],FISW[],1,FALSE),0),0)</f>
        <v>6536435</v>
      </c>
      <c r="O11">
        <f t="shared" si="1"/>
        <v>10</v>
      </c>
    </row>
    <row r="12" spans="1:15" x14ac:dyDescent="0.3">
      <c r="A12" s="9">
        <v>11</v>
      </c>
      <c r="B12" s="10">
        <v>23</v>
      </c>
      <c r="C12" s="10">
        <v>107795</v>
      </c>
      <c r="D12" s="10" t="s">
        <v>1842</v>
      </c>
      <c r="E12" s="10" t="s">
        <v>958</v>
      </c>
      <c r="F12" s="10" t="s">
        <v>17</v>
      </c>
      <c r="G12" s="10" t="s">
        <v>2919</v>
      </c>
      <c r="H12" s="10" t="s">
        <v>2920</v>
      </c>
      <c r="I12" s="10" t="s">
        <v>1167</v>
      </c>
      <c r="J12" s="10" t="s">
        <v>2921</v>
      </c>
      <c r="K12" s="11" t="s">
        <v>2922</v>
      </c>
      <c r="M12">
        <f t="shared" si="0"/>
        <v>107795</v>
      </c>
      <c r="N12">
        <f>IF(AND(A12&gt;0,A12&lt;999),IFERROR(VLOOKUP(results1603[[#This Row],[Card]],FISW[],1,FALSE),0),0)</f>
        <v>107795</v>
      </c>
      <c r="O12">
        <f t="shared" si="1"/>
        <v>11</v>
      </c>
    </row>
    <row r="13" spans="1:15" x14ac:dyDescent="0.3">
      <c r="A13" s="12">
        <v>12</v>
      </c>
      <c r="B13" s="13">
        <v>20</v>
      </c>
      <c r="C13" s="13">
        <v>108002</v>
      </c>
      <c r="D13" s="13" t="s">
        <v>315</v>
      </c>
      <c r="E13" s="13" t="s">
        <v>969</v>
      </c>
      <c r="F13" s="13" t="s">
        <v>17</v>
      </c>
      <c r="G13" s="13" t="s">
        <v>2801</v>
      </c>
      <c r="H13" s="13" t="s">
        <v>738</v>
      </c>
      <c r="I13" s="13" t="s">
        <v>2923</v>
      </c>
      <c r="J13" s="13" t="s">
        <v>223</v>
      </c>
      <c r="K13" s="14" t="s">
        <v>2924</v>
      </c>
      <c r="M13">
        <f t="shared" si="0"/>
        <v>108002</v>
      </c>
      <c r="N13">
        <f>IF(AND(A13&gt;0,A13&lt;999),IFERROR(VLOOKUP(results1603[[#This Row],[Card]],FISW[],1,FALSE),0),0)</f>
        <v>108002</v>
      </c>
      <c r="O13">
        <f t="shared" si="1"/>
        <v>12</v>
      </c>
    </row>
    <row r="14" spans="1:15" x14ac:dyDescent="0.3">
      <c r="A14" s="9">
        <v>13</v>
      </c>
      <c r="B14" s="10">
        <v>44</v>
      </c>
      <c r="C14" s="10">
        <v>6536019</v>
      </c>
      <c r="D14" s="10" t="s">
        <v>1924</v>
      </c>
      <c r="E14" s="10" t="s">
        <v>958</v>
      </c>
      <c r="F14" s="10" t="s">
        <v>20</v>
      </c>
      <c r="G14" s="10" t="s">
        <v>2353</v>
      </c>
      <c r="H14" s="10" t="s">
        <v>990</v>
      </c>
      <c r="I14" s="10" t="s">
        <v>2925</v>
      </c>
      <c r="J14" s="10" t="s">
        <v>2926</v>
      </c>
      <c r="K14" s="11" t="s">
        <v>2927</v>
      </c>
      <c r="M14">
        <f t="shared" si="0"/>
        <v>6536019</v>
      </c>
      <c r="N14">
        <f>IF(AND(A14&gt;0,A14&lt;999),IFERROR(VLOOKUP(results1603[[#This Row],[Card]],FISW[],1,FALSE),0),0)</f>
        <v>6536019</v>
      </c>
      <c r="O14">
        <f t="shared" si="1"/>
        <v>13</v>
      </c>
    </row>
    <row r="15" spans="1:15" x14ac:dyDescent="0.3">
      <c r="A15" s="12">
        <v>14</v>
      </c>
      <c r="B15" s="13">
        <v>24</v>
      </c>
      <c r="C15" s="13">
        <v>108147</v>
      </c>
      <c r="D15" s="13" t="s">
        <v>1256</v>
      </c>
      <c r="E15" s="13" t="s">
        <v>963</v>
      </c>
      <c r="F15" s="13" t="s">
        <v>17</v>
      </c>
      <c r="G15" s="13" t="s">
        <v>2928</v>
      </c>
      <c r="H15" s="13" t="s">
        <v>2929</v>
      </c>
      <c r="I15" s="13" t="s">
        <v>2930</v>
      </c>
      <c r="J15" s="13" t="s">
        <v>2931</v>
      </c>
      <c r="K15" s="14" t="s">
        <v>2932</v>
      </c>
      <c r="M15">
        <f t="shared" si="0"/>
        <v>108147</v>
      </c>
      <c r="N15">
        <f>IF(AND(A15&gt;0,A15&lt;999),IFERROR(VLOOKUP(results1603[[#This Row],[Card]],FISW[],1,FALSE),0),0)</f>
        <v>108147</v>
      </c>
      <c r="O15">
        <f t="shared" si="1"/>
        <v>14</v>
      </c>
    </row>
    <row r="16" spans="1:15" x14ac:dyDescent="0.3">
      <c r="A16" s="9">
        <v>15</v>
      </c>
      <c r="B16" s="10">
        <v>30</v>
      </c>
      <c r="C16" s="10">
        <v>107952</v>
      </c>
      <c r="D16" s="10" t="s">
        <v>2064</v>
      </c>
      <c r="E16" s="10" t="s">
        <v>1029</v>
      </c>
      <c r="F16" s="10" t="s">
        <v>17</v>
      </c>
      <c r="G16" s="10" t="s">
        <v>2933</v>
      </c>
      <c r="H16" s="10" t="s">
        <v>1626</v>
      </c>
      <c r="I16" s="10" t="s">
        <v>2934</v>
      </c>
      <c r="J16" s="10" t="s">
        <v>2170</v>
      </c>
      <c r="K16" s="11" t="s">
        <v>2935</v>
      </c>
      <c r="M16">
        <f t="shared" si="0"/>
        <v>107952</v>
      </c>
      <c r="N16">
        <f>IF(AND(A16&gt;0,A16&lt;999),IFERROR(VLOOKUP(results1603[[#This Row],[Card]],FISW[],1,FALSE),0),0)</f>
        <v>107952</v>
      </c>
      <c r="O16">
        <f t="shared" si="1"/>
        <v>15</v>
      </c>
    </row>
    <row r="17" spans="1:15" x14ac:dyDescent="0.3">
      <c r="A17" s="12">
        <v>16</v>
      </c>
      <c r="B17" s="13">
        <v>31</v>
      </c>
      <c r="C17" s="13">
        <v>108142</v>
      </c>
      <c r="D17" s="13" t="s">
        <v>236</v>
      </c>
      <c r="E17" s="13" t="s">
        <v>963</v>
      </c>
      <c r="F17" s="13" t="s">
        <v>17</v>
      </c>
      <c r="G17" s="13" t="s">
        <v>357</v>
      </c>
      <c r="H17" s="13" t="s">
        <v>757</v>
      </c>
      <c r="I17" s="13" t="s">
        <v>2936</v>
      </c>
      <c r="J17" s="13" t="s">
        <v>2937</v>
      </c>
      <c r="K17" s="14" t="s">
        <v>2938</v>
      </c>
      <c r="M17">
        <f t="shared" si="0"/>
        <v>108142</v>
      </c>
      <c r="N17">
        <f>IF(AND(A17&gt;0,A17&lt;999),IFERROR(VLOOKUP(results1603[[#This Row],[Card]],FISW[],1,FALSE),0),0)</f>
        <v>108142</v>
      </c>
      <c r="O17">
        <f t="shared" si="1"/>
        <v>16</v>
      </c>
    </row>
    <row r="18" spans="1:15" x14ac:dyDescent="0.3">
      <c r="A18" s="9">
        <v>17</v>
      </c>
      <c r="B18" s="10">
        <v>25</v>
      </c>
      <c r="C18" s="10">
        <v>107987</v>
      </c>
      <c r="D18" s="10" t="s">
        <v>325</v>
      </c>
      <c r="E18" s="10" t="s">
        <v>969</v>
      </c>
      <c r="F18" s="10" t="s">
        <v>17</v>
      </c>
      <c r="G18" s="10" t="s">
        <v>2939</v>
      </c>
      <c r="H18" s="10" t="s">
        <v>2940</v>
      </c>
      <c r="I18" s="10" t="s">
        <v>2941</v>
      </c>
      <c r="J18" s="10" t="s">
        <v>1243</v>
      </c>
      <c r="K18" s="11" t="s">
        <v>2942</v>
      </c>
      <c r="M18">
        <f t="shared" si="0"/>
        <v>107987</v>
      </c>
      <c r="N18">
        <f>IF(AND(A18&gt;0,A18&lt;999),IFERROR(VLOOKUP(results1603[[#This Row],[Card]],FISW[],1,FALSE),0),0)</f>
        <v>107987</v>
      </c>
      <c r="O18">
        <f t="shared" si="1"/>
        <v>17</v>
      </c>
    </row>
    <row r="19" spans="1:15" x14ac:dyDescent="0.3">
      <c r="A19" s="12">
        <v>18</v>
      </c>
      <c r="B19" s="13">
        <v>47</v>
      </c>
      <c r="C19" s="13">
        <v>496447</v>
      </c>
      <c r="D19" s="13" t="s">
        <v>1912</v>
      </c>
      <c r="E19" s="13" t="s">
        <v>963</v>
      </c>
      <c r="F19" s="13" t="s">
        <v>1913</v>
      </c>
      <c r="G19" s="13" t="s">
        <v>756</v>
      </c>
      <c r="H19" s="13" t="s">
        <v>2943</v>
      </c>
      <c r="I19" s="13" t="s">
        <v>2944</v>
      </c>
      <c r="J19" s="13" t="s">
        <v>2945</v>
      </c>
      <c r="K19" s="14" t="s">
        <v>2946</v>
      </c>
      <c r="M19">
        <f t="shared" si="0"/>
        <v>496447</v>
      </c>
      <c r="N19">
        <f>IF(AND(A19&gt;0,A19&lt;999),IFERROR(VLOOKUP(results1603[[#This Row],[Card]],FISW[],1,FALSE),0),0)</f>
        <v>496447</v>
      </c>
      <c r="O19">
        <f t="shared" si="1"/>
        <v>18</v>
      </c>
    </row>
    <row r="20" spans="1:15" x14ac:dyDescent="0.3">
      <c r="A20" s="9">
        <v>19</v>
      </c>
      <c r="B20" s="10">
        <v>17</v>
      </c>
      <c r="C20" s="10">
        <v>308018</v>
      </c>
      <c r="D20" s="10" t="s">
        <v>219</v>
      </c>
      <c r="E20" s="10" t="s">
        <v>969</v>
      </c>
      <c r="F20" s="10" t="s">
        <v>220</v>
      </c>
      <c r="G20" s="10" t="s">
        <v>997</v>
      </c>
      <c r="H20" s="10" t="s">
        <v>1618</v>
      </c>
      <c r="I20" s="10" t="s">
        <v>2947</v>
      </c>
      <c r="J20" s="10" t="s">
        <v>2948</v>
      </c>
      <c r="K20" s="11" t="s">
        <v>2949</v>
      </c>
      <c r="M20">
        <f t="shared" si="0"/>
        <v>308018</v>
      </c>
      <c r="N20">
        <f>IF(AND(A20&gt;0,A20&lt;999),IFERROR(VLOOKUP(results1603[[#This Row],[Card]],FISW[],1,FALSE),0),0)</f>
        <v>308018</v>
      </c>
      <c r="O20">
        <f t="shared" si="1"/>
        <v>19</v>
      </c>
    </row>
    <row r="21" spans="1:15" x14ac:dyDescent="0.3">
      <c r="A21" s="12">
        <v>20</v>
      </c>
      <c r="B21" s="13">
        <v>41</v>
      </c>
      <c r="C21" s="13">
        <v>108192</v>
      </c>
      <c r="D21" s="13" t="s">
        <v>1332</v>
      </c>
      <c r="E21" s="13" t="s">
        <v>963</v>
      </c>
      <c r="F21" s="13" t="s">
        <v>17</v>
      </c>
      <c r="G21" s="13" t="s">
        <v>1252</v>
      </c>
      <c r="H21" s="13" t="s">
        <v>2940</v>
      </c>
      <c r="I21" s="13" t="s">
        <v>2950</v>
      </c>
      <c r="J21" s="13" t="s">
        <v>2951</v>
      </c>
      <c r="K21" s="14" t="s">
        <v>2952</v>
      </c>
      <c r="M21">
        <f t="shared" si="0"/>
        <v>108192</v>
      </c>
      <c r="N21">
        <f>IF(AND(A21&gt;0,A21&lt;999),IFERROR(VLOOKUP(results1603[[#This Row],[Card]],FISW[],1,FALSE),0),0)</f>
        <v>108192</v>
      </c>
      <c r="O21">
        <f t="shared" si="1"/>
        <v>20</v>
      </c>
    </row>
    <row r="22" spans="1:15" x14ac:dyDescent="0.3">
      <c r="A22" s="9">
        <v>21</v>
      </c>
      <c r="B22" s="10">
        <v>27</v>
      </c>
      <c r="C22" s="10">
        <v>6536393</v>
      </c>
      <c r="D22" s="10" t="s">
        <v>1955</v>
      </c>
      <c r="E22" s="10" t="s">
        <v>969</v>
      </c>
      <c r="F22" s="10" t="s">
        <v>20</v>
      </c>
      <c r="G22" s="10" t="s">
        <v>991</v>
      </c>
      <c r="H22" s="10" t="s">
        <v>1135</v>
      </c>
      <c r="I22" s="10" t="s">
        <v>2953</v>
      </c>
      <c r="J22" s="10" t="s">
        <v>2954</v>
      </c>
      <c r="K22" s="11" t="s">
        <v>2955</v>
      </c>
      <c r="M22">
        <f t="shared" si="0"/>
        <v>6536393</v>
      </c>
      <c r="N22">
        <f>IF(AND(A22&gt;0,A22&lt;999),IFERROR(VLOOKUP(results1603[[#This Row],[Card]],FISW[],1,FALSE),0),0)</f>
        <v>6536393</v>
      </c>
      <c r="O22">
        <f t="shared" si="1"/>
        <v>21</v>
      </c>
    </row>
    <row r="23" spans="1:15" x14ac:dyDescent="0.3">
      <c r="A23" s="12">
        <v>22</v>
      </c>
      <c r="B23" s="13">
        <v>39</v>
      </c>
      <c r="C23" s="13">
        <v>108141</v>
      </c>
      <c r="D23" s="13" t="s">
        <v>320</v>
      </c>
      <c r="E23" s="13" t="s">
        <v>963</v>
      </c>
      <c r="F23" s="13" t="s">
        <v>17</v>
      </c>
      <c r="G23" s="13" t="s">
        <v>2956</v>
      </c>
      <c r="H23" s="13" t="s">
        <v>975</v>
      </c>
      <c r="I23" s="13" t="s">
        <v>2957</v>
      </c>
      <c r="J23" s="13" t="s">
        <v>2958</v>
      </c>
      <c r="K23" s="14" t="s">
        <v>2959</v>
      </c>
      <c r="M23">
        <f t="shared" si="0"/>
        <v>108141</v>
      </c>
      <c r="N23">
        <f>IF(AND(A23&gt;0,A23&lt;999),IFERROR(VLOOKUP(results1603[[#This Row],[Card]],FISW[],1,FALSE),0),0)</f>
        <v>108141</v>
      </c>
      <c r="O23">
        <f t="shared" si="1"/>
        <v>22</v>
      </c>
    </row>
    <row r="24" spans="1:15" x14ac:dyDescent="0.3">
      <c r="A24" s="9">
        <v>23</v>
      </c>
      <c r="B24" s="10">
        <v>38</v>
      </c>
      <c r="C24" s="10">
        <v>107850</v>
      </c>
      <c r="D24" s="10" t="s">
        <v>1374</v>
      </c>
      <c r="E24" s="10" t="s">
        <v>1029</v>
      </c>
      <c r="F24" s="10" t="s">
        <v>17</v>
      </c>
      <c r="G24" s="10" t="s">
        <v>2960</v>
      </c>
      <c r="H24" s="10" t="s">
        <v>2961</v>
      </c>
      <c r="I24" s="10" t="s">
        <v>2962</v>
      </c>
      <c r="J24" s="10" t="s">
        <v>2963</v>
      </c>
      <c r="K24" s="11" t="s">
        <v>2964</v>
      </c>
      <c r="M24">
        <f t="shared" si="0"/>
        <v>107850</v>
      </c>
      <c r="N24">
        <f>IF(AND(A24&gt;0,A24&lt;999),IFERROR(VLOOKUP(results1603[[#This Row],[Card]],FISW[],1,FALSE),0),0)</f>
        <v>107850</v>
      </c>
      <c r="O24">
        <f t="shared" si="1"/>
        <v>23</v>
      </c>
    </row>
    <row r="25" spans="1:15" x14ac:dyDescent="0.3">
      <c r="A25" s="12">
        <v>24</v>
      </c>
      <c r="B25" s="13">
        <v>37</v>
      </c>
      <c r="C25" s="13">
        <v>108052</v>
      </c>
      <c r="D25" s="13" t="s">
        <v>231</v>
      </c>
      <c r="E25" s="13" t="s">
        <v>969</v>
      </c>
      <c r="F25" s="13" t="s">
        <v>17</v>
      </c>
      <c r="G25" s="13" t="s">
        <v>903</v>
      </c>
      <c r="H25" s="13" t="s">
        <v>1216</v>
      </c>
      <c r="I25" s="13" t="s">
        <v>2965</v>
      </c>
      <c r="J25" s="13" t="s">
        <v>2966</v>
      </c>
      <c r="K25" s="14" t="s">
        <v>2967</v>
      </c>
      <c r="M25">
        <f t="shared" si="0"/>
        <v>108052</v>
      </c>
      <c r="N25">
        <f>IF(AND(A25&gt;0,A25&lt;999),IFERROR(VLOOKUP(results1603[[#This Row],[Card]],FISW[],1,FALSE),0),0)</f>
        <v>108052</v>
      </c>
      <c r="O25">
        <f t="shared" si="1"/>
        <v>24</v>
      </c>
    </row>
    <row r="26" spans="1:15" x14ac:dyDescent="0.3">
      <c r="A26" s="9">
        <v>25</v>
      </c>
      <c r="B26" s="10">
        <v>36</v>
      </c>
      <c r="C26" s="10">
        <v>6536531</v>
      </c>
      <c r="D26" s="10" t="s">
        <v>1918</v>
      </c>
      <c r="E26" s="10" t="s">
        <v>969</v>
      </c>
      <c r="F26" s="10" t="s">
        <v>20</v>
      </c>
      <c r="G26" s="10" t="s">
        <v>2968</v>
      </c>
      <c r="H26" s="10" t="s">
        <v>2969</v>
      </c>
      <c r="I26" s="10" t="s">
        <v>2970</v>
      </c>
      <c r="J26" s="10" t="s">
        <v>735</v>
      </c>
      <c r="K26" s="11" t="s">
        <v>2971</v>
      </c>
      <c r="M26">
        <f t="shared" si="0"/>
        <v>6536531</v>
      </c>
      <c r="N26">
        <f>IF(AND(A26&gt;0,A26&lt;999),IFERROR(VLOOKUP(results1603[[#This Row],[Card]],FISW[],1,FALSE),0),0)</f>
        <v>6536531</v>
      </c>
      <c r="O26">
        <f t="shared" si="1"/>
        <v>25</v>
      </c>
    </row>
    <row r="27" spans="1:15" x14ac:dyDescent="0.3">
      <c r="A27" s="12">
        <v>26</v>
      </c>
      <c r="B27" s="13">
        <v>42</v>
      </c>
      <c r="C27" s="13">
        <v>108145</v>
      </c>
      <c r="D27" s="13" t="s">
        <v>1976</v>
      </c>
      <c r="E27" s="13" t="s">
        <v>963</v>
      </c>
      <c r="F27" s="13" t="s">
        <v>17</v>
      </c>
      <c r="G27" s="13" t="s">
        <v>903</v>
      </c>
      <c r="H27" s="13" t="s">
        <v>2972</v>
      </c>
      <c r="I27" s="13" t="s">
        <v>2973</v>
      </c>
      <c r="J27" s="13" t="s">
        <v>2974</v>
      </c>
      <c r="K27" s="14" t="s">
        <v>2975</v>
      </c>
      <c r="M27">
        <f t="shared" si="0"/>
        <v>108145</v>
      </c>
      <c r="N27">
        <f>IF(AND(A27&gt;0,A27&lt;999),IFERROR(VLOOKUP(results1603[[#This Row],[Card]],FISW[],1,FALSE),0),0)</f>
        <v>108145</v>
      </c>
      <c r="O27">
        <f t="shared" si="1"/>
        <v>26</v>
      </c>
    </row>
    <row r="28" spans="1:15" x14ac:dyDescent="0.3">
      <c r="A28" s="9">
        <v>27</v>
      </c>
      <c r="B28" s="10">
        <v>26</v>
      </c>
      <c r="C28" s="10">
        <v>108183</v>
      </c>
      <c r="D28" s="10" t="s">
        <v>213</v>
      </c>
      <c r="E28" s="10" t="s">
        <v>963</v>
      </c>
      <c r="F28" s="10" t="s">
        <v>17</v>
      </c>
      <c r="G28" s="10" t="s">
        <v>2816</v>
      </c>
      <c r="H28" s="10" t="s">
        <v>2976</v>
      </c>
      <c r="I28" s="10" t="s">
        <v>1247</v>
      </c>
      <c r="J28" s="10" t="s">
        <v>2977</v>
      </c>
      <c r="K28" s="11" t="s">
        <v>2978</v>
      </c>
      <c r="M28">
        <f t="shared" si="0"/>
        <v>108183</v>
      </c>
      <c r="N28">
        <f>IF(AND(A28&gt;0,A28&lt;999),IFERROR(VLOOKUP(results1603[[#This Row],[Card]],FISW[],1,FALSE),0),0)</f>
        <v>108183</v>
      </c>
      <c r="O28">
        <f t="shared" si="1"/>
        <v>27</v>
      </c>
    </row>
    <row r="29" spans="1:15" x14ac:dyDescent="0.3">
      <c r="A29" s="12">
        <v>28</v>
      </c>
      <c r="B29" s="13">
        <v>55</v>
      </c>
      <c r="C29" s="13">
        <v>108127</v>
      </c>
      <c r="D29" s="13" t="s">
        <v>264</v>
      </c>
      <c r="E29" s="13" t="s">
        <v>963</v>
      </c>
      <c r="F29" s="13" t="s">
        <v>17</v>
      </c>
      <c r="G29" s="13" t="s">
        <v>1704</v>
      </c>
      <c r="H29" s="13" t="s">
        <v>1240</v>
      </c>
      <c r="I29" s="13" t="s">
        <v>2979</v>
      </c>
      <c r="J29" s="13" t="s">
        <v>2980</v>
      </c>
      <c r="K29" s="14" t="s">
        <v>2981</v>
      </c>
      <c r="M29">
        <f t="shared" si="0"/>
        <v>108127</v>
      </c>
      <c r="N29">
        <f>IF(AND(A29&gt;0,A29&lt;999),IFERROR(VLOOKUP(results1603[[#This Row],[Card]],FISW[],1,FALSE),0),0)</f>
        <v>108127</v>
      </c>
      <c r="O29">
        <f t="shared" si="1"/>
        <v>28</v>
      </c>
    </row>
    <row r="30" spans="1:15" x14ac:dyDescent="0.3">
      <c r="A30" s="9">
        <v>29</v>
      </c>
      <c r="B30" s="10">
        <v>46</v>
      </c>
      <c r="C30" s="10">
        <v>6536237</v>
      </c>
      <c r="D30" s="10" t="s">
        <v>1950</v>
      </c>
      <c r="E30" s="10" t="s">
        <v>1029</v>
      </c>
      <c r="F30" s="10" t="s">
        <v>20</v>
      </c>
      <c r="G30" s="10" t="s">
        <v>1662</v>
      </c>
      <c r="H30" s="10" t="s">
        <v>1002</v>
      </c>
      <c r="I30" s="10" t="s">
        <v>2982</v>
      </c>
      <c r="J30" s="10" t="s">
        <v>2983</v>
      </c>
      <c r="K30" s="11" t="s">
        <v>2984</v>
      </c>
      <c r="M30">
        <f t="shared" si="0"/>
        <v>6536237</v>
      </c>
      <c r="N30">
        <f>IF(AND(A30&gt;0,A30&lt;999),IFERROR(VLOOKUP(results1603[[#This Row],[Card]],FISW[],1,FALSE),0),0)</f>
        <v>6536237</v>
      </c>
      <c r="O30">
        <f t="shared" si="1"/>
        <v>29</v>
      </c>
    </row>
    <row r="31" spans="1:15" x14ac:dyDescent="0.3">
      <c r="A31" s="12">
        <v>30</v>
      </c>
      <c r="B31" s="13">
        <v>52</v>
      </c>
      <c r="C31" s="13">
        <v>108099</v>
      </c>
      <c r="D31" s="13" t="s">
        <v>1991</v>
      </c>
      <c r="E31" s="13" t="s">
        <v>963</v>
      </c>
      <c r="F31" s="13" t="s">
        <v>17</v>
      </c>
      <c r="G31" s="13" t="s">
        <v>2985</v>
      </c>
      <c r="H31" s="13" t="s">
        <v>2986</v>
      </c>
      <c r="I31" s="13" t="s">
        <v>2987</v>
      </c>
      <c r="J31" s="13" t="s">
        <v>439</v>
      </c>
      <c r="K31" s="14" t="s">
        <v>2988</v>
      </c>
      <c r="M31">
        <f t="shared" si="0"/>
        <v>108099</v>
      </c>
      <c r="N31">
        <f>IF(AND(A31&gt;0,A31&lt;999),IFERROR(VLOOKUP(results1603[[#This Row],[Card]],FISW[],1,FALSE),0),0)</f>
        <v>108099</v>
      </c>
      <c r="O31">
        <f t="shared" si="1"/>
        <v>30</v>
      </c>
    </row>
    <row r="32" spans="1:15" x14ac:dyDescent="0.3">
      <c r="A32" s="9">
        <v>31</v>
      </c>
      <c r="B32" s="10">
        <v>35</v>
      </c>
      <c r="C32" s="10">
        <v>108139</v>
      </c>
      <c r="D32" s="10" t="s">
        <v>258</v>
      </c>
      <c r="E32" s="10" t="s">
        <v>963</v>
      </c>
      <c r="F32" s="10" t="s">
        <v>17</v>
      </c>
      <c r="G32" s="10" t="s">
        <v>2989</v>
      </c>
      <c r="H32" s="10" t="s">
        <v>2990</v>
      </c>
      <c r="I32" s="10" t="s">
        <v>2991</v>
      </c>
      <c r="J32" s="10" t="s">
        <v>2992</v>
      </c>
      <c r="K32" s="11" t="s">
        <v>2993</v>
      </c>
      <c r="M32">
        <f t="shared" si="0"/>
        <v>108139</v>
      </c>
      <c r="N32">
        <f>IF(AND(A32&gt;0,A32&lt;999),IFERROR(VLOOKUP(results1603[[#This Row],[Card]],FISW[],1,FALSE),0),0)</f>
        <v>108139</v>
      </c>
      <c r="O32">
        <f t="shared" si="1"/>
        <v>31</v>
      </c>
    </row>
    <row r="33" spans="1:15" x14ac:dyDescent="0.3">
      <c r="A33" s="12">
        <v>32</v>
      </c>
      <c r="B33" s="13">
        <v>40</v>
      </c>
      <c r="C33" s="13">
        <v>108164</v>
      </c>
      <c r="D33" s="13" t="s">
        <v>1356</v>
      </c>
      <c r="E33" s="13" t="s">
        <v>963</v>
      </c>
      <c r="F33" s="13" t="s">
        <v>17</v>
      </c>
      <c r="G33" s="13" t="s">
        <v>2994</v>
      </c>
      <c r="H33" s="13" t="s">
        <v>2995</v>
      </c>
      <c r="I33" s="13" t="s">
        <v>2996</v>
      </c>
      <c r="J33" s="13" t="s">
        <v>2997</v>
      </c>
      <c r="K33" s="14" t="s">
        <v>2998</v>
      </c>
      <c r="M33">
        <f t="shared" si="0"/>
        <v>108164</v>
      </c>
      <c r="N33">
        <f>IF(AND(A33&gt;0,A33&lt;999),IFERROR(VLOOKUP(results1603[[#This Row],[Card]],FISW[],1,FALSE),0),0)</f>
        <v>108164</v>
      </c>
      <c r="O33">
        <f t="shared" si="1"/>
        <v>32</v>
      </c>
    </row>
    <row r="34" spans="1:15" x14ac:dyDescent="0.3">
      <c r="A34" s="9">
        <v>33</v>
      </c>
      <c r="B34" s="10">
        <v>62</v>
      </c>
      <c r="C34" s="10">
        <v>108019</v>
      </c>
      <c r="D34" s="10" t="s">
        <v>2524</v>
      </c>
      <c r="E34" s="10" t="s">
        <v>969</v>
      </c>
      <c r="F34" s="10" t="s">
        <v>17</v>
      </c>
      <c r="G34" s="10" t="s">
        <v>2999</v>
      </c>
      <c r="H34" s="10" t="s">
        <v>1002</v>
      </c>
      <c r="I34" s="10" t="s">
        <v>3000</v>
      </c>
      <c r="J34" s="10" t="s">
        <v>3001</v>
      </c>
      <c r="K34" s="11" t="s">
        <v>3002</v>
      </c>
      <c r="M34">
        <f t="shared" ref="M34:M65" si="2">C34</f>
        <v>108019</v>
      </c>
      <c r="N34">
        <f>IF(AND(A34&gt;0,A34&lt;999),IFERROR(VLOOKUP(results1603[[#This Row],[Card]],FISW[],1,FALSE),0),0)</f>
        <v>0</v>
      </c>
      <c r="O34">
        <f t="shared" ref="O34:O65" si="3">A34</f>
        <v>33</v>
      </c>
    </row>
    <row r="35" spans="1:15" x14ac:dyDescent="0.3">
      <c r="A35" s="12">
        <v>34</v>
      </c>
      <c r="B35" s="13">
        <v>56</v>
      </c>
      <c r="C35" s="13">
        <v>108098</v>
      </c>
      <c r="D35" s="13" t="s">
        <v>2063</v>
      </c>
      <c r="E35" s="13" t="s">
        <v>963</v>
      </c>
      <c r="F35" s="13" t="s">
        <v>17</v>
      </c>
      <c r="G35" s="13" t="s">
        <v>1288</v>
      </c>
      <c r="H35" s="13" t="s">
        <v>3003</v>
      </c>
      <c r="I35" s="13" t="s">
        <v>3004</v>
      </c>
      <c r="J35" s="13" t="s">
        <v>3005</v>
      </c>
      <c r="K35" s="14" t="s">
        <v>3006</v>
      </c>
      <c r="M35">
        <f t="shared" si="2"/>
        <v>108098</v>
      </c>
      <c r="N35">
        <f>IF(AND(A35&gt;0,A35&lt;999),IFERROR(VLOOKUP(results1603[[#This Row],[Card]],FISW[],1,FALSE),0),0)</f>
        <v>108098</v>
      </c>
      <c r="O35">
        <f t="shared" si="3"/>
        <v>34</v>
      </c>
    </row>
    <row r="36" spans="1:15" x14ac:dyDescent="0.3">
      <c r="A36" s="9">
        <v>35</v>
      </c>
      <c r="B36" s="10">
        <v>45</v>
      </c>
      <c r="C36" s="10">
        <v>107992</v>
      </c>
      <c r="D36" s="10" t="s">
        <v>2039</v>
      </c>
      <c r="E36" s="10" t="s">
        <v>969</v>
      </c>
      <c r="F36" s="10" t="s">
        <v>17</v>
      </c>
      <c r="G36" s="10" t="s">
        <v>3007</v>
      </c>
      <c r="H36" s="10" t="s">
        <v>3008</v>
      </c>
      <c r="I36" s="10" t="s">
        <v>3009</v>
      </c>
      <c r="J36" s="10" t="s">
        <v>3010</v>
      </c>
      <c r="K36" s="11" t="s">
        <v>3011</v>
      </c>
      <c r="M36">
        <f t="shared" si="2"/>
        <v>107992</v>
      </c>
      <c r="N36">
        <f>IF(AND(A36&gt;0,A36&lt;999),IFERROR(VLOOKUP(results1603[[#This Row],[Card]],FISW[],1,FALSE),0),0)</f>
        <v>107992</v>
      </c>
      <c r="O36">
        <f t="shared" si="3"/>
        <v>35</v>
      </c>
    </row>
    <row r="37" spans="1:15" x14ac:dyDescent="0.3">
      <c r="A37" s="12">
        <v>36</v>
      </c>
      <c r="B37" s="13">
        <v>50</v>
      </c>
      <c r="C37" s="13">
        <v>108210</v>
      </c>
      <c r="D37" s="13" t="s">
        <v>1412</v>
      </c>
      <c r="E37" s="13" t="s">
        <v>963</v>
      </c>
      <c r="F37" s="13" t="s">
        <v>17</v>
      </c>
      <c r="G37" s="13" t="s">
        <v>3012</v>
      </c>
      <c r="H37" s="13" t="s">
        <v>1303</v>
      </c>
      <c r="I37" s="13" t="s">
        <v>3013</v>
      </c>
      <c r="J37" s="13" t="s">
        <v>2454</v>
      </c>
      <c r="K37" s="14" t="s">
        <v>3014</v>
      </c>
      <c r="M37">
        <f t="shared" si="2"/>
        <v>108210</v>
      </c>
      <c r="N37">
        <f>IF(AND(A37&gt;0,A37&lt;999),IFERROR(VLOOKUP(results1603[[#This Row],[Card]],FISW[],1,FALSE),0),0)</f>
        <v>108210</v>
      </c>
      <c r="O37">
        <f t="shared" si="3"/>
        <v>36</v>
      </c>
    </row>
    <row r="38" spans="1:15" x14ac:dyDescent="0.3">
      <c r="A38" s="9">
        <v>37</v>
      </c>
      <c r="B38" s="10">
        <v>32</v>
      </c>
      <c r="C38" s="10">
        <v>108136</v>
      </c>
      <c r="D38" s="10" t="s">
        <v>207</v>
      </c>
      <c r="E38" s="10" t="s">
        <v>963</v>
      </c>
      <c r="F38" s="10" t="s">
        <v>17</v>
      </c>
      <c r="G38" s="10" t="s">
        <v>3015</v>
      </c>
      <c r="H38" s="10" t="s">
        <v>756</v>
      </c>
      <c r="I38" s="10" t="s">
        <v>3016</v>
      </c>
      <c r="J38" s="10" t="s">
        <v>3017</v>
      </c>
      <c r="K38" s="11" t="s">
        <v>3018</v>
      </c>
      <c r="M38">
        <f t="shared" si="2"/>
        <v>108136</v>
      </c>
      <c r="N38">
        <f>IF(AND(A38&gt;0,A38&lt;999),IFERROR(VLOOKUP(results1603[[#This Row],[Card]],FISW[],1,FALSE),0),0)</f>
        <v>108136</v>
      </c>
      <c r="O38">
        <f t="shared" si="3"/>
        <v>37</v>
      </c>
    </row>
    <row r="39" spans="1:15" x14ac:dyDescent="0.3">
      <c r="A39" s="12">
        <v>38</v>
      </c>
      <c r="B39" s="13">
        <v>61</v>
      </c>
      <c r="C39" s="13">
        <v>108189</v>
      </c>
      <c r="D39" s="13" t="s">
        <v>1490</v>
      </c>
      <c r="E39" s="13" t="s">
        <v>963</v>
      </c>
      <c r="F39" s="13" t="s">
        <v>17</v>
      </c>
      <c r="G39" s="13" t="s">
        <v>2469</v>
      </c>
      <c r="H39" s="13" t="s">
        <v>3019</v>
      </c>
      <c r="I39" s="13" t="s">
        <v>3020</v>
      </c>
      <c r="J39" s="13" t="s">
        <v>3021</v>
      </c>
      <c r="K39" s="14" t="s">
        <v>3022</v>
      </c>
      <c r="M39">
        <f t="shared" si="2"/>
        <v>108189</v>
      </c>
      <c r="N39">
        <f>IF(AND(A39&gt;0,A39&lt;999),IFERROR(VLOOKUP(results1603[[#This Row],[Card]],FISW[],1,FALSE),0),0)</f>
        <v>108189</v>
      </c>
      <c r="O39">
        <f t="shared" si="3"/>
        <v>38</v>
      </c>
    </row>
    <row r="40" spans="1:15" x14ac:dyDescent="0.3">
      <c r="A40" s="9">
        <v>39</v>
      </c>
      <c r="B40" s="10">
        <v>54</v>
      </c>
      <c r="C40" s="10">
        <v>108217</v>
      </c>
      <c r="D40" s="10" t="s">
        <v>270</v>
      </c>
      <c r="E40" s="10" t="s">
        <v>963</v>
      </c>
      <c r="F40" s="10" t="s">
        <v>17</v>
      </c>
      <c r="G40" s="10" t="s">
        <v>3023</v>
      </c>
      <c r="H40" s="10" t="s">
        <v>3024</v>
      </c>
      <c r="I40" s="10" t="s">
        <v>3025</v>
      </c>
      <c r="J40" s="10" t="s">
        <v>915</v>
      </c>
      <c r="K40" s="11" t="s">
        <v>3026</v>
      </c>
      <c r="M40">
        <f t="shared" si="2"/>
        <v>108217</v>
      </c>
      <c r="N40">
        <f>IF(AND(A40&gt;0,A40&lt;999),IFERROR(VLOOKUP(results1603[[#This Row],[Card]],FISW[],1,FALSE),0),0)</f>
        <v>108217</v>
      </c>
      <c r="O40">
        <f t="shared" si="3"/>
        <v>39</v>
      </c>
    </row>
    <row r="41" spans="1:15" x14ac:dyDescent="0.3">
      <c r="A41" s="12">
        <v>40</v>
      </c>
      <c r="B41" s="13">
        <v>60</v>
      </c>
      <c r="C41" s="13">
        <v>108180</v>
      </c>
      <c r="D41" s="13" t="s">
        <v>477</v>
      </c>
      <c r="E41" s="13" t="s">
        <v>963</v>
      </c>
      <c r="F41" s="13" t="s">
        <v>17</v>
      </c>
      <c r="G41" s="13" t="s">
        <v>2863</v>
      </c>
      <c r="H41" s="13" t="s">
        <v>1731</v>
      </c>
      <c r="I41" s="13" t="s">
        <v>3027</v>
      </c>
      <c r="J41" s="13" t="s">
        <v>3028</v>
      </c>
      <c r="K41" s="14" t="s">
        <v>3029</v>
      </c>
      <c r="M41">
        <f t="shared" si="2"/>
        <v>108180</v>
      </c>
      <c r="N41">
        <f>IF(AND(A41&gt;0,A41&lt;999),IFERROR(VLOOKUP(results1603[[#This Row],[Card]],FISW[],1,FALSE),0),0)</f>
        <v>108180</v>
      </c>
      <c r="O41">
        <f t="shared" si="3"/>
        <v>40</v>
      </c>
    </row>
    <row r="42" spans="1:15" x14ac:dyDescent="0.3">
      <c r="A42" s="9">
        <v>41</v>
      </c>
      <c r="B42" s="10">
        <v>64</v>
      </c>
      <c r="C42" s="10">
        <v>6295537</v>
      </c>
      <c r="D42" s="10" t="s">
        <v>2025</v>
      </c>
      <c r="E42" s="10" t="s">
        <v>963</v>
      </c>
      <c r="F42" s="10" t="s">
        <v>2026</v>
      </c>
      <c r="G42" s="10" t="s">
        <v>3030</v>
      </c>
      <c r="H42" s="10" t="s">
        <v>3031</v>
      </c>
      <c r="I42" s="10" t="s">
        <v>3032</v>
      </c>
      <c r="J42" s="10" t="s">
        <v>3033</v>
      </c>
      <c r="K42" s="11" t="s">
        <v>3034</v>
      </c>
      <c r="M42">
        <f t="shared" si="2"/>
        <v>6295537</v>
      </c>
      <c r="N42">
        <f>IF(AND(A42&gt;0,A42&lt;999),IFERROR(VLOOKUP(results1603[[#This Row],[Card]],FISW[],1,FALSE),0),0)</f>
        <v>6295537</v>
      </c>
      <c r="O42">
        <f t="shared" si="3"/>
        <v>41</v>
      </c>
    </row>
    <row r="43" spans="1:15" x14ac:dyDescent="0.3">
      <c r="A43" s="12">
        <v>42</v>
      </c>
      <c r="B43" s="13">
        <v>53</v>
      </c>
      <c r="C43" s="13">
        <v>108155</v>
      </c>
      <c r="D43" s="13" t="s">
        <v>253</v>
      </c>
      <c r="E43" s="13" t="s">
        <v>963</v>
      </c>
      <c r="F43" s="13" t="s">
        <v>17</v>
      </c>
      <c r="G43" s="13" t="s">
        <v>2737</v>
      </c>
      <c r="H43" s="13" t="s">
        <v>3035</v>
      </c>
      <c r="I43" s="13" t="s">
        <v>3036</v>
      </c>
      <c r="J43" s="13" t="s">
        <v>3037</v>
      </c>
      <c r="K43" s="14" t="s">
        <v>3038</v>
      </c>
      <c r="M43">
        <f t="shared" si="2"/>
        <v>108155</v>
      </c>
      <c r="N43">
        <f>IF(AND(A43&gt;0,A43&lt;999),IFERROR(VLOOKUP(results1603[[#This Row],[Card]],FISW[],1,FALSE),0),0)</f>
        <v>108155</v>
      </c>
      <c r="O43">
        <f t="shared" si="3"/>
        <v>42</v>
      </c>
    </row>
    <row r="44" spans="1:15" x14ac:dyDescent="0.3">
      <c r="A44" s="9">
        <v>43</v>
      </c>
      <c r="B44" s="10">
        <v>58</v>
      </c>
      <c r="C44" s="10">
        <v>108101</v>
      </c>
      <c r="D44" s="10" t="s">
        <v>2062</v>
      </c>
      <c r="E44" s="10" t="s">
        <v>963</v>
      </c>
      <c r="F44" s="10" t="s">
        <v>17</v>
      </c>
      <c r="G44" s="10" t="s">
        <v>938</v>
      </c>
      <c r="H44" s="10" t="s">
        <v>3039</v>
      </c>
      <c r="I44" s="10" t="s">
        <v>3040</v>
      </c>
      <c r="J44" s="10" t="s">
        <v>3041</v>
      </c>
      <c r="K44" s="11" t="s">
        <v>3042</v>
      </c>
      <c r="M44">
        <f t="shared" si="2"/>
        <v>108101</v>
      </c>
      <c r="N44">
        <f>IF(AND(A44&gt;0,A44&lt;999),IFERROR(VLOOKUP(results1603[[#This Row],[Card]],FISW[],1,FALSE),0),0)</f>
        <v>108101</v>
      </c>
      <c r="O44">
        <f t="shared" si="3"/>
        <v>43</v>
      </c>
    </row>
    <row r="45" spans="1:15" x14ac:dyDescent="0.3">
      <c r="A45" s="12">
        <v>44</v>
      </c>
      <c r="B45" s="13">
        <v>57</v>
      </c>
      <c r="C45" s="13">
        <v>108024</v>
      </c>
      <c r="D45" s="13" t="s">
        <v>303</v>
      </c>
      <c r="E45" s="13" t="s">
        <v>969</v>
      </c>
      <c r="F45" s="13" t="s">
        <v>17</v>
      </c>
      <c r="G45" s="13" t="s">
        <v>3043</v>
      </c>
      <c r="H45" s="13" t="s">
        <v>3044</v>
      </c>
      <c r="I45" s="13" t="s">
        <v>3045</v>
      </c>
      <c r="J45" s="13" t="s">
        <v>3046</v>
      </c>
      <c r="K45" s="14" t="s">
        <v>3047</v>
      </c>
      <c r="M45">
        <f t="shared" si="2"/>
        <v>108024</v>
      </c>
      <c r="N45">
        <f>IF(AND(A45&gt;0,A45&lt;999),IFERROR(VLOOKUP(results1603[[#This Row],[Card]],FISW[],1,FALSE),0),0)</f>
        <v>108024</v>
      </c>
      <c r="O45">
        <f t="shared" si="3"/>
        <v>44</v>
      </c>
    </row>
    <row r="46" spans="1:15" x14ac:dyDescent="0.3">
      <c r="A46" s="12">
        <v>999</v>
      </c>
      <c r="B46" s="13">
        <v>29</v>
      </c>
      <c r="C46" s="13">
        <v>108138</v>
      </c>
      <c r="D46" s="13" t="s">
        <v>410</v>
      </c>
      <c r="E46" s="13" t="s">
        <v>963</v>
      </c>
      <c r="F46" s="13" t="s">
        <v>17</v>
      </c>
      <c r="G46" s="13" t="s">
        <v>1656</v>
      </c>
      <c r="H46" s="13" t="s">
        <v>18</v>
      </c>
      <c r="I46" s="13" t="s">
        <v>18</v>
      </c>
      <c r="J46" s="13" t="s">
        <v>18</v>
      </c>
      <c r="K46" s="14" t="s">
        <v>18</v>
      </c>
      <c r="M46">
        <f t="shared" si="2"/>
        <v>108138</v>
      </c>
      <c r="N46">
        <f>IF(AND(A46&gt;0,A46&lt;999),IFERROR(VLOOKUP(results1603[[#This Row],[Card]],FISW[],1,FALSE),0),0)</f>
        <v>0</v>
      </c>
      <c r="O46">
        <f t="shared" si="3"/>
        <v>999</v>
      </c>
    </row>
    <row r="47" spans="1:15" x14ac:dyDescent="0.3">
      <c r="A47" s="9">
        <v>999</v>
      </c>
      <c r="B47" s="10">
        <v>13</v>
      </c>
      <c r="C47" s="10">
        <v>6536173</v>
      </c>
      <c r="D47" s="10" t="s">
        <v>98</v>
      </c>
      <c r="E47" s="10" t="s">
        <v>1029</v>
      </c>
      <c r="F47" s="10" t="s">
        <v>20</v>
      </c>
      <c r="G47" s="10" t="s">
        <v>3048</v>
      </c>
      <c r="H47" s="10" t="s">
        <v>18</v>
      </c>
      <c r="I47" s="10" t="s">
        <v>18</v>
      </c>
      <c r="J47" s="10" t="s">
        <v>18</v>
      </c>
      <c r="K47" s="11" t="s">
        <v>18</v>
      </c>
      <c r="M47">
        <f t="shared" si="2"/>
        <v>6536173</v>
      </c>
      <c r="N47">
        <f>IF(AND(A47&gt;0,A47&lt;999),IFERROR(VLOOKUP(results1603[[#This Row],[Card]],FISW[],1,FALSE),0),0)</f>
        <v>0</v>
      </c>
      <c r="O47">
        <f t="shared" si="3"/>
        <v>999</v>
      </c>
    </row>
    <row r="48" spans="1:15" x14ac:dyDescent="0.3">
      <c r="A48" s="9">
        <v>999</v>
      </c>
      <c r="B48" s="13">
        <v>7</v>
      </c>
      <c r="C48" s="13">
        <v>6536377</v>
      </c>
      <c r="D48" s="13" t="s">
        <v>2067</v>
      </c>
      <c r="E48" s="13" t="s">
        <v>969</v>
      </c>
      <c r="F48" s="13" t="s">
        <v>20</v>
      </c>
      <c r="G48" s="13" t="s">
        <v>1172</v>
      </c>
      <c r="H48" s="13" t="s">
        <v>18</v>
      </c>
      <c r="I48" s="13" t="s">
        <v>18</v>
      </c>
      <c r="J48" s="13" t="s">
        <v>18</v>
      </c>
      <c r="K48" s="14" t="s">
        <v>18</v>
      </c>
      <c r="M48">
        <f t="shared" si="2"/>
        <v>6536377</v>
      </c>
      <c r="N48">
        <f>IF(AND(A48&gt;0,A48&lt;999),IFERROR(VLOOKUP(results1603[[#This Row],[Card]],FISW[],1,FALSE),0),0)</f>
        <v>0</v>
      </c>
      <c r="O48">
        <f t="shared" si="3"/>
        <v>999</v>
      </c>
    </row>
    <row r="49" spans="1:15" x14ac:dyDescent="0.3">
      <c r="A49" s="9">
        <v>999</v>
      </c>
      <c r="B49" s="10">
        <v>1</v>
      </c>
      <c r="C49" s="10">
        <v>6536199</v>
      </c>
      <c r="D49" s="10" t="s">
        <v>1792</v>
      </c>
      <c r="E49" s="10" t="s">
        <v>1029</v>
      </c>
      <c r="F49" s="10" t="s">
        <v>20</v>
      </c>
      <c r="G49" s="10" t="s">
        <v>843</v>
      </c>
      <c r="H49" s="10" t="s">
        <v>18</v>
      </c>
      <c r="I49" s="10" t="s">
        <v>18</v>
      </c>
      <c r="J49" s="10" t="s">
        <v>18</v>
      </c>
      <c r="K49" s="11" t="s">
        <v>18</v>
      </c>
      <c r="M49">
        <f t="shared" si="2"/>
        <v>6536199</v>
      </c>
      <c r="N49">
        <f>IF(AND(A49&gt;0,A49&lt;999),IFERROR(VLOOKUP(results1603[[#This Row],[Card]],FISW[],1,FALSE),0),0)</f>
        <v>0</v>
      </c>
      <c r="O49">
        <f t="shared" si="3"/>
        <v>999</v>
      </c>
    </row>
    <row r="50" spans="1:15" x14ac:dyDescent="0.3">
      <c r="A50" s="9">
        <v>999</v>
      </c>
      <c r="B50" s="10">
        <v>63</v>
      </c>
      <c r="C50" s="10">
        <v>108247</v>
      </c>
      <c r="D50" s="10" t="s">
        <v>2020</v>
      </c>
      <c r="E50" s="10" t="s">
        <v>963</v>
      </c>
      <c r="F50" s="10" t="s">
        <v>17</v>
      </c>
      <c r="G50" s="10" t="s">
        <v>18</v>
      </c>
      <c r="H50" s="10" t="s">
        <v>18</v>
      </c>
      <c r="I50" s="10" t="s">
        <v>18</v>
      </c>
      <c r="J50" s="10" t="s">
        <v>18</v>
      </c>
      <c r="K50" s="11" t="s">
        <v>18</v>
      </c>
      <c r="M50">
        <f t="shared" si="2"/>
        <v>108247</v>
      </c>
      <c r="N50">
        <f>IF(AND(A50&gt;0,A50&lt;999),IFERROR(VLOOKUP(results1603[[#This Row],[Card]],FISW[],1,FALSE),0),0)</f>
        <v>0</v>
      </c>
      <c r="O50">
        <f t="shared" si="3"/>
        <v>999</v>
      </c>
    </row>
    <row r="51" spans="1:15" x14ac:dyDescent="0.3">
      <c r="A51" s="9">
        <v>999</v>
      </c>
      <c r="B51" s="13">
        <v>59</v>
      </c>
      <c r="C51" s="13">
        <v>108168</v>
      </c>
      <c r="D51" s="13" t="s">
        <v>454</v>
      </c>
      <c r="E51" s="13" t="s">
        <v>969</v>
      </c>
      <c r="F51" s="13" t="s">
        <v>17</v>
      </c>
      <c r="G51" s="13" t="s">
        <v>18</v>
      </c>
      <c r="H51" s="13" t="s">
        <v>18</v>
      </c>
      <c r="I51" s="13" t="s">
        <v>18</v>
      </c>
      <c r="J51" s="13" t="s">
        <v>18</v>
      </c>
      <c r="K51" s="14" t="s">
        <v>18</v>
      </c>
      <c r="M51">
        <f t="shared" si="2"/>
        <v>108168</v>
      </c>
      <c r="N51">
        <f>IF(AND(A51&gt;0,A51&lt;999),IFERROR(VLOOKUP(results1603[[#This Row],[Card]],FISW[],1,FALSE),0),0)</f>
        <v>0</v>
      </c>
      <c r="O51">
        <f t="shared" si="3"/>
        <v>999</v>
      </c>
    </row>
    <row r="52" spans="1:15" x14ac:dyDescent="0.3">
      <c r="A52" s="9">
        <v>999</v>
      </c>
      <c r="B52" s="10">
        <v>51</v>
      </c>
      <c r="C52" s="10">
        <v>108011</v>
      </c>
      <c r="D52" s="10" t="s">
        <v>309</v>
      </c>
      <c r="E52" s="10" t="s">
        <v>969</v>
      </c>
      <c r="F52" s="10" t="s">
        <v>17</v>
      </c>
      <c r="G52" s="10" t="s">
        <v>18</v>
      </c>
      <c r="H52" s="10" t="s">
        <v>18</v>
      </c>
      <c r="I52" s="10" t="s">
        <v>18</v>
      </c>
      <c r="J52" s="10" t="s">
        <v>18</v>
      </c>
      <c r="K52" s="11" t="s">
        <v>18</v>
      </c>
      <c r="M52">
        <f t="shared" si="2"/>
        <v>108011</v>
      </c>
      <c r="N52">
        <f>IF(AND(A52&gt;0,A52&lt;999),IFERROR(VLOOKUP(results1603[[#This Row],[Card]],FISW[],1,FALSE),0),0)</f>
        <v>0</v>
      </c>
      <c r="O52">
        <f t="shared" si="3"/>
        <v>999</v>
      </c>
    </row>
    <row r="53" spans="1:15" x14ac:dyDescent="0.3">
      <c r="A53" s="9">
        <v>999</v>
      </c>
      <c r="B53" s="13">
        <v>49</v>
      </c>
      <c r="C53" s="13">
        <v>108154</v>
      </c>
      <c r="D53" s="13" t="s">
        <v>292</v>
      </c>
      <c r="E53" s="13" t="s">
        <v>963</v>
      </c>
      <c r="F53" s="13" t="s">
        <v>17</v>
      </c>
      <c r="G53" s="13" t="s">
        <v>18</v>
      </c>
      <c r="H53" s="13" t="s">
        <v>18</v>
      </c>
      <c r="I53" s="13" t="s">
        <v>18</v>
      </c>
      <c r="J53" s="13" t="s">
        <v>18</v>
      </c>
      <c r="K53" s="14" t="s">
        <v>18</v>
      </c>
      <c r="M53">
        <f t="shared" si="2"/>
        <v>108154</v>
      </c>
      <c r="N53">
        <f>IF(AND(A53&gt;0,A53&lt;999),IFERROR(VLOOKUP(results1603[[#This Row],[Card]],FISW[],1,FALSE),0),0)</f>
        <v>0</v>
      </c>
      <c r="O53">
        <f t="shared" si="3"/>
        <v>999</v>
      </c>
    </row>
    <row r="54" spans="1:15" x14ac:dyDescent="0.3">
      <c r="A54" s="9">
        <v>999</v>
      </c>
      <c r="B54" s="10">
        <v>48</v>
      </c>
      <c r="C54" s="10">
        <v>108181</v>
      </c>
      <c r="D54" s="10" t="s">
        <v>276</v>
      </c>
      <c r="E54" s="10" t="s">
        <v>963</v>
      </c>
      <c r="F54" s="10" t="s">
        <v>17</v>
      </c>
      <c r="G54" s="10" t="s">
        <v>18</v>
      </c>
      <c r="H54" s="10" t="s">
        <v>18</v>
      </c>
      <c r="I54" s="10" t="s">
        <v>18</v>
      </c>
      <c r="J54" s="10" t="s">
        <v>18</v>
      </c>
      <c r="K54" s="11" t="s">
        <v>18</v>
      </c>
      <c r="M54">
        <f t="shared" si="2"/>
        <v>108181</v>
      </c>
      <c r="N54">
        <f>IF(AND(A54&gt;0,A54&lt;999),IFERROR(VLOOKUP(results1603[[#This Row],[Card]],FISW[],1,FALSE),0),0)</f>
        <v>0</v>
      </c>
      <c r="O54">
        <f t="shared" si="3"/>
        <v>999</v>
      </c>
    </row>
    <row r="55" spans="1:15" x14ac:dyDescent="0.3">
      <c r="A55" s="9">
        <v>999</v>
      </c>
      <c r="B55" s="13">
        <v>43</v>
      </c>
      <c r="C55" s="13">
        <v>6536581</v>
      </c>
      <c r="D55" s="13" t="s">
        <v>1995</v>
      </c>
      <c r="E55" s="13" t="s">
        <v>963</v>
      </c>
      <c r="F55" s="13" t="s">
        <v>20</v>
      </c>
      <c r="G55" s="13" t="s">
        <v>18</v>
      </c>
      <c r="H55" s="13" t="s">
        <v>18</v>
      </c>
      <c r="I55" s="13" t="s">
        <v>18</v>
      </c>
      <c r="J55" s="13" t="s">
        <v>18</v>
      </c>
      <c r="K55" s="14" t="s">
        <v>18</v>
      </c>
      <c r="M55">
        <f t="shared" si="2"/>
        <v>6536581</v>
      </c>
      <c r="N55">
        <f>IF(AND(A55&gt;0,A55&lt;999),IFERROR(VLOOKUP(results1603[[#This Row],[Card]],FISW[],1,FALSE),0),0)</f>
        <v>0</v>
      </c>
      <c r="O55">
        <f t="shared" si="3"/>
        <v>999</v>
      </c>
    </row>
    <row r="56" spans="1:15" x14ac:dyDescent="0.3">
      <c r="A56" s="9">
        <v>999</v>
      </c>
      <c r="B56" s="10">
        <v>34</v>
      </c>
      <c r="C56" s="10">
        <v>108196</v>
      </c>
      <c r="D56" s="10" t="s">
        <v>1262</v>
      </c>
      <c r="E56" s="10" t="s">
        <v>963</v>
      </c>
      <c r="F56" s="10" t="s">
        <v>17</v>
      </c>
      <c r="G56" s="10" t="s">
        <v>18</v>
      </c>
      <c r="H56" s="10" t="s">
        <v>18</v>
      </c>
      <c r="I56" s="10" t="s">
        <v>18</v>
      </c>
      <c r="J56" s="10" t="s">
        <v>18</v>
      </c>
      <c r="K56" s="11" t="s">
        <v>18</v>
      </c>
      <c r="M56">
        <f t="shared" si="2"/>
        <v>108196</v>
      </c>
      <c r="N56">
        <f>IF(AND(A56&gt;0,A56&lt;999),IFERROR(VLOOKUP(results1603[[#This Row],[Card]],FISW[],1,FALSE),0),0)</f>
        <v>0</v>
      </c>
      <c r="O56">
        <f t="shared" si="3"/>
        <v>999</v>
      </c>
    </row>
    <row r="57" spans="1:15" x14ac:dyDescent="0.3">
      <c r="A57" s="9">
        <v>999</v>
      </c>
      <c r="B57" s="13">
        <v>33</v>
      </c>
      <c r="C57" s="13">
        <v>6536537</v>
      </c>
      <c r="D57" s="13" t="s">
        <v>1930</v>
      </c>
      <c r="E57" s="13" t="s">
        <v>969</v>
      </c>
      <c r="F57" s="13" t="s">
        <v>20</v>
      </c>
      <c r="G57" s="13" t="s">
        <v>18</v>
      </c>
      <c r="H57" s="13" t="s">
        <v>18</v>
      </c>
      <c r="I57" s="13" t="s">
        <v>18</v>
      </c>
      <c r="J57" s="13" t="s">
        <v>18</v>
      </c>
      <c r="K57" s="14" t="s">
        <v>18</v>
      </c>
      <c r="M57">
        <f t="shared" si="2"/>
        <v>6536537</v>
      </c>
      <c r="N57">
        <f>IF(AND(A57&gt;0,A57&lt;999),IFERROR(VLOOKUP(results1603[[#This Row],[Card]],FISW[],1,FALSE),0),0)</f>
        <v>0</v>
      </c>
      <c r="O57">
        <f t="shared" si="3"/>
        <v>999</v>
      </c>
    </row>
    <row r="58" spans="1:15" x14ac:dyDescent="0.3">
      <c r="A58" s="9">
        <v>999</v>
      </c>
      <c r="B58" s="10">
        <v>28</v>
      </c>
      <c r="C58" s="10">
        <v>108103</v>
      </c>
      <c r="D58" s="10" t="s">
        <v>137</v>
      </c>
      <c r="E58" s="10" t="s">
        <v>963</v>
      </c>
      <c r="F58" s="10" t="s">
        <v>17</v>
      </c>
      <c r="G58" s="10" t="s">
        <v>18</v>
      </c>
      <c r="H58" s="10" t="s">
        <v>18</v>
      </c>
      <c r="I58" s="10" t="s">
        <v>18</v>
      </c>
      <c r="J58" s="10" t="s">
        <v>18</v>
      </c>
      <c r="K58" s="11" t="s">
        <v>18</v>
      </c>
      <c r="M58">
        <f t="shared" si="2"/>
        <v>108103</v>
      </c>
      <c r="N58">
        <f>IF(AND(A58&gt;0,A58&lt;999),IFERROR(VLOOKUP(results1603[[#This Row],[Card]],FISW[],1,FALSE),0),0)</f>
        <v>0</v>
      </c>
      <c r="O58">
        <f t="shared" si="3"/>
        <v>999</v>
      </c>
    </row>
    <row r="59" spans="1:15" x14ac:dyDescent="0.3">
      <c r="A59" s="9">
        <v>999</v>
      </c>
      <c r="B59" s="13">
        <v>22</v>
      </c>
      <c r="C59" s="13">
        <v>107582</v>
      </c>
      <c r="D59" s="13" t="s">
        <v>1480</v>
      </c>
      <c r="E59" s="13" t="s">
        <v>1177</v>
      </c>
      <c r="F59" s="13" t="s">
        <v>17</v>
      </c>
      <c r="G59" s="13" t="s">
        <v>18</v>
      </c>
      <c r="H59" s="13" t="s">
        <v>18</v>
      </c>
      <c r="I59" s="13" t="s">
        <v>18</v>
      </c>
      <c r="J59" s="13" t="s">
        <v>18</v>
      </c>
      <c r="K59" s="14" t="s">
        <v>18</v>
      </c>
      <c r="M59">
        <f t="shared" si="2"/>
        <v>107582</v>
      </c>
      <c r="N59">
        <f>IF(AND(A59&gt;0,A59&lt;999),IFERROR(VLOOKUP(results1603[[#This Row],[Card]],FISW[],1,FALSE),0),0)</f>
        <v>0</v>
      </c>
      <c r="O59">
        <f t="shared" si="3"/>
        <v>999</v>
      </c>
    </row>
    <row r="60" spans="1:15" x14ac:dyDescent="0.3">
      <c r="A60" s="9">
        <v>999</v>
      </c>
      <c r="B60" s="10">
        <v>16</v>
      </c>
      <c r="C60" s="10">
        <v>108112</v>
      </c>
      <c r="D60" s="10" t="s">
        <v>241</v>
      </c>
      <c r="E60" s="10" t="s">
        <v>963</v>
      </c>
      <c r="F60" s="10" t="s">
        <v>17</v>
      </c>
      <c r="G60" s="10" t="s">
        <v>18</v>
      </c>
      <c r="H60" s="10" t="s">
        <v>18</v>
      </c>
      <c r="I60" s="10" t="s">
        <v>18</v>
      </c>
      <c r="J60" s="10" t="s">
        <v>18</v>
      </c>
      <c r="K60" s="11" t="s">
        <v>18</v>
      </c>
      <c r="M60">
        <f t="shared" si="2"/>
        <v>108112</v>
      </c>
      <c r="N60">
        <f>IF(AND(A60&gt;0,A60&lt;999),IFERROR(VLOOKUP(results1603[[#This Row],[Card]],FISW[],1,FALSE),0),0)</f>
        <v>0</v>
      </c>
      <c r="O60">
        <f t="shared" si="3"/>
        <v>999</v>
      </c>
    </row>
    <row r="61" spans="1:15" x14ac:dyDescent="0.3">
      <c r="A61" s="9">
        <v>999</v>
      </c>
      <c r="B61" s="13">
        <v>14</v>
      </c>
      <c r="C61" s="13">
        <v>107807</v>
      </c>
      <c r="D61" s="13" t="s">
        <v>169</v>
      </c>
      <c r="E61" s="13" t="s">
        <v>958</v>
      </c>
      <c r="F61" s="13" t="s">
        <v>17</v>
      </c>
      <c r="G61" s="13" t="s">
        <v>18</v>
      </c>
      <c r="H61" s="13" t="s">
        <v>18</v>
      </c>
      <c r="I61" s="13" t="s">
        <v>18</v>
      </c>
      <c r="J61" s="13" t="s">
        <v>18</v>
      </c>
      <c r="K61" s="14" t="s">
        <v>18</v>
      </c>
      <c r="M61">
        <f t="shared" si="2"/>
        <v>107807</v>
      </c>
      <c r="N61">
        <f>IF(AND(A61&gt;0,A61&lt;999),IFERROR(VLOOKUP(results1603[[#This Row],[Card]],FISW[],1,FALSE),0),0)</f>
        <v>0</v>
      </c>
      <c r="O61">
        <f t="shared" si="3"/>
        <v>999</v>
      </c>
    </row>
    <row r="62" spans="1:15" x14ac:dyDescent="0.3">
      <c r="A62" s="9">
        <v>999</v>
      </c>
      <c r="B62" s="10">
        <v>12</v>
      </c>
      <c r="C62" s="10">
        <v>6536383</v>
      </c>
      <c r="D62" s="10" t="s">
        <v>328</v>
      </c>
      <c r="E62" s="10" t="s">
        <v>969</v>
      </c>
      <c r="F62" s="10" t="s">
        <v>20</v>
      </c>
      <c r="G62" s="10" t="s">
        <v>18</v>
      </c>
      <c r="H62" s="10" t="s">
        <v>18</v>
      </c>
      <c r="I62" s="10" t="s">
        <v>18</v>
      </c>
      <c r="J62" s="10" t="s">
        <v>18</v>
      </c>
      <c r="K62" s="11" t="s">
        <v>18</v>
      </c>
      <c r="M62">
        <f t="shared" si="2"/>
        <v>6536383</v>
      </c>
      <c r="N62">
        <f>IF(AND(A62&gt;0,A62&lt;999),IFERROR(VLOOKUP(results1603[[#This Row],[Card]],FISW[],1,FALSE),0),0)</f>
        <v>0</v>
      </c>
      <c r="O62">
        <f t="shared" si="3"/>
        <v>999</v>
      </c>
    </row>
    <row r="63" spans="1:15" x14ac:dyDescent="0.3">
      <c r="A63" s="9">
        <v>999</v>
      </c>
      <c r="B63" s="13">
        <v>9</v>
      </c>
      <c r="C63" s="13">
        <v>6535741</v>
      </c>
      <c r="D63" s="13" t="s">
        <v>2326</v>
      </c>
      <c r="E63" s="13" t="s">
        <v>1171</v>
      </c>
      <c r="F63" s="13" t="s">
        <v>20</v>
      </c>
      <c r="G63" s="13" t="s">
        <v>18</v>
      </c>
      <c r="H63" s="13" t="s">
        <v>18</v>
      </c>
      <c r="I63" s="13" t="s">
        <v>18</v>
      </c>
      <c r="J63" s="13" t="s">
        <v>18</v>
      </c>
      <c r="K63" s="14" t="s">
        <v>18</v>
      </c>
      <c r="M63">
        <f t="shared" si="2"/>
        <v>6535741</v>
      </c>
      <c r="N63">
        <f>IF(AND(A63&gt;0,A63&lt;999),IFERROR(VLOOKUP(results1603[[#This Row],[Card]],FISW[],1,FALSE),0),0)</f>
        <v>0</v>
      </c>
      <c r="O63">
        <f t="shared" si="3"/>
        <v>999</v>
      </c>
    </row>
    <row r="64" spans="1:15" x14ac:dyDescent="0.3">
      <c r="A64" s="9">
        <v>999</v>
      </c>
      <c r="B64" s="10">
        <v>8</v>
      </c>
      <c r="C64" s="10">
        <v>6536295</v>
      </c>
      <c r="D64" s="10" t="s">
        <v>2068</v>
      </c>
      <c r="E64" s="10" t="s">
        <v>1029</v>
      </c>
      <c r="F64" s="10" t="s">
        <v>20</v>
      </c>
      <c r="G64" s="10" t="s">
        <v>18</v>
      </c>
      <c r="H64" s="10" t="s">
        <v>18</v>
      </c>
      <c r="I64" s="10" t="s">
        <v>18</v>
      </c>
      <c r="J64" s="10" t="s">
        <v>18</v>
      </c>
      <c r="K64" s="11" t="s">
        <v>18</v>
      </c>
      <c r="M64">
        <f t="shared" si="2"/>
        <v>6536295</v>
      </c>
      <c r="N64">
        <f>IF(AND(A64&gt;0,A64&lt;999),IFERROR(VLOOKUP(results1603[[#This Row],[Card]],FISW[],1,FALSE),0),0)</f>
        <v>0</v>
      </c>
      <c r="O64">
        <f t="shared" si="3"/>
        <v>999</v>
      </c>
    </row>
    <row r="65" spans="1:15" x14ac:dyDescent="0.3">
      <c r="A65" s="9">
        <v>999</v>
      </c>
      <c r="B65" s="4">
        <v>3</v>
      </c>
      <c r="C65" s="4">
        <v>6536168</v>
      </c>
      <c r="D65" s="4" t="s">
        <v>376</v>
      </c>
      <c r="E65" s="4" t="s">
        <v>1029</v>
      </c>
      <c r="F65" s="4" t="s">
        <v>20</v>
      </c>
      <c r="G65" s="4" t="s">
        <v>18</v>
      </c>
      <c r="H65" s="4" t="s">
        <v>18</v>
      </c>
      <c r="I65" s="4" t="s">
        <v>18</v>
      </c>
      <c r="J65" s="4" t="s">
        <v>18</v>
      </c>
      <c r="K65" s="5" t="s">
        <v>18</v>
      </c>
      <c r="M65">
        <f t="shared" si="2"/>
        <v>6536168</v>
      </c>
      <c r="N65">
        <f>IF(AND(A65&gt;0,A65&lt;999),IFERROR(VLOOKUP(results1603[[#This Row],[Card]],FISW[],1,FALSE),0),0)</f>
        <v>0</v>
      </c>
      <c r="O65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6C23-1FFE-42A1-A474-DD6BFC2BD021}">
  <dimension ref="A1:B153"/>
  <sheetViews>
    <sheetView workbookViewId="0">
      <selection activeCell="A30" sqref="A30"/>
    </sheetView>
  </sheetViews>
  <sheetFormatPr defaultRowHeight="14.4" x14ac:dyDescent="0.3"/>
  <sheetData>
    <row r="1" spans="1:2" x14ac:dyDescent="0.3">
      <c r="A1" s="28" t="s">
        <v>8</v>
      </c>
      <c r="B1" s="28"/>
    </row>
    <row r="2" spans="1:2" x14ac:dyDescent="0.3">
      <c r="A2" t="s">
        <v>9</v>
      </c>
      <c r="B2" t="s">
        <v>10</v>
      </c>
    </row>
    <row r="3" spans="1:2" x14ac:dyDescent="0.3">
      <c r="A3" s="1">
        <v>0</v>
      </c>
      <c r="B3" s="2">
        <v>0</v>
      </c>
    </row>
    <row r="4" spans="1:2" x14ac:dyDescent="0.3">
      <c r="A4" s="1">
        <v>1</v>
      </c>
      <c r="B4" s="2">
        <v>500</v>
      </c>
    </row>
    <row r="5" spans="1:2" x14ac:dyDescent="0.3">
      <c r="A5" s="1">
        <v>2</v>
      </c>
      <c r="B5" s="2">
        <v>400</v>
      </c>
    </row>
    <row r="6" spans="1:2" x14ac:dyDescent="0.3">
      <c r="A6" s="1">
        <v>3</v>
      </c>
      <c r="B6" s="2">
        <v>300</v>
      </c>
    </row>
    <row r="7" spans="1:2" x14ac:dyDescent="0.3">
      <c r="A7" s="1">
        <v>4</v>
      </c>
      <c r="B7" s="2">
        <v>250</v>
      </c>
    </row>
    <row r="8" spans="1:2" x14ac:dyDescent="0.3">
      <c r="A8" s="1">
        <v>5</v>
      </c>
      <c r="B8" s="2">
        <v>225</v>
      </c>
    </row>
    <row r="9" spans="1:2" x14ac:dyDescent="0.3">
      <c r="A9" s="1">
        <v>6</v>
      </c>
      <c r="B9" s="2">
        <v>200</v>
      </c>
    </row>
    <row r="10" spans="1:2" x14ac:dyDescent="0.3">
      <c r="A10" s="1">
        <v>7</v>
      </c>
      <c r="B10" s="2">
        <v>180</v>
      </c>
    </row>
    <row r="11" spans="1:2" x14ac:dyDescent="0.3">
      <c r="A11" s="1">
        <v>8</v>
      </c>
      <c r="B11" s="2">
        <v>160</v>
      </c>
    </row>
    <row r="12" spans="1:2" x14ac:dyDescent="0.3">
      <c r="A12" s="1">
        <v>9</v>
      </c>
      <c r="B12" s="2">
        <v>145</v>
      </c>
    </row>
    <row r="13" spans="1:2" x14ac:dyDescent="0.3">
      <c r="A13" s="1">
        <v>10</v>
      </c>
      <c r="B13" s="2">
        <v>130</v>
      </c>
    </row>
    <row r="14" spans="1:2" x14ac:dyDescent="0.3">
      <c r="A14" s="1">
        <v>11</v>
      </c>
      <c r="B14" s="2">
        <v>120</v>
      </c>
    </row>
    <row r="15" spans="1:2" x14ac:dyDescent="0.3">
      <c r="A15" s="1">
        <v>12</v>
      </c>
      <c r="B15" s="2">
        <v>110</v>
      </c>
    </row>
    <row r="16" spans="1:2" x14ac:dyDescent="0.3">
      <c r="A16" s="1">
        <v>13</v>
      </c>
      <c r="B16" s="2">
        <v>100</v>
      </c>
    </row>
    <row r="17" spans="1:2" x14ac:dyDescent="0.3">
      <c r="A17" s="1">
        <v>14</v>
      </c>
      <c r="B17" s="2">
        <v>90</v>
      </c>
    </row>
    <row r="18" spans="1:2" x14ac:dyDescent="0.3">
      <c r="A18" s="1">
        <v>15</v>
      </c>
      <c r="B18" s="2">
        <v>80</v>
      </c>
    </row>
    <row r="19" spans="1:2" x14ac:dyDescent="0.3">
      <c r="A19" s="1">
        <v>16</v>
      </c>
      <c r="B19" s="2">
        <v>75</v>
      </c>
    </row>
    <row r="20" spans="1:2" x14ac:dyDescent="0.3">
      <c r="A20" s="1">
        <v>17</v>
      </c>
      <c r="B20" s="2">
        <v>70</v>
      </c>
    </row>
    <row r="21" spans="1:2" x14ac:dyDescent="0.3">
      <c r="A21" s="1">
        <v>18</v>
      </c>
      <c r="B21" s="2">
        <v>65</v>
      </c>
    </row>
    <row r="22" spans="1:2" x14ac:dyDescent="0.3">
      <c r="A22" s="1">
        <v>19</v>
      </c>
      <c r="B22" s="2">
        <v>60</v>
      </c>
    </row>
    <row r="23" spans="1:2" x14ac:dyDescent="0.3">
      <c r="A23" s="1">
        <v>20</v>
      </c>
      <c r="B23" s="2">
        <v>55</v>
      </c>
    </row>
    <row r="24" spans="1:2" x14ac:dyDescent="0.3">
      <c r="A24" s="1">
        <v>21</v>
      </c>
      <c r="B24" s="2">
        <v>51</v>
      </c>
    </row>
    <row r="25" spans="1:2" x14ac:dyDescent="0.3">
      <c r="A25" s="1">
        <v>22</v>
      </c>
      <c r="B25" s="2">
        <v>47</v>
      </c>
    </row>
    <row r="26" spans="1:2" x14ac:dyDescent="0.3">
      <c r="A26" s="1">
        <v>23</v>
      </c>
      <c r="B26" s="2">
        <v>44</v>
      </c>
    </row>
    <row r="27" spans="1:2" x14ac:dyDescent="0.3">
      <c r="A27" s="1">
        <v>24</v>
      </c>
      <c r="B27" s="2">
        <v>41</v>
      </c>
    </row>
    <row r="28" spans="1:2" x14ac:dyDescent="0.3">
      <c r="A28" s="1">
        <v>25</v>
      </c>
      <c r="B28" s="2">
        <v>38</v>
      </c>
    </row>
    <row r="29" spans="1:2" x14ac:dyDescent="0.3">
      <c r="A29" s="1">
        <v>26</v>
      </c>
      <c r="B29" s="2">
        <v>36</v>
      </c>
    </row>
    <row r="30" spans="1:2" x14ac:dyDescent="0.3">
      <c r="A30" s="1">
        <v>27</v>
      </c>
      <c r="B30" s="2">
        <v>34</v>
      </c>
    </row>
    <row r="31" spans="1:2" x14ac:dyDescent="0.3">
      <c r="A31" s="1">
        <v>28</v>
      </c>
      <c r="B31" s="2">
        <v>32</v>
      </c>
    </row>
    <row r="32" spans="1:2" x14ac:dyDescent="0.3">
      <c r="A32" s="1">
        <v>29</v>
      </c>
      <c r="B32" s="2">
        <v>31</v>
      </c>
    </row>
    <row r="33" spans="1:2" x14ac:dyDescent="0.3">
      <c r="A33" s="1">
        <v>30</v>
      </c>
      <c r="B33" s="2">
        <v>30</v>
      </c>
    </row>
    <row r="34" spans="1:2" x14ac:dyDescent="0.3">
      <c r="A34" s="1">
        <v>31</v>
      </c>
      <c r="B34" s="2">
        <v>29</v>
      </c>
    </row>
    <row r="35" spans="1:2" x14ac:dyDescent="0.3">
      <c r="A35" s="1">
        <v>32</v>
      </c>
      <c r="B35" s="2">
        <v>28</v>
      </c>
    </row>
    <row r="36" spans="1:2" x14ac:dyDescent="0.3">
      <c r="A36" s="1">
        <v>33</v>
      </c>
      <c r="B36" s="2">
        <v>27</v>
      </c>
    </row>
    <row r="37" spans="1:2" x14ac:dyDescent="0.3">
      <c r="A37" s="1">
        <v>34</v>
      </c>
      <c r="B37" s="2">
        <v>26</v>
      </c>
    </row>
    <row r="38" spans="1:2" x14ac:dyDescent="0.3">
      <c r="A38" s="1">
        <v>35</v>
      </c>
      <c r="B38" s="2">
        <v>25</v>
      </c>
    </row>
    <row r="39" spans="1:2" x14ac:dyDescent="0.3">
      <c r="A39" s="1">
        <v>36</v>
      </c>
      <c r="B39" s="2">
        <v>24</v>
      </c>
    </row>
    <row r="40" spans="1:2" x14ac:dyDescent="0.3">
      <c r="A40" s="1">
        <v>37</v>
      </c>
      <c r="B40" s="2">
        <v>23</v>
      </c>
    </row>
    <row r="41" spans="1:2" x14ac:dyDescent="0.3">
      <c r="A41" s="1">
        <v>38</v>
      </c>
      <c r="B41" s="2">
        <v>22</v>
      </c>
    </row>
    <row r="42" spans="1:2" x14ac:dyDescent="0.3">
      <c r="A42" s="1">
        <v>39</v>
      </c>
      <c r="B42" s="2">
        <v>21</v>
      </c>
    </row>
    <row r="43" spans="1:2" x14ac:dyDescent="0.3">
      <c r="A43" s="1">
        <v>40</v>
      </c>
      <c r="B43" s="2">
        <v>20</v>
      </c>
    </row>
    <row r="44" spans="1:2" x14ac:dyDescent="0.3">
      <c r="A44" s="1">
        <v>41</v>
      </c>
      <c r="B44" s="2">
        <v>19</v>
      </c>
    </row>
    <row r="45" spans="1:2" x14ac:dyDescent="0.3">
      <c r="A45" s="1">
        <v>42</v>
      </c>
      <c r="B45" s="2">
        <v>18</v>
      </c>
    </row>
    <row r="46" spans="1:2" x14ac:dyDescent="0.3">
      <c r="A46" s="1">
        <v>43</v>
      </c>
      <c r="B46" s="2">
        <v>17</v>
      </c>
    </row>
    <row r="47" spans="1:2" x14ac:dyDescent="0.3">
      <c r="A47" s="1">
        <v>44</v>
      </c>
      <c r="B47" s="2">
        <v>16</v>
      </c>
    </row>
    <row r="48" spans="1:2" x14ac:dyDescent="0.3">
      <c r="A48" s="1">
        <v>45</v>
      </c>
      <c r="B48" s="2">
        <v>15</v>
      </c>
    </row>
    <row r="49" spans="1:2" x14ac:dyDescent="0.3">
      <c r="A49" s="1">
        <v>46</v>
      </c>
      <c r="B49" s="2">
        <v>14</v>
      </c>
    </row>
    <row r="50" spans="1:2" x14ac:dyDescent="0.3">
      <c r="A50" s="1">
        <v>47</v>
      </c>
      <c r="B50" s="2">
        <v>13</v>
      </c>
    </row>
    <row r="51" spans="1:2" x14ac:dyDescent="0.3">
      <c r="A51" s="1">
        <v>48</v>
      </c>
      <c r="B51" s="2">
        <v>12</v>
      </c>
    </row>
    <row r="52" spans="1:2" x14ac:dyDescent="0.3">
      <c r="A52" s="1">
        <v>49</v>
      </c>
      <c r="B52" s="2">
        <v>11</v>
      </c>
    </row>
    <row r="53" spans="1:2" x14ac:dyDescent="0.3">
      <c r="A53" s="1">
        <v>50</v>
      </c>
      <c r="B53" s="2">
        <v>10</v>
      </c>
    </row>
    <row r="54" spans="1:2" x14ac:dyDescent="0.3">
      <c r="A54" s="1">
        <v>51</v>
      </c>
      <c r="B54" s="2">
        <v>9</v>
      </c>
    </row>
    <row r="55" spans="1:2" x14ac:dyDescent="0.3">
      <c r="A55" s="1">
        <v>52</v>
      </c>
      <c r="B55" s="2">
        <v>8</v>
      </c>
    </row>
    <row r="56" spans="1:2" x14ac:dyDescent="0.3">
      <c r="A56" s="1">
        <v>53</v>
      </c>
      <c r="B56" s="2">
        <v>7</v>
      </c>
    </row>
    <row r="57" spans="1:2" x14ac:dyDescent="0.3">
      <c r="A57" s="1">
        <v>54</v>
      </c>
      <c r="B57" s="2">
        <v>6</v>
      </c>
    </row>
    <row r="58" spans="1:2" x14ac:dyDescent="0.3">
      <c r="A58" s="1">
        <v>55</v>
      </c>
      <c r="B58" s="2">
        <v>5</v>
      </c>
    </row>
    <row r="59" spans="1:2" x14ac:dyDescent="0.3">
      <c r="A59" s="1">
        <v>56</v>
      </c>
      <c r="B59" s="2">
        <v>4</v>
      </c>
    </row>
    <row r="60" spans="1:2" x14ac:dyDescent="0.3">
      <c r="A60" s="1">
        <v>57</v>
      </c>
      <c r="B60" s="2">
        <v>3</v>
      </c>
    </row>
    <row r="61" spans="1:2" x14ac:dyDescent="0.3">
      <c r="A61" s="1">
        <v>58</v>
      </c>
      <c r="B61" s="2">
        <v>2</v>
      </c>
    </row>
    <row r="62" spans="1:2" x14ac:dyDescent="0.3">
      <c r="A62" s="1">
        <v>59</v>
      </c>
      <c r="B62" s="2">
        <v>1</v>
      </c>
    </row>
    <row r="63" spans="1:2" x14ac:dyDescent="0.3">
      <c r="A63" s="1">
        <v>60</v>
      </c>
      <c r="B63" s="2">
        <v>1</v>
      </c>
    </row>
    <row r="64" spans="1:2" x14ac:dyDescent="0.3">
      <c r="A64" s="1">
        <v>61</v>
      </c>
      <c r="B64" s="2">
        <v>0</v>
      </c>
    </row>
    <row r="65" spans="1:2" x14ac:dyDescent="0.3">
      <c r="A65" s="1">
        <v>62</v>
      </c>
      <c r="B65" s="2">
        <v>0</v>
      </c>
    </row>
    <row r="66" spans="1:2" x14ac:dyDescent="0.3">
      <c r="A66" s="1">
        <v>63</v>
      </c>
      <c r="B66" s="2">
        <v>0</v>
      </c>
    </row>
    <row r="67" spans="1:2" x14ac:dyDescent="0.3">
      <c r="A67" s="1">
        <v>64</v>
      </c>
      <c r="B67" s="2">
        <v>0</v>
      </c>
    </row>
    <row r="68" spans="1:2" x14ac:dyDescent="0.3">
      <c r="A68" s="1">
        <v>65</v>
      </c>
      <c r="B68" s="2">
        <v>0</v>
      </c>
    </row>
    <row r="69" spans="1:2" x14ac:dyDescent="0.3">
      <c r="A69" s="1">
        <v>66</v>
      </c>
      <c r="B69" s="2">
        <v>0</v>
      </c>
    </row>
    <row r="70" spans="1:2" x14ac:dyDescent="0.3">
      <c r="A70" s="1">
        <v>67</v>
      </c>
      <c r="B70" s="2">
        <v>0</v>
      </c>
    </row>
    <row r="71" spans="1:2" x14ac:dyDescent="0.3">
      <c r="A71" s="1">
        <v>68</v>
      </c>
      <c r="B71" s="2">
        <v>0</v>
      </c>
    </row>
    <row r="72" spans="1:2" x14ac:dyDescent="0.3">
      <c r="A72" s="1">
        <v>69</v>
      </c>
      <c r="B72" s="2">
        <v>0</v>
      </c>
    </row>
    <row r="73" spans="1:2" x14ac:dyDescent="0.3">
      <c r="A73" s="1">
        <v>70</v>
      </c>
      <c r="B73" s="2">
        <v>0</v>
      </c>
    </row>
    <row r="74" spans="1:2" x14ac:dyDescent="0.3">
      <c r="A74" s="1">
        <v>71</v>
      </c>
      <c r="B74" s="2">
        <v>0</v>
      </c>
    </row>
    <row r="75" spans="1:2" x14ac:dyDescent="0.3">
      <c r="A75" s="1">
        <v>72</v>
      </c>
      <c r="B75" s="2">
        <v>0</v>
      </c>
    </row>
    <row r="76" spans="1:2" x14ac:dyDescent="0.3">
      <c r="A76" s="1">
        <v>73</v>
      </c>
      <c r="B76" s="2">
        <v>0</v>
      </c>
    </row>
    <row r="77" spans="1:2" x14ac:dyDescent="0.3">
      <c r="A77" s="1">
        <v>74</v>
      </c>
      <c r="B77" s="2">
        <v>0</v>
      </c>
    </row>
    <row r="78" spans="1:2" x14ac:dyDescent="0.3">
      <c r="A78" s="1">
        <v>75</v>
      </c>
      <c r="B78" s="2">
        <v>0</v>
      </c>
    </row>
    <row r="79" spans="1:2" x14ac:dyDescent="0.3">
      <c r="A79" s="1">
        <v>76</v>
      </c>
      <c r="B79" s="2">
        <v>0</v>
      </c>
    </row>
    <row r="80" spans="1:2" x14ac:dyDescent="0.3">
      <c r="A80" s="1">
        <v>77</v>
      </c>
      <c r="B80" s="2">
        <v>0</v>
      </c>
    </row>
    <row r="81" spans="1:2" x14ac:dyDescent="0.3">
      <c r="A81" s="1">
        <v>78</v>
      </c>
      <c r="B81" s="2">
        <v>0</v>
      </c>
    </row>
    <row r="82" spans="1:2" x14ac:dyDescent="0.3">
      <c r="A82" s="1">
        <v>79</v>
      </c>
      <c r="B82" s="2">
        <v>0</v>
      </c>
    </row>
    <row r="83" spans="1:2" x14ac:dyDescent="0.3">
      <c r="A83" s="1">
        <v>80</v>
      </c>
      <c r="B83" s="2">
        <v>0</v>
      </c>
    </row>
    <row r="84" spans="1:2" x14ac:dyDescent="0.3">
      <c r="A84" s="1">
        <v>81</v>
      </c>
      <c r="B84" s="2">
        <v>0</v>
      </c>
    </row>
    <row r="85" spans="1:2" x14ac:dyDescent="0.3">
      <c r="A85" s="1">
        <v>82</v>
      </c>
      <c r="B85" s="2">
        <v>0</v>
      </c>
    </row>
    <row r="86" spans="1:2" x14ac:dyDescent="0.3">
      <c r="A86" s="1">
        <v>83</v>
      </c>
      <c r="B86" s="2">
        <v>0</v>
      </c>
    </row>
    <row r="87" spans="1:2" x14ac:dyDescent="0.3">
      <c r="A87" s="1">
        <v>84</v>
      </c>
      <c r="B87" s="2">
        <v>0</v>
      </c>
    </row>
    <row r="88" spans="1:2" x14ac:dyDescent="0.3">
      <c r="A88" s="1">
        <v>85</v>
      </c>
      <c r="B88" s="2">
        <v>0</v>
      </c>
    </row>
    <row r="89" spans="1:2" x14ac:dyDescent="0.3">
      <c r="A89" s="1">
        <v>86</v>
      </c>
      <c r="B89" s="2">
        <v>0</v>
      </c>
    </row>
    <row r="90" spans="1:2" x14ac:dyDescent="0.3">
      <c r="A90" s="1">
        <v>87</v>
      </c>
      <c r="B90" s="2">
        <v>0</v>
      </c>
    </row>
    <row r="91" spans="1:2" x14ac:dyDescent="0.3">
      <c r="A91" s="1">
        <v>88</v>
      </c>
      <c r="B91" s="2">
        <v>0</v>
      </c>
    </row>
    <row r="92" spans="1:2" x14ac:dyDescent="0.3">
      <c r="A92" s="1">
        <v>89</v>
      </c>
      <c r="B92" s="2">
        <v>0</v>
      </c>
    </row>
    <row r="93" spans="1:2" x14ac:dyDescent="0.3">
      <c r="A93" s="1">
        <v>90</v>
      </c>
      <c r="B93" s="2">
        <v>0</v>
      </c>
    </row>
    <row r="94" spans="1:2" x14ac:dyDescent="0.3">
      <c r="A94" s="1">
        <v>91</v>
      </c>
      <c r="B94" s="2">
        <v>0</v>
      </c>
    </row>
    <row r="95" spans="1:2" x14ac:dyDescent="0.3">
      <c r="A95" s="1">
        <v>92</v>
      </c>
      <c r="B95" s="2">
        <v>0</v>
      </c>
    </row>
    <row r="96" spans="1:2" x14ac:dyDescent="0.3">
      <c r="A96" s="1">
        <v>93</v>
      </c>
      <c r="B96" s="2">
        <v>0</v>
      </c>
    </row>
    <row r="97" spans="1:2" x14ac:dyDescent="0.3">
      <c r="A97" s="1">
        <v>94</v>
      </c>
      <c r="B97" s="2">
        <v>0</v>
      </c>
    </row>
    <row r="98" spans="1:2" x14ac:dyDescent="0.3">
      <c r="A98" s="1">
        <v>95</v>
      </c>
      <c r="B98" s="2">
        <v>0</v>
      </c>
    </row>
    <row r="99" spans="1:2" x14ac:dyDescent="0.3">
      <c r="A99" s="1">
        <v>96</v>
      </c>
      <c r="B99" s="2">
        <v>0</v>
      </c>
    </row>
    <row r="100" spans="1:2" x14ac:dyDescent="0.3">
      <c r="A100" s="1">
        <v>97</v>
      </c>
      <c r="B100" s="2">
        <v>0</v>
      </c>
    </row>
    <row r="101" spans="1:2" x14ac:dyDescent="0.3">
      <c r="A101" s="1">
        <v>98</v>
      </c>
      <c r="B101" s="2">
        <v>0</v>
      </c>
    </row>
    <row r="102" spans="1:2" x14ac:dyDescent="0.3">
      <c r="A102" s="1">
        <v>99</v>
      </c>
      <c r="B102" s="2">
        <v>0</v>
      </c>
    </row>
    <row r="103" spans="1:2" x14ac:dyDescent="0.3">
      <c r="A103" s="1">
        <v>100</v>
      </c>
      <c r="B103" s="2">
        <v>0</v>
      </c>
    </row>
    <row r="104" spans="1:2" x14ac:dyDescent="0.3">
      <c r="A104" s="1">
        <v>101</v>
      </c>
      <c r="B104" s="2">
        <v>0</v>
      </c>
    </row>
    <row r="105" spans="1:2" x14ac:dyDescent="0.3">
      <c r="A105" s="1">
        <v>102</v>
      </c>
      <c r="B105" s="2">
        <v>0</v>
      </c>
    </row>
    <row r="106" spans="1:2" x14ac:dyDescent="0.3">
      <c r="A106" s="1">
        <v>103</v>
      </c>
      <c r="B106" s="2">
        <v>0</v>
      </c>
    </row>
    <row r="107" spans="1:2" x14ac:dyDescent="0.3">
      <c r="A107" s="1">
        <v>104</v>
      </c>
      <c r="B107" s="2">
        <v>0</v>
      </c>
    </row>
    <row r="108" spans="1:2" x14ac:dyDescent="0.3">
      <c r="A108" s="1">
        <v>105</v>
      </c>
      <c r="B108" s="2">
        <v>0</v>
      </c>
    </row>
    <row r="109" spans="1:2" x14ac:dyDescent="0.3">
      <c r="A109" s="1">
        <v>106</v>
      </c>
      <c r="B109" s="2">
        <v>0</v>
      </c>
    </row>
    <row r="110" spans="1:2" x14ac:dyDescent="0.3">
      <c r="A110" s="1">
        <v>107</v>
      </c>
      <c r="B110" s="2">
        <v>0</v>
      </c>
    </row>
    <row r="111" spans="1:2" x14ac:dyDescent="0.3">
      <c r="A111" s="1">
        <v>108</v>
      </c>
      <c r="B111" s="2">
        <v>0</v>
      </c>
    </row>
    <row r="112" spans="1:2" x14ac:dyDescent="0.3">
      <c r="A112" s="1">
        <v>109</v>
      </c>
      <c r="B112" s="2">
        <v>0</v>
      </c>
    </row>
    <row r="113" spans="1:2" x14ac:dyDescent="0.3">
      <c r="A113" s="1">
        <v>110</v>
      </c>
      <c r="B113" s="2">
        <v>0</v>
      </c>
    </row>
    <row r="114" spans="1:2" x14ac:dyDescent="0.3">
      <c r="A114" s="1">
        <v>111</v>
      </c>
      <c r="B114" s="2">
        <v>0</v>
      </c>
    </row>
    <row r="115" spans="1:2" x14ac:dyDescent="0.3">
      <c r="A115" s="1">
        <v>112</v>
      </c>
      <c r="B115" s="2">
        <v>0</v>
      </c>
    </row>
    <row r="116" spans="1:2" x14ac:dyDescent="0.3">
      <c r="A116" s="1">
        <v>113</v>
      </c>
      <c r="B116" s="2">
        <v>0</v>
      </c>
    </row>
    <row r="117" spans="1:2" x14ac:dyDescent="0.3">
      <c r="A117" s="1">
        <v>114</v>
      </c>
      <c r="B117" s="2">
        <v>0</v>
      </c>
    </row>
    <row r="118" spans="1:2" x14ac:dyDescent="0.3">
      <c r="A118" s="1">
        <v>115</v>
      </c>
      <c r="B118" s="2">
        <v>0</v>
      </c>
    </row>
    <row r="119" spans="1:2" x14ac:dyDescent="0.3">
      <c r="A119" s="1">
        <v>116</v>
      </c>
      <c r="B119" s="2">
        <v>0</v>
      </c>
    </row>
    <row r="120" spans="1:2" x14ac:dyDescent="0.3">
      <c r="A120" s="1">
        <v>117</v>
      </c>
      <c r="B120" s="2">
        <v>0</v>
      </c>
    </row>
    <row r="121" spans="1:2" x14ac:dyDescent="0.3">
      <c r="A121" s="1">
        <v>118</v>
      </c>
      <c r="B121" s="2">
        <v>0</v>
      </c>
    </row>
    <row r="122" spans="1:2" x14ac:dyDescent="0.3">
      <c r="A122" s="1">
        <v>119</v>
      </c>
      <c r="B122" s="2">
        <v>0</v>
      </c>
    </row>
    <row r="123" spans="1:2" x14ac:dyDescent="0.3">
      <c r="A123" s="1">
        <v>120</v>
      </c>
      <c r="B123" s="2">
        <v>0</v>
      </c>
    </row>
    <row r="124" spans="1:2" x14ac:dyDescent="0.3">
      <c r="A124" s="1">
        <v>121</v>
      </c>
      <c r="B124" s="2">
        <v>0</v>
      </c>
    </row>
    <row r="125" spans="1:2" x14ac:dyDescent="0.3">
      <c r="A125" s="1">
        <v>122</v>
      </c>
      <c r="B125" s="2">
        <v>0</v>
      </c>
    </row>
    <row r="126" spans="1:2" x14ac:dyDescent="0.3">
      <c r="A126" s="1">
        <v>123</v>
      </c>
      <c r="B126" s="2">
        <v>0</v>
      </c>
    </row>
    <row r="127" spans="1:2" x14ac:dyDescent="0.3">
      <c r="A127" s="1">
        <v>124</v>
      </c>
      <c r="B127" s="2">
        <v>0</v>
      </c>
    </row>
    <row r="128" spans="1:2" x14ac:dyDescent="0.3">
      <c r="A128" s="1">
        <v>125</v>
      </c>
      <c r="B128" s="2">
        <v>0</v>
      </c>
    </row>
    <row r="129" spans="1:2" x14ac:dyDescent="0.3">
      <c r="A129" s="1">
        <v>126</v>
      </c>
      <c r="B129" s="2">
        <v>0</v>
      </c>
    </row>
    <row r="130" spans="1:2" x14ac:dyDescent="0.3">
      <c r="A130" s="1">
        <v>127</v>
      </c>
      <c r="B130" s="2">
        <v>0</v>
      </c>
    </row>
    <row r="131" spans="1:2" x14ac:dyDescent="0.3">
      <c r="A131" s="1">
        <v>128</v>
      </c>
      <c r="B131" s="2">
        <v>0</v>
      </c>
    </row>
    <row r="132" spans="1:2" x14ac:dyDescent="0.3">
      <c r="A132" s="1">
        <v>129</v>
      </c>
      <c r="B132" s="2">
        <v>0</v>
      </c>
    </row>
    <row r="133" spans="1:2" x14ac:dyDescent="0.3">
      <c r="A133" s="1">
        <v>130</v>
      </c>
      <c r="B133" s="2">
        <v>0</v>
      </c>
    </row>
    <row r="134" spans="1:2" x14ac:dyDescent="0.3">
      <c r="A134" s="1">
        <v>131</v>
      </c>
      <c r="B134" s="2">
        <v>0</v>
      </c>
    </row>
    <row r="135" spans="1:2" x14ac:dyDescent="0.3">
      <c r="A135" s="1">
        <v>132</v>
      </c>
      <c r="B135" s="2">
        <v>0</v>
      </c>
    </row>
    <row r="136" spans="1:2" x14ac:dyDescent="0.3">
      <c r="A136" s="1">
        <v>133</v>
      </c>
      <c r="B136" s="2">
        <v>0</v>
      </c>
    </row>
    <row r="137" spans="1:2" x14ac:dyDescent="0.3">
      <c r="A137" s="1">
        <v>134</v>
      </c>
      <c r="B137" s="2">
        <v>0</v>
      </c>
    </row>
    <row r="138" spans="1:2" x14ac:dyDescent="0.3">
      <c r="A138" s="1">
        <v>135</v>
      </c>
      <c r="B138" s="2">
        <v>0</v>
      </c>
    </row>
    <row r="139" spans="1:2" x14ac:dyDescent="0.3">
      <c r="A139" s="1">
        <v>136</v>
      </c>
      <c r="B139" s="2">
        <v>0</v>
      </c>
    </row>
    <row r="140" spans="1:2" x14ac:dyDescent="0.3">
      <c r="A140" s="1">
        <v>137</v>
      </c>
      <c r="B140" s="2">
        <v>0</v>
      </c>
    </row>
    <row r="141" spans="1:2" x14ac:dyDescent="0.3">
      <c r="A141" s="1">
        <v>138</v>
      </c>
      <c r="B141" s="2">
        <v>0</v>
      </c>
    </row>
    <row r="142" spans="1:2" x14ac:dyDescent="0.3">
      <c r="A142" s="1">
        <v>139</v>
      </c>
      <c r="B142" s="2">
        <v>0</v>
      </c>
    </row>
    <row r="143" spans="1:2" x14ac:dyDescent="0.3">
      <c r="A143" s="1">
        <v>140</v>
      </c>
      <c r="B143" s="2">
        <v>0</v>
      </c>
    </row>
    <row r="144" spans="1:2" x14ac:dyDescent="0.3">
      <c r="A144" s="1">
        <v>141</v>
      </c>
      <c r="B144" s="2">
        <v>0</v>
      </c>
    </row>
    <row r="145" spans="1:2" x14ac:dyDescent="0.3">
      <c r="A145" s="1">
        <v>142</v>
      </c>
      <c r="B145" s="2">
        <v>0</v>
      </c>
    </row>
    <row r="146" spans="1:2" x14ac:dyDescent="0.3">
      <c r="A146" s="1">
        <v>143</v>
      </c>
      <c r="B146" s="2">
        <v>0</v>
      </c>
    </row>
    <row r="147" spans="1:2" x14ac:dyDescent="0.3">
      <c r="A147" s="1">
        <v>144</v>
      </c>
      <c r="B147" s="2">
        <v>0</v>
      </c>
    </row>
    <row r="148" spans="1:2" x14ac:dyDescent="0.3">
      <c r="A148" s="1">
        <v>145</v>
      </c>
      <c r="B148" s="2">
        <v>0</v>
      </c>
    </row>
    <row r="149" spans="1:2" x14ac:dyDescent="0.3">
      <c r="A149" s="1">
        <v>146</v>
      </c>
      <c r="B149" s="2">
        <v>0</v>
      </c>
    </row>
    <row r="150" spans="1:2" x14ac:dyDescent="0.3">
      <c r="A150" s="1">
        <v>147</v>
      </c>
      <c r="B150" s="2">
        <v>0</v>
      </c>
    </row>
    <row r="151" spans="1:2" x14ac:dyDescent="0.3">
      <c r="A151" s="1">
        <v>148</v>
      </c>
      <c r="B151" s="2">
        <v>0</v>
      </c>
    </row>
    <row r="152" spans="1:2" x14ac:dyDescent="0.3">
      <c r="A152" s="1">
        <v>149</v>
      </c>
      <c r="B152" s="2">
        <v>0</v>
      </c>
    </row>
    <row r="153" spans="1:2" x14ac:dyDescent="0.3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033B-060D-4DD1-9D9A-200724D0B863}">
  <dimension ref="A1:P50"/>
  <sheetViews>
    <sheetView topLeftCell="A25" workbookViewId="0">
      <selection activeCell="S32" sqref="S32"/>
    </sheetView>
  </sheetViews>
  <sheetFormatPr defaultRowHeight="14.4" x14ac:dyDescent="0.3"/>
  <cols>
    <col min="1" max="1" width="7.5546875" customWidth="1"/>
    <col min="2" max="2" width="5.33203125" customWidth="1"/>
    <col min="3" max="3" width="9.21875" customWidth="1"/>
    <col min="4" max="4" width="21.109375" customWidth="1"/>
    <col min="5" max="5" width="9.5546875" customWidth="1"/>
    <col min="6" max="6" width="8.44140625" customWidth="1"/>
    <col min="7" max="7" width="9.88671875" customWidth="1"/>
    <col min="8" max="8" width="7.77734375" customWidth="1"/>
    <col min="9" max="9" width="10.44140625" customWidth="1"/>
    <col min="10" max="10" width="7.5546875" customWidth="1"/>
    <col min="11" max="11" width="9.88671875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16</v>
      </c>
      <c r="C2" s="10">
        <v>108144</v>
      </c>
      <c r="D2" s="10" t="s">
        <v>148</v>
      </c>
      <c r="E2" s="10">
        <v>2001</v>
      </c>
      <c r="F2" s="10" t="s">
        <v>17</v>
      </c>
      <c r="G2" s="10" t="s">
        <v>59</v>
      </c>
      <c r="H2" s="10" t="s">
        <v>329</v>
      </c>
      <c r="I2" s="10" t="s">
        <v>330</v>
      </c>
      <c r="J2" s="10" t="s">
        <v>18</v>
      </c>
      <c r="K2" s="11" t="s">
        <v>331</v>
      </c>
      <c r="N2">
        <f t="shared" ref="N2:N32" si="0">C2</f>
        <v>108144</v>
      </c>
      <c r="O2">
        <f>IF(AND(A2&gt;0,A2&lt;999),IFERROR(VLOOKUP(results0301[[#This Row],[Card]],FISW[],1,FALSE),0),0)</f>
        <v>108144</v>
      </c>
      <c r="P2">
        <f t="shared" ref="P2:P32" si="1">A2</f>
        <v>1</v>
      </c>
    </row>
    <row r="3" spans="1:16" x14ac:dyDescent="0.3">
      <c r="A3" s="12">
        <v>2</v>
      </c>
      <c r="B3" s="13">
        <v>13</v>
      </c>
      <c r="C3" s="13">
        <v>107522</v>
      </c>
      <c r="D3" s="13" t="s">
        <v>332</v>
      </c>
      <c r="E3" s="13">
        <v>1995</v>
      </c>
      <c r="F3" s="13" t="s">
        <v>17</v>
      </c>
      <c r="G3" s="13" t="s">
        <v>333</v>
      </c>
      <c r="H3" s="13" t="s">
        <v>55</v>
      </c>
      <c r="I3" s="13" t="s">
        <v>334</v>
      </c>
      <c r="J3" s="13" t="s">
        <v>335</v>
      </c>
      <c r="K3" s="14" t="s">
        <v>336</v>
      </c>
      <c r="N3">
        <f t="shared" si="0"/>
        <v>107522</v>
      </c>
      <c r="O3">
        <f>IF(AND(A3&gt;0,A3&lt;999),IFERROR(VLOOKUP(results0301[[#This Row],[Card]],FISW[],1,FALSE),0),0)</f>
        <v>107522</v>
      </c>
      <c r="P3">
        <f t="shared" si="1"/>
        <v>2</v>
      </c>
    </row>
    <row r="4" spans="1:16" x14ac:dyDescent="0.3">
      <c r="A4" s="9">
        <v>3</v>
      </c>
      <c r="B4" s="10">
        <v>1</v>
      </c>
      <c r="C4" s="10">
        <v>108066</v>
      </c>
      <c r="D4" s="10" t="s">
        <v>319</v>
      </c>
      <c r="E4" s="10">
        <v>2000</v>
      </c>
      <c r="F4" s="10" t="s">
        <v>17</v>
      </c>
      <c r="G4" s="10" t="s">
        <v>337</v>
      </c>
      <c r="H4" s="10" t="s">
        <v>338</v>
      </c>
      <c r="I4" s="10" t="s">
        <v>339</v>
      </c>
      <c r="J4" s="10" t="s">
        <v>340</v>
      </c>
      <c r="K4" s="11" t="s">
        <v>94</v>
      </c>
      <c r="N4">
        <f t="shared" si="0"/>
        <v>108066</v>
      </c>
      <c r="O4">
        <f>IF(AND(A4&gt;0,A4&lt;999),IFERROR(VLOOKUP(results0301[[#This Row],[Card]],FISW[],1,FALSE),0),0)</f>
        <v>108066</v>
      </c>
      <c r="P4">
        <f t="shared" si="1"/>
        <v>3</v>
      </c>
    </row>
    <row r="5" spans="1:16" x14ac:dyDescent="0.3">
      <c r="A5" s="12">
        <v>4</v>
      </c>
      <c r="B5" s="13">
        <v>2</v>
      </c>
      <c r="C5" s="13">
        <v>108143</v>
      </c>
      <c r="D5" s="13" t="s">
        <v>326</v>
      </c>
      <c r="E5" s="13">
        <v>2001</v>
      </c>
      <c r="F5" s="13" t="s">
        <v>17</v>
      </c>
      <c r="G5" s="13" t="s">
        <v>56</v>
      </c>
      <c r="H5" s="13" t="s">
        <v>341</v>
      </c>
      <c r="I5" s="13" t="s">
        <v>342</v>
      </c>
      <c r="J5" s="13" t="s">
        <v>343</v>
      </c>
      <c r="K5" s="14" t="s">
        <v>344</v>
      </c>
      <c r="N5">
        <f t="shared" si="0"/>
        <v>108143</v>
      </c>
      <c r="O5">
        <f>IF(AND(A5&gt;0,A5&lt;999),IFERROR(VLOOKUP(results0301[[#This Row],[Card]],FISW[],1,FALSE),0),0)</f>
        <v>108143</v>
      </c>
      <c r="P5">
        <f t="shared" si="1"/>
        <v>4</v>
      </c>
    </row>
    <row r="6" spans="1:16" x14ac:dyDescent="0.3">
      <c r="A6" s="9">
        <v>5</v>
      </c>
      <c r="B6" s="10">
        <v>9</v>
      </c>
      <c r="C6" s="10">
        <v>107227</v>
      </c>
      <c r="D6" s="10" t="s">
        <v>345</v>
      </c>
      <c r="E6" s="10">
        <v>1992</v>
      </c>
      <c r="F6" s="10" t="s">
        <v>17</v>
      </c>
      <c r="G6" s="10" t="s">
        <v>346</v>
      </c>
      <c r="H6" s="10" t="s">
        <v>347</v>
      </c>
      <c r="I6" s="10" t="s">
        <v>348</v>
      </c>
      <c r="J6" s="10" t="s">
        <v>349</v>
      </c>
      <c r="K6" s="11" t="s">
        <v>350</v>
      </c>
      <c r="N6">
        <f t="shared" si="0"/>
        <v>107227</v>
      </c>
      <c r="O6">
        <f>IF(AND(A6&gt;0,A6&lt;999),IFERROR(VLOOKUP(results0301[[#This Row],[Card]],FISW[],1,FALSE),0),0)</f>
        <v>107227</v>
      </c>
      <c r="P6">
        <f t="shared" si="1"/>
        <v>5</v>
      </c>
    </row>
    <row r="7" spans="1:16" x14ac:dyDescent="0.3">
      <c r="A7" s="12">
        <v>6</v>
      </c>
      <c r="B7" s="13">
        <v>19</v>
      </c>
      <c r="C7" s="13">
        <v>108140</v>
      </c>
      <c r="D7" s="13" t="s">
        <v>351</v>
      </c>
      <c r="E7" s="13">
        <v>2001</v>
      </c>
      <c r="F7" s="13" t="s">
        <v>17</v>
      </c>
      <c r="G7" s="13" t="s">
        <v>34</v>
      </c>
      <c r="H7" s="13" t="s">
        <v>338</v>
      </c>
      <c r="I7" s="13" t="s">
        <v>352</v>
      </c>
      <c r="J7" s="13" t="s">
        <v>353</v>
      </c>
      <c r="K7" s="14" t="s">
        <v>354</v>
      </c>
      <c r="N7">
        <f t="shared" si="0"/>
        <v>108140</v>
      </c>
      <c r="O7">
        <f>IF(AND(A7&gt;0,A7&lt;999),IFERROR(VLOOKUP(results0301[[#This Row],[Card]],FISW[],1,FALSE),0),0)</f>
        <v>108140</v>
      </c>
      <c r="P7">
        <f t="shared" si="1"/>
        <v>6</v>
      </c>
    </row>
    <row r="8" spans="1:16" x14ac:dyDescent="0.3">
      <c r="A8" s="9">
        <v>7</v>
      </c>
      <c r="B8" s="10">
        <v>15</v>
      </c>
      <c r="C8" s="10">
        <v>108007</v>
      </c>
      <c r="D8" s="10" t="s">
        <v>154</v>
      </c>
      <c r="E8" s="10">
        <v>2000</v>
      </c>
      <c r="F8" s="10" t="s">
        <v>17</v>
      </c>
      <c r="G8" s="10" t="s">
        <v>58</v>
      </c>
      <c r="H8" s="10" t="s">
        <v>338</v>
      </c>
      <c r="I8" s="10" t="s">
        <v>355</v>
      </c>
      <c r="J8" s="10" t="s">
        <v>356</v>
      </c>
      <c r="K8" s="11" t="s">
        <v>357</v>
      </c>
      <c r="N8">
        <f t="shared" si="0"/>
        <v>108007</v>
      </c>
      <c r="O8">
        <f>IF(AND(A8&gt;0,A8&lt;999),IFERROR(VLOOKUP(results0301[[#This Row],[Card]],FISW[],1,FALSE),0),0)</f>
        <v>108007</v>
      </c>
      <c r="P8">
        <f t="shared" si="1"/>
        <v>7</v>
      </c>
    </row>
    <row r="9" spans="1:16" x14ac:dyDescent="0.3">
      <c r="A9" s="12">
        <v>8</v>
      </c>
      <c r="B9" s="13">
        <v>7</v>
      </c>
      <c r="C9" s="13">
        <v>108137</v>
      </c>
      <c r="D9" s="13" t="s">
        <v>159</v>
      </c>
      <c r="E9" s="13">
        <v>2001</v>
      </c>
      <c r="F9" s="13" t="s">
        <v>17</v>
      </c>
      <c r="G9" s="13" t="s">
        <v>358</v>
      </c>
      <c r="H9" s="13" t="s">
        <v>359</v>
      </c>
      <c r="I9" s="13" t="s">
        <v>360</v>
      </c>
      <c r="J9" s="13" t="s">
        <v>361</v>
      </c>
      <c r="K9" s="14" t="s">
        <v>362</v>
      </c>
      <c r="N9">
        <f t="shared" si="0"/>
        <v>108137</v>
      </c>
      <c r="O9">
        <f>IF(AND(A9&gt;0,A9&lt;999),IFERROR(VLOOKUP(results0301[[#This Row],[Card]],FISW[],1,FALSE),0),0)</f>
        <v>108137</v>
      </c>
      <c r="P9">
        <f t="shared" si="1"/>
        <v>8</v>
      </c>
    </row>
    <row r="10" spans="1:16" x14ac:dyDescent="0.3">
      <c r="A10" s="9">
        <v>9</v>
      </c>
      <c r="B10" s="10">
        <v>17</v>
      </c>
      <c r="C10" s="10">
        <v>6536619</v>
      </c>
      <c r="D10" s="10" t="s">
        <v>197</v>
      </c>
      <c r="E10" s="10">
        <v>2001</v>
      </c>
      <c r="F10" s="10" t="s">
        <v>20</v>
      </c>
      <c r="G10" s="10" t="s">
        <v>62</v>
      </c>
      <c r="H10" s="10" t="s">
        <v>363</v>
      </c>
      <c r="I10" s="10" t="s">
        <v>364</v>
      </c>
      <c r="J10" s="10" t="s">
        <v>365</v>
      </c>
      <c r="K10" s="11" t="s">
        <v>366</v>
      </c>
      <c r="N10">
        <f t="shared" si="0"/>
        <v>6536619</v>
      </c>
      <c r="O10">
        <f>IF(AND(A10&gt;0,A10&lt;999),IFERROR(VLOOKUP(results0301[[#This Row],[Card]],FISW[],1,FALSE),0),0)</f>
        <v>6536619</v>
      </c>
      <c r="P10">
        <f t="shared" si="1"/>
        <v>9</v>
      </c>
    </row>
    <row r="11" spans="1:16" x14ac:dyDescent="0.3">
      <c r="A11" s="12">
        <v>10</v>
      </c>
      <c r="B11" s="13">
        <v>5</v>
      </c>
      <c r="C11" s="13">
        <v>107860</v>
      </c>
      <c r="D11" s="13" t="s">
        <v>120</v>
      </c>
      <c r="E11" s="13">
        <v>1999</v>
      </c>
      <c r="F11" s="13" t="s">
        <v>17</v>
      </c>
      <c r="G11" s="13" t="s">
        <v>367</v>
      </c>
      <c r="H11" s="13" t="s">
        <v>368</v>
      </c>
      <c r="I11" s="13" t="s">
        <v>369</v>
      </c>
      <c r="J11" s="13" t="s">
        <v>75</v>
      </c>
      <c r="K11" s="14" t="s">
        <v>370</v>
      </c>
      <c r="N11">
        <f t="shared" si="0"/>
        <v>107860</v>
      </c>
      <c r="O11">
        <f>IF(AND(A11&gt;0,A11&lt;999),IFERROR(VLOOKUP(results0301[[#This Row],[Card]],FISW[],1,FALSE),0),0)</f>
        <v>107860</v>
      </c>
      <c r="P11">
        <f t="shared" si="1"/>
        <v>10</v>
      </c>
    </row>
    <row r="12" spans="1:16" x14ac:dyDescent="0.3">
      <c r="A12" s="9">
        <v>11</v>
      </c>
      <c r="B12" s="10">
        <v>10</v>
      </c>
      <c r="C12" s="10">
        <v>107861</v>
      </c>
      <c r="D12" s="10" t="s">
        <v>174</v>
      </c>
      <c r="E12" s="10">
        <v>1999</v>
      </c>
      <c r="F12" s="10" t="s">
        <v>17</v>
      </c>
      <c r="G12" s="10" t="s">
        <v>371</v>
      </c>
      <c r="H12" s="10" t="s">
        <v>372</v>
      </c>
      <c r="I12" s="10" t="s">
        <v>373</v>
      </c>
      <c r="J12" s="10" t="s">
        <v>374</v>
      </c>
      <c r="K12" s="11" t="s">
        <v>375</v>
      </c>
      <c r="N12">
        <f t="shared" si="0"/>
        <v>107861</v>
      </c>
      <c r="O12">
        <f>IF(AND(A12&gt;0,A12&lt;999),IFERROR(VLOOKUP(results0301[[#This Row],[Card]],FISW[],1,FALSE),0),0)</f>
        <v>107861</v>
      </c>
      <c r="P12">
        <f t="shared" si="1"/>
        <v>11</v>
      </c>
    </row>
    <row r="13" spans="1:16" x14ac:dyDescent="0.3">
      <c r="A13" s="12">
        <v>12</v>
      </c>
      <c r="B13" s="13">
        <v>6</v>
      </c>
      <c r="C13" s="13">
        <v>6536168</v>
      </c>
      <c r="D13" s="13" t="s">
        <v>376</v>
      </c>
      <c r="E13" s="13">
        <v>1999</v>
      </c>
      <c r="F13" s="13" t="s">
        <v>20</v>
      </c>
      <c r="G13" s="13" t="s">
        <v>36</v>
      </c>
      <c r="H13" s="13" t="s">
        <v>63</v>
      </c>
      <c r="I13" s="13" t="s">
        <v>377</v>
      </c>
      <c r="J13" s="13" t="s">
        <v>21</v>
      </c>
      <c r="K13" s="14" t="s">
        <v>378</v>
      </c>
      <c r="N13">
        <f t="shared" si="0"/>
        <v>6536168</v>
      </c>
      <c r="O13">
        <f>IF(AND(A13&gt;0,A13&lt;999),IFERROR(VLOOKUP(results0301[[#This Row],[Card]],FISW[],1,FALSE),0),0)</f>
        <v>6536168</v>
      </c>
      <c r="P13">
        <f t="shared" si="1"/>
        <v>12</v>
      </c>
    </row>
    <row r="14" spans="1:16" x14ac:dyDescent="0.3">
      <c r="A14" s="9">
        <v>13</v>
      </c>
      <c r="B14" s="10">
        <v>11</v>
      </c>
      <c r="C14" s="10">
        <v>108112</v>
      </c>
      <c r="D14" s="10" t="s">
        <v>241</v>
      </c>
      <c r="E14" s="10">
        <v>2001</v>
      </c>
      <c r="F14" s="10" t="s">
        <v>17</v>
      </c>
      <c r="G14" s="10" t="s">
        <v>37</v>
      </c>
      <c r="H14" s="10" t="s">
        <v>379</v>
      </c>
      <c r="I14" s="10" t="s">
        <v>380</v>
      </c>
      <c r="J14" s="10" t="s">
        <v>79</v>
      </c>
      <c r="K14" s="11" t="s">
        <v>381</v>
      </c>
      <c r="N14">
        <f t="shared" si="0"/>
        <v>108112</v>
      </c>
      <c r="O14">
        <f>IF(AND(A14&gt;0,A14&lt;999),IFERROR(VLOOKUP(results0301[[#This Row],[Card]],FISW[],1,FALSE),0),0)</f>
        <v>108112</v>
      </c>
      <c r="P14">
        <f t="shared" si="1"/>
        <v>13</v>
      </c>
    </row>
    <row r="15" spans="1:16" x14ac:dyDescent="0.3">
      <c r="A15" s="12">
        <v>14</v>
      </c>
      <c r="B15" s="13">
        <v>3</v>
      </c>
      <c r="C15" s="13">
        <v>108002</v>
      </c>
      <c r="D15" s="13" t="s">
        <v>315</v>
      </c>
      <c r="E15" s="13">
        <v>2000</v>
      </c>
      <c r="F15" s="13" t="s">
        <v>17</v>
      </c>
      <c r="G15" s="13" t="s">
        <v>382</v>
      </c>
      <c r="H15" s="13" t="s">
        <v>383</v>
      </c>
      <c r="I15" s="13" t="s">
        <v>384</v>
      </c>
      <c r="J15" s="13" t="s">
        <v>385</v>
      </c>
      <c r="K15" s="14" t="s">
        <v>386</v>
      </c>
      <c r="N15">
        <f t="shared" si="0"/>
        <v>108002</v>
      </c>
      <c r="O15">
        <f>IF(AND(A15&gt;0,A15&lt;999),IFERROR(VLOOKUP(results0301[[#This Row],[Card]],FISW[],1,FALSE),0),0)</f>
        <v>108002</v>
      </c>
      <c r="P15">
        <f t="shared" si="1"/>
        <v>14</v>
      </c>
    </row>
    <row r="16" spans="1:16" x14ac:dyDescent="0.3">
      <c r="A16" s="9">
        <v>15</v>
      </c>
      <c r="B16" s="10">
        <v>23</v>
      </c>
      <c r="C16" s="10">
        <v>108104</v>
      </c>
      <c r="D16" s="10" t="s">
        <v>313</v>
      </c>
      <c r="E16" s="10">
        <v>2001</v>
      </c>
      <c r="F16" s="10" t="s">
        <v>17</v>
      </c>
      <c r="G16" s="10" t="s">
        <v>387</v>
      </c>
      <c r="H16" s="10" t="s">
        <v>388</v>
      </c>
      <c r="I16" s="10" t="s">
        <v>389</v>
      </c>
      <c r="J16" s="10" t="s">
        <v>390</v>
      </c>
      <c r="K16" s="11" t="s">
        <v>391</v>
      </c>
      <c r="N16">
        <f t="shared" si="0"/>
        <v>108104</v>
      </c>
      <c r="O16">
        <f>IF(AND(A16&gt;0,A16&lt;999),IFERROR(VLOOKUP(results0301[[#This Row],[Card]],FISW[],1,FALSE),0),0)</f>
        <v>108104</v>
      </c>
      <c r="P16">
        <f t="shared" si="1"/>
        <v>15</v>
      </c>
    </row>
    <row r="17" spans="1:16" x14ac:dyDescent="0.3">
      <c r="A17" s="12">
        <v>16</v>
      </c>
      <c r="B17" s="13">
        <v>25</v>
      </c>
      <c r="C17" s="13">
        <v>108183</v>
      </c>
      <c r="D17" s="13" t="s">
        <v>213</v>
      </c>
      <c r="E17" s="13">
        <v>2001</v>
      </c>
      <c r="F17" s="13" t="s">
        <v>17</v>
      </c>
      <c r="G17" s="13" t="s">
        <v>392</v>
      </c>
      <c r="H17" s="13" t="s">
        <v>393</v>
      </c>
      <c r="I17" s="13" t="s">
        <v>394</v>
      </c>
      <c r="J17" s="13" t="s">
        <v>395</v>
      </c>
      <c r="K17" s="14" t="s">
        <v>396</v>
      </c>
      <c r="N17">
        <f t="shared" si="0"/>
        <v>108183</v>
      </c>
      <c r="O17">
        <f>IF(AND(A17&gt;0,A17&lt;999),IFERROR(VLOOKUP(results0301[[#This Row],[Card]],FISW[],1,FALSE),0),0)</f>
        <v>108183</v>
      </c>
      <c r="P17">
        <f t="shared" si="1"/>
        <v>16</v>
      </c>
    </row>
    <row r="18" spans="1:16" x14ac:dyDescent="0.3">
      <c r="A18" s="9">
        <v>17</v>
      </c>
      <c r="B18" s="10">
        <v>29</v>
      </c>
      <c r="C18" s="10">
        <v>6536617</v>
      </c>
      <c r="D18" s="10" t="s">
        <v>286</v>
      </c>
      <c r="E18" s="10">
        <v>2001</v>
      </c>
      <c r="F18" s="10" t="s">
        <v>20</v>
      </c>
      <c r="G18" s="10" t="s">
        <v>397</v>
      </c>
      <c r="H18" s="10" t="s">
        <v>35</v>
      </c>
      <c r="I18" s="10" t="s">
        <v>398</v>
      </c>
      <c r="J18" s="10" t="s">
        <v>399</v>
      </c>
      <c r="K18" s="11" t="s">
        <v>400</v>
      </c>
      <c r="N18">
        <f t="shared" si="0"/>
        <v>6536617</v>
      </c>
      <c r="O18">
        <f>IF(AND(A18&gt;0,A18&lt;999),IFERROR(VLOOKUP(results0301[[#This Row],[Card]],FISW[],1,FALSE),0),0)</f>
        <v>6536617</v>
      </c>
      <c r="P18">
        <f t="shared" si="1"/>
        <v>17</v>
      </c>
    </row>
    <row r="19" spans="1:16" x14ac:dyDescent="0.3">
      <c r="A19" s="12">
        <v>18</v>
      </c>
      <c r="B19" s="13">
        <v>34</v>
      </c>
      <c r="C19" s="13">
        <v>108142</v>
      </c>
      <c r="D19" s="13" t="s">
        <v>236</v>
      </c>
      <c r="E19" s="13">
        <v>2001</v>
      </c>
      <c r="F19" s="13" t="s">
        <v>17</v>
      </c>
      <c r="G19" s="13" t="s">
        <v>401</v>
      </c>
      <c r="H19" s="13" t="s">
        <v>402</v>
      </c>
      <c r="I19" s="13" t="s">
        <v>403</v>
      </c>
      <c r="J19" s="13" t="s">
        <v>404</v>
      </c>
      <c r="K19" s="14" t="s">
        <v>405</v>
      </c>
      <c r="N19">
        <f t="shared" si="0"/>
        <v>108142</v>
      </c>
      <c r="O19">
        <f>IF(AND(A19&gt;0,A19&lt;999),IFERROR(VLOOKUP(results0301[[#This Row],[Card]],FISW[],1,FALSE),0),0)</f>
        <v>108142</v>
      </c>
      <c r="P19">
        <f t="shared" si="1"/>
        <v>18</v>
      </c>
    </row>
    <row r="20" spans="1:16" x14ac:dyDescent="0.3">
      <c r="A20" s="9">
        <v>19</v>
      </c>
      <c r="B20" s="10">
        <v>20</v>
      </c>
      <c r="C20" s="10">
        <v>308018</v>
      </c>
      <c r="D20" s="10" t="s">
        <v>219</v>
      </c>
      <c r="E20" s="10">
        <v>2000</v>
      </c>
      <c r="F20" s="10" t="s">
        <v>220</v>
      </c>
      <c r="G20" s="10" t="s">
        <v>406</v>
      </c>
      <c r="H20" s="10" t="s">
        <v>39</v>
      </c>
      <c r="I20" s="10" t="s">
        <v>407</v>
      </c>
      <c r="J20" s="10" t="s">
        <v>408</v>
      </c>
      <c r="K20" s="11" t="s">
        <v>409</v>
      </c>
      <c r="N20">
        <f t="shared" si="0"/>
        <v>308018</v>
      </c>
      <c r="O20">
        <f>IF(AND(A20&gt;0,A20&lt;999),IFERROR(VLOOKUP(results0301[[#This Row],[Card]],FISW[],1,FALSE),0),0)</f>
        <v>308018</v>
      </c>
      <c r="P20">
        <f t="shared" si="1"/>
        <v>19</v>
      </c>
    </row>
    <row r="21" spans="1:16" x14ac:dyDescent="0.3">
      <c r="A21" s="12">
        <v>20</v>
      </c>
      <c r="B21" s="13">
        <v>27</v>
      </c>
      <c r="C21" s="13">
        <v>108138</v>
      </c>
      <c r="D21" s="13" t="s">
        <v>410</v>
      </c>
      <c r="E21" s="13">
        <v>2001</v>
      </c>
      <c r="F21" s="13" t="s">
        <v>17</v>
      </c>
      <c r="G21" s="13" t="s">
        <v>411</v>
      </c>
      <c r="H21" s="13" t="s">
        <v>412</v>
      </c>
      <c r="I21" s="13" t="s">
        <v>413</v>
      </c>
      <c r="J21" s="13" t="s">
        <v>414</v>
      </c>
      <c r="K21" s="14" t="s">
        <v>415</v>
      </c>
      <c r="N21">
        <f t="shared" si="0"/>
        <v>108138</v>
      </c>
      <c r="O21">
        <f>IF(AND(A21&gt;0,A21&lt;999),IFERROR(VLOOKUP(results0301[[#This Row],[Card]],FISW[],1,FALSE),0),0)</f>
        <v>108138</v>
      </c>
      <c r="P21">
        <f t="shared" si="1"/>
        <v>20</v>
      </c>
    </row>
    <row r="22" spans="1:16" x14ac:dyDescent="0.3">
      <c r="A22" s="9">
        <v>21</v>
      </c>
      <c r="B22" s="10">
        <v>22</v>
      </c>
      <c r="C22" s="10">
        <v>108052</v>
      </c>
      <c r="D22" s="10" t="s">
        <v>231</v>
      </c>
      <c r="E22" s="10">
        <v>2000</v>
      </c>
      <c r="F22" s="10" t="s">
        <v>17</v>
      </c>
      <c r="G22" s="10" t="s">
        <v>416</v>
      </c>
      <c r="H22" s="10" t="s">
        <v>417</v>
      </c>
      <c r="I22" s="10" t="s">
        <v>418</v>
      </c>
      <c r="J22" s="10" t="s">
        <v>419</v>
      </c>
      <c r="K22" s="11" t="s">
        <v>420</v>
      </c>
      <c r="N22">
        <f t="shared" si="0"/>
        <v>108052</v>
      </c>
      <c r="O22">
        <f>IF(AND(A22&gt;0,A22&lt;999),IFERROR(VLOOKUP(results0301[[#This Row],[Card]],FISW[],1,FALSE),0),0)</f>
        <v>108052</v>
      </c>
      <c r="P22">
        <f t="shared" si="1"/>
        <v>21</v>
      </c>
    </row>
    <row r="23" spans="1:16" x14ac:dyDescent="0.3">
      <c r="A23" s="12">
        <v>22</v>
      </c>
      <c r="B23" s="13">
        <v>26</v>
      </c>
      <c r="C23" s="13">
        <v>108177</v>
      </c>
      <c r="D23" s="13" t="s">
        <v>421</v>
      </c>
      <c r="E23" s="13">
        <v>2001</v>
      </c>
      <c r="F23" s="13" t="s">
        <v>17</v>
      </c>
      <c r="G23" s="13" t="s">
        <v>422</v>
      </c>
      <c r="H23" s="13" t="s">
        <v>423</v>
      </c>
      <c r="I23" s="13" t="s">
        <v>424</v>
      </c>
      <c r="J23" s="13" t="s">
        <v>33</v>
      </c>
      <c r="K23" s="14" t="s">
        <v>425</v>
      </c>
      <c r="N23">
        <f t="shared" si="0"/>
        <v>108177</v>
      </c>
      <c r="O23">
        <f>IF(AND(A23&gt;0,A23&lt;999),IFERROR(VLOOKUP(results0301[[#This Row],[Card]],FISW[],1,FALSE),0),0)</f>
        <v>108177</v>
      </c>
      <c r="P23">
        <f t="shared" si="1"/>
        <v>22</v>
      </c>
    </row>
    <row r="24" spans="1:16" x14ac:dyDescent="0.3">
      <c r="A24" s="9">
        <v>23</v>
      </c>
      <c r="B24" s="10">
        <v>33</v>
      </c>
      <c r="C24" s="10">
        <v>108128</v>
      </c>
      <c r="D24" s="10" t="s">
        <v>322</v>
      </c>
      <c r="E24" s="10">
        <v>2001</v>
      </c>
      <c r="F24" s="10" t="s">
        <v>17</v>
      </c>
      <c r="G24" s="10" t="s">
        <v>426</v>
      </c>
      <c r="H24" s="10" t="s">
        <v>427</v>
      </c>
      <c r="I24" s="10" t="s">
        <v>428</v>
      </c>
      <c r="J24" s="10" t="s">
        <v>429</v>
      </c>
      <c r="K24" s="11" t="s">
        <v>430</v>
      </c>
      <c r="N24">
        <f t="shared" si="0"/>
        <v>108128</v>
      </c>
      <c r="O24">
        <f>IF(AND(A24&gt;0,A24&lt;999),IFERROR(VLOOKUP(results0301[[#This Row],[Card]],FISW[],1,FALSE),0),0)</f>
        <v>108128</v>
      </c>
      <c r="P24">
        <f t="shared" si="1"/>
        <v>23</v>
      </c>
    </row>
    <row r="25" spans="1:16" x14ac:dyDescent="0.3">
      <c r="A25" s="12">
        <v>24</v>
      </c>
      <c r="B25" s="13">
        <v>35</v>
      </c>
      <c r="C25" s="13">
        <v>108181</v>
      </c>
      <c r="D25" s="13" t="s">
        <v>276</v>
      </c>
      <c r="E25" s="13">
        <v>2001</v>
      </c>
      <c r="F25" s="13" t="s">
        <v>17</v>
      </c>
      <c r="G25" s="13" t="s">
        <v>431</v>
      </c>
      <c r="H25" s="13" t="s">
        <v>432</v>
      </c>
      <c r="I25" s="13" t="s">
        <v>433</v>
      </c>
      <c r="J25" s="13" t="s">
        <v>434</v>
      </c>
      <c r="K25" s="14" t="s">
        <v>435</v>
      </c>
      <c r="N25">
        <f t="shared" si="0"/>
        <v>108181</v>
      </c>
      <c r="O25">
        <f>IF(AND(A25&gt;0,A25&lt;999),IFERROR(VLOOKUP(results0301[[#This Row],[Card]],FISW[],1,FALSE),0),0)</f>
        <v>108181</v>
      </c>
      <c r="P25">
        <f t="shared" si="1"/>
        <v>24</v>
      </c>
    </row>
    <row r="26" spans="1:16" x14ac:dyDescent="0.3">
      <c r="A26" s="9">
        <v>25</v>
      </c>
      <c r="B26" s="10">
        <v>38</v>
      </c>
      <c r="C26" s="10">
        <v>108154</v>
      </c>
      <c r="D26" s="10" t="s">
        <v>292</v>
      </c>
      <c r="E26" s="10">
        <v>2001</v>
      </c>
      <c r="F26" s="10" t="s">
        <v>17</v>
      </c>
      <c r="G26" s="10" t="s">
        <v>436</v>
      </c>
      <c r="H26" s="10" t="s">
        <v>437</v>
      </c>
      <c r="I26" s="10" t="s">
        <v>438</v>
      </c>
      <c r="J26" s="10" t="s">
        <v>439</v>
      </c>
      <c r="K26" s="11" t="s">
        <v>440</v>
      </c>
      <c r="N26">
        <f t="shared" si="0"/>
        <v>108154</v>
      </c>
      <c r="O26">
        <f>IF(AND(A26&gt;0,A26&lt;999),IFERROR(VLOOKUP(results0301[[#This Row],[Card]],FISW[],1,FALSE),0),0)</f>
        <v>108154</v>
      </c>
      <c r="P26">
        <f t="shared" si="1"/>
        <v>25</v>
      </c>
    </row>
    <row r="27" spans="1:16" x14ac:dyDescent="0.3">
      <c r="A27" s="12">
        <v>26</v>
      </c>
      <c r="B27" s="13">
        <v>39</v>
      </c>
      <c r="C27" s="13">
        <v>108217</v>
      </c>
      <c r="D27" s="13" t="s">
        <v>270</v>
      </c>
      <c r="E27" s="13">
        <v>2001</v>
      </c>
      <c r="F27" s="13" t="s">
        <v>17</v>
      </c>
      <c r="G27" s="13" t="s">
        <v>147</v>
      </c>
      <c r="H27" s="13" t="s">
        <v>441</v>
      </c>
      <c r="I27" s="13" t="s">
        <v>442</v>
      </c>
      <c r="J27" s="13" t="s">
        <v>443</v>
      </c>
      <c r="K27" s="14" t="s">
        <v>444</v>
      </c>
      <c r="N27">
        <f t="shared" si="0"/>
        <v>108217</v>
      </c>
      <c r="O27">
        <f>IF(AND(A27&gt;0,A27&lt;999),IFERROR(VLOOKUP(results0301[[#This Row],[Card]],FISW[],1,FALSE),0),0)</f>
        <v>108217</v>
      </c>
      <c r="P27">
        <f t="shared" si="1"/>
        <v>26</v>
      </c>
    </row>
    <row r="28" spans="1:16" x14ac:dyDescent="0.3">
      <c r="A28" s="9">
        <v>27</v>
      </c>
      <c r="B28" s="10">
        <v>36</v>
      </c>
      <c r="C28" s="10">
        <v>108170</v>
      </c>
      <c r="D28" s="10" t="s">
        <v>445</v>
      </c>
      <c r="E28" s="10">
        <v>2001</v>
      </c>
      <c r="F28" s="10" t="s">
        <v>17</v>
      </c>
      <c r="G28" s="10" t="s">
        <v>83</v>
      </c>
      <c r="H28" s="10" t="s">
        <v>227</v>
      </c>
      <c r="I28" s="10" t="s">
        <v>446</v>
      </c>
      <c r="J28" s="10" t="s">
        <v>447</v>
      </c>
      <c r="K28" s="11" t="s">
        <v>448</v>
      </c>
      <c r="N28">
        <f t="shared" si="0"/>
        <v>108170</v>
      </c>
      <c r="O28">
        <f>IF(AND(A28&gt;0,A28&lt;999),IFERROR(VLOOKUP(results0301[[#This Row],[Card]],FISW[],1,FALSE),0),0)</f>
        <v>108170</v>
      </c>
      <c r="P28">
        <f t="shared" si="1"/>
        <v>27</v>
      </c>
    </row>
    <row r="29" spans="1:16" x14ac:dyDescent="0.3">
      <c r="A29" s="12">
        <v>28</v>
      </c>
      <c r="B29" s="13">
        <v>40</v>
      </c>
      <c r="C29" s="13">
        <v>108032</v>
      </c>
      <c r="D29" s="13" t="s">
        <v>297</v>
      </c>
      <c r="E29" s="13">
        <v>2000</v>
      </c>
      <c r="F29" s="13" t="s">
        <v>17</v>
      </c>
      <c r="G29" s="13" t="s">
        <v>449</v>
      </c>
      <c r="H29" s="13" t="s">
        <v>450</v>
      </c>
      <c r="I29" s="13" t="s">
        <v>451</v>
      </c>
      <c r="J29" s="13" t="s">
        <v>452</v>
      </c>
      <c r="K29" s="14" t="s">
        <v>453</v>
      </c>
      <c r="N29">
        <f t="shared" si="0"/>
        <v>108032</v>
      </c>
      <c r="O29">
        <f>IF(AND(A29&gt;0,A29&lt;999),IFERROR(VLOOKUP(results0301[[#This Row],[Card]],FISW[],1,FALSE),0),0)</f>
        <v>108032</v>
      </c>
      <c r="P29">
        <f t="shared" si="1"/>
        <v>28</v>
      </c>
    </row>
    <row r="30" spans="1:16" x14ac:dyDescent="0.3">
      <c r="A30" s="9">
        <v>29</v>
      </c>
      <c r="B30" s="10">
        <v>46</v>
      </c>
      <c r="C30" s="10">
        <v>108168</v>
      </c>
      <c r="D30" s="10" t="s">
        <v>454</v>
      </c>
      <c r="E30" s="10">
        <v>2000</v>
      </c>
      <c r="F30" s="10" t="s">
        <v>17</v>
      </c>
      <c r="G30" s="10" t="s">
        <v>93</v>
      </c>
      <c r="H30" s="10" t="s">
        <v>455</v>
      </c>
      <c r="I30" s="10" t="s">
        <v>456</v>
      </c>
      <c r="J30" s="10" t="s">
        <v>457</v>
      </c>
      <c r="K30" s="11" t="s">
        <v>458</v>
      </c>
      <c r="N30">
        <f t="shared" si="0"/>
        <v>108168</v>
      </c>
      <c r="O30">
        <f>IF(AND(A30&gt;0,A30&lt;999),IFERROR(VLOOKUP(results0301[[#This Row],[Card]],FISW[],1,FALSE),0),0)</f>
        <v>108168</v>
      </c>
      <c r="P30">
        <f t="shared" si="1"/>
        <v>29</v>
      </c>
    </row>
    <row r="31" spans="1:16" x14ac:dyDescent="0.3">
      <c r="A31" s="12">
        <v>30</v>
      </c>
      <c r="B31" s="13">
        <v>43</v>
      </c>
      <c r="C31" s="13">
        <v>108024</v>
      </c>
      <c r="D31" s="13" t="s">
        <v>303</v>
      </c>
      <c r="E31" s="13">
        <v>2000</v>
      </c>
      <c r="F31" s="13" t="s">
        <v>17</v>
      </c>
      <c r="G31" s="13" t="s">
        <v>459</v>
      </c>
      <c r="H31" s="13" t="s">
        <v>460</v>
      </c>
      <c r="I31" s="13" t="s">
        <v>461</v>
      </c>
      <c r="J31" s="13" t="s">
        <v>462</v>
      </c>
      <c r="K31" s="14" t="s">
        <v>463</v>
      </c>
      <c r="N31">
        <f t="shared" si="0"/>
        <v>108024</v>
      </c>
      <c r="O31">
        <f>IF(AND(A31&gt;0,A31&lt;999),IFERROR(VLOOKUP(results0301[[#This Row],[Card]],FISW[],1,FALSE),0),0)</f>
        <v>108024</v>
      </c>
      <c r="P31">
        <f t="shared" si="1"/>
        <v>30</v>
      </c>
    </row>
    <row r="32" spans="1:16" x14ac:dyDescent="0.3">
      <c r="A32" s="9">
        <v>31</v>
      </c>
      <c r="B32" s="10">
        <v>49</v>
      </c>
      <c r="C32" s="10">
        <v>108233</v>
      </c>
      <c r="D32" s="10" t="s">
        <v>464</v>
      </c>
      <c r="E32" s="10">
        <v>2001</v>
      </c>
      <c r="F32" s="10" t="s">
        <v>17</v>
      </c>
      <c r="G32" s="10" t="s">
        <v>465</v>
      </c>
      <c r="H32" s="10" t="s">
        <v>466</v>
      </c>
      <c r="I32" s="10" t="s">
        <v>467</v>
      </c>
      <c r="J32" s="10" t="s">
        <v>468</v>
      </c>
      <c r="K32" s="11" t="s">
        <v>469</v>
      </c>
      <c r="N32">
        <f t="shared" si="0"/>
        <v>108233</v>
      </c>
      <c r="O32">
        <f>IF(AND(A32&gt;0,A32&lt;999),IFERROR(VLOOKUP(results0301[[#This Row],[Card]],FISW[],1,FALSE),0),0)</f>
        <v>108233</v>
      </c>
      <c r="P32">
        <f t="shared" si="1"/>
        <v>31</v>
      </c>
    </row>
    <row r="33" spans="1:16" x14ac:dyDescent="0.3">
      <c r="A33" s="9">
        <v>999</v>
      </c>
      <c r="B33" s="10">
        <v>47</v>
      </c>
      <c r="C33" s="10">
        <v>108131</v>
      </c>
      <c r="D33" s="10" t="s">
        <v>281</v>
      </c>
      <c r="E33" s="10">
        <v>2001</v>
      </c>
      <c r="F33" s="10" t="s">
        <v>17</v>
      </c>
      <c r="G33" s="10" t="s">
        <v>470</v>
      </c>
      <c r="H33" s="10" t="s">
        <v>18</v>
      </c>
      <c r="I33" s="10" t="s">
        <v>18</v>
      </c>
      <c r="J33" s="10" t="s">
        <v>18</v>
      </c>
      <c r="K33" s="11" t="s">
        <v>18</v>
      </c>
      <c r="N33">
        <f t="shared" ref="N33:N50" si="2">C33</f>
        <v>108131</v>
      </c>
      <c r="O33">
        <f>IF(AND(A33&gt;0,A33&lt;999),IFERROR(VLOOKUP(results0301[[#This Row],[Card]],FISW[],1,FALSE),0),0)</f>
        <v>0</v>
      </c>
      <c r="P33">
        <f t="shared" ref="P33:P50" si="3">A33</f>
        <v>999</v>
      </c>
    </row>
    <row r="34" spans="1:16" x14ac:dyDescent="0.3">
      <c r="A34" s="9">
        <v>999</v>
      </c>
      <c r="B34" s="13">
        <v>31</v>
      </c>
      <c r="C34" s="13">
        <v>108103</v>
      </c>
      <c r="D34" s="13" t="s">
        <v>137</v>
      </c>
      <c r="E34" s="13">
        <v>2001</v>
      </c>
      <c r="F34" s="13" t="s">
        <v>17</v>
      </c>
      <c r="G34" s="13" t="s">
        <v>466</v>
      </c>
      <c r="H34" s="13" t="s">
        <v>18</v>
      </c>
      <c r="I34" s="13" t="s">
        <v>18</v>
      </c>
      <c r="J34" s="13" t="s">
        <v>18</v>
      </c>
      <c r="K34" s="14" t="s">
        <v>18</v>
      </c>
      <c r="N34">
        <f t="shared" si="2"/>
        <v>108103</v>
      </c>
      <c r="O34">
        <f>IF(AND(A34&gt;0,A34&lt;999),IFERROR(VLOOKUP(results0301[[#This Row],[Card]],FISW[],1,FALSE),0),0)</f>
        <v>0</v>
      </c>
      <c r="P34">
        <f t="shared" si="3"/>
        <v>999</v>
      </c>
    </row>
    <row r="35" spans="1:16" x14ac:dyDescent="0.3">
      <c r="A35" s="9">
        <v>999</v>
      </c>
      <c r="B35" s="10">
        <v>28</v>
      </c>
      <c r="C35" s="10">
        <v>545012</v>
      </c>
      <c r="D35" s="10" t="s">
        <v>471</v>
      </c>
      <c r="E35" s="10">
        <v>1998</v>
      </c>
      <c r="F35" s="10" t="s">
        <v>472</v>
      </c>
      <c r="G35" s="10" t="s">
        <v>473</v>
      </c>
      <c r="H35" s="10" t="s">
        <v>18</v>
      </c>
      <c r="I35" s="10" t="s">
        <v>18</v>
      </c>
      <c r="J35" s="10" t="s">
        <v>18</v>
      </c>
      <c r="K35" s="11" t="s">
        <v>18</v>
      </c>
      <c r="N35">
        <f t="shared" si="2"/>
        <v>545012</v>
      </c>
      <c r="O35">
        <f>IF(AND(A35&gt;0,A35&lt;999),IFERROR(VLOOKUP(results0301[[#This Row],[Card]],FISW[],1,FALSE),0),0)</f>
        <v>0</v>
      </c>
      <c r="P35">
        <f t="shared" si="3"/>
        <v>999</v>
      </c>
    </row>
    <row r="36" spans="1:16" x14ac:dyDescent="0.3">
      <c r="A36" s="9">
        <v>999</v>
      </c>
      <c r="B36" s="13">
        <v>21</v>
      </c>
      <c r="C36" s="13">
        <v>108136</v>
      </c>
      <c r="D36" s="13" t="s">
        <v>207</v>
      </c>
      <c r="E36" s="13">
        <v>2001</v>
      </c>
      <c r="F36" s="13" t="s">
        <v>17</v>
      </c>
      <c r="G36" s="13" t="s">
        <v>474</v>
      </c>
      <c r="H36" s="13" t="s">
        <v>18</v>
      </c>
      <c r="I36" s="13" t="s">
        <v>18</v>
      </c>
      <c r="J36" s="13" t="s">
        <v>18</v>
      </c>
      <c r="K36" s="14" t="s">
        <v>18</v>
      </c>
      <c r="N36">
        <f t="shared" si="2"/>
        <v>108136</v>
      </c>
      <c r="O36">
        <f>IF(AND(A36&gt;0,A36&lt;999),IFERROR(VLOOKUP(results0301[[#This Row],[Card]],FISW[],1,FALSE),0),0)</f>
        <v>0</v>
      </c>
      <c r="P36">
        <f t="shared" si="3"/>
        <v>999</v>
      </c>
    </row>
    <row r="37" spans="1:16" x14ac:dyDescent="0.3">
      <c r="A37" s="9">
        <v>999</v>
      </c>
      <c r="B37" s="10">
        <v>4</v>
      </c>
      <c r="C37" s="10">
        <v>107863</v>
      </c>
      <c r="D37" s="10" t="s">
        <v>475</v>
      </c>
      <c r="E37" s="10">
        <v>1999</v>
      </c>
      <c r="F37" s="10" t="s">
        <v>17</v>
      </c>
      <c r="G37" s="10" t="s">
        <v>476</v>
      </c>
      <c r="H37" s="10" t="s">
        <v>18</v>
      </c>
      <c r="I37" s="10" t="s">
        <v>18</v>
      </c>
      <c r="J37" s="10" t="s">
        <v>18</v>
      </c>
      <c r="K37" s="11" t="s">
        <v>18</v>
      </c>
      <c r="N37">
        <f t="shared" si="2"/>
        <v>107863</v>
      </c>
      <c r="O37">
        <f>IF(AND(A37&gt;0,A37&lt;999),IFERROR(VLOOKUP(results0301[[#This Row],[Card]],FISW[],1,FALSE),0),0)</f>
        <v>0</v>
      </c>
      <c r="P37">
        <f t="shared" si="3"/>
        <v>999</v>
      </c>
    </row>
    <row r="38" spans="1:16" x14ac:dyDescent="0.3">
      <c r="A38" s="9">
        <v>999</v>
      </c>
      <c r="B38" s="10">
        <v>45</v>
      </c>
      <c r="C38" s="10">
        <v>108127</v>
      </c>
      <c r="D38" s="10" t="s">
        <v>264</v>
      </c>
      <c r="E38" s="10">
        <v>2001</v>
      </c>
      <c r="F38" s="10" t="s">
        <v>17</v>
      </c>
      <c r="G38" s="10" t="s">
        <v>18</v>
      </c>
      <c r="H38" s="10" t="s">
        <v>18</v>
      </c>
      <c r="I38" s="10" t="s">
        <v>18</v>
      </c>
      <c r="J38" s="10" t="s">
        <v>18</v>
      </c>
      <c r="K38" s="11" t="s">
        <v>18</v>
      </c>
      <c r="N38">
        <f t="shared" si="2"/>
        <v>108127</v>
      </c>
      <c r="O38">
        <f>IF(AND(A38&gt;0,A38&lt;999),IFERROR(VLOOKUP(results0301[[#This Row],[Card]],FISW[],1,FALSE),0),0)</f>
        <v>0</v>
      </c>
      <c r="P38">
        <f t="shared" si="3"/>
        <v>999</v>
      </c>
    </row>
    <row r="39" spans="1:16" x14ac:dyDescent="0.3">
      <c r="A39" s="9">
        <v>999</v>
      </c>
      <c r="B39" s="13">
        <v>44</v>
      </c>
      <c r="C39" s="13">
        <v>108180</v>
      </c>
      <c r="D39" s="13" t="s">
        <v>477</v>
      </c>
      <c r="E39" s="13">
        <v>2001</v>
      </c>
      <c r="F39" s="13" t="s">
        <v>17</v>
      </c>
      <c r="G39" s="13" t="s">
        <v>18</v>
      </c>
      <c r="H39" s="13" t="s">
        <v>18</v>
      </c>
      <c r="I39" s="13" t="s">
        <v>18</v>
      </c>
      <c r="J39" s="13" t="s">
        <v>18</v>
      </c>
      <c r="K39" s="14" t="s">
        <v>18</v>
      </c>
      <c r="N39">
        <f t="shared" si="2"/>
        <v>108180</v>
      </c>
      <c r="O39">
        <f>IF(AND(A39&gt;0,A39&lt;999),IFERROR(VLOOKUP(results0301[[#This Row],[Card]],FISW[],1,FALSE),0),0)</f>
        <v>0</v>
      </c>
      <c r="P39">
        <f t="shared" si="3"/>
        <v>999</v>
      </c>
    </row>
    <row r="40" spans="1:16" x14ac:dyDescent="0.3">
      <c r="A40" s="9">
        <v>999</v>
      </c>
      <c r="B40" s="10">
        <v>42</v>
      </c>
      <c r="C40" s="10">
        <v>108155</v>
      </c>
      <c r="D40" s="10" t="s">
        <v>253</v>
      </c>
      <c r="E40" s="10">
        <v>2001</v>
      </c>
      <c r="F40" s="10" t="s">
        <v>17</v>
      </c>
      <c r="G40" s="10" t="s">
        <v>18</v>
      </c>
      <c r="H40" s="10" t="s">
        <v>18</v>
      </c>
      <c r="I40" s="10" t="s">
        <v>18</v>
      </c>
      <c r="J40" s="10" t="s">
        <v>18</v>
      </c>
      <c r="K40" s="11" t="s">
        <v>18</v>
      </c>
      <c r="N40">
        <f t="shared" si="2"/>
        <v>108155</v>
      </c>
      <c r="O40">
        <f>IF(AND(A40&gt;0,A40&lt;999),IFERROR(VLOOKUP(results0301[[#This Row],[Card]],FISW[],1,FALSE),0),0)</f>
        <v>0</v>
      </c>
      <c r="P40">
        <f t="shared" si="3"/>
        <v>999</v>
      </c>
    </row>
    <row r="41" spans="1:16" x14ac:dyDescent="0.3">
      <c r="A41" s="9">
        <v>999</v>
      </c>
      <c r="B41" s="13">
        <v>41</v>
      </c>
      <c r="C41" s="13">
        <v>108059</v>
      </c>
      <c r="D41" s="13" t="s">
        <v>323</v>
      </c>
      <c r="E41" s="13">
        <v>2000</v>
      </c>
      <c r="F41" s="13" t="s">
        <v>17</v>
      </c>
      <c r="G41" s="13" t="s">
        <v>18</v>
      </c>
      <c r="H41" s="13" t="s">
        <v>18</v>
      </c>
      <c r="I41" s="13" t="s">
        <v>18</v>
      </c>
      <c r="J41" s="13" t="s">
        <v>18</v>
      </c>
      <c r="K41" s="14" t="s">
        <v>18</v>
      </c>
      <c r="N41">
        <f t="shared" si="2"/>
        <v>108059</v>
      </c>
      <c r="O41">
        <f>IF(AND(A41&gt;0,A41&lt;999),IFERROR(VLOOKUP(results0301[[#This Row],[Card]],FISW[],1,FALSE),0),0)</f>
        <v>0</v>
      </c>
      <c r="P41">
        <f t="shared" si="3"/>
        <v>999</v>
      </c>
    </row>
    <row r="42" spans="1:16" x14ac:dyDescent="0.3">
      <c r="A42" s="9">
        <v>999</v>
      </c>
      <c r="B42" s="10">
        <v>37</v>
      </c>
      <c r="C42" s="10">
        <v>6536591</v>
      </c>
      <c r="D42" s="10" t="s">
        <v>321</v>
      </c>
      <c r="E42" s="10">
        <v>2001</v>
      </c>
      <c r="F42" s="10" t="s">
        <v>20</v>
      </c>
      <c r="G42" s="10" t="s">
        <v>18</v>
      </c>
      <c r="H42" s="10" t="s">
        <v>18</v>
      </c>
      <c r="I42" s="10" t="s">
        <v>18</v>
      </c>
      <c r="J42" s="10" t="s">
        <v>18</v>
      </c>
      <c r="K42" s="11" t="s">
        <v>18</v>
      </c>
      <c r="N42">
        <f t="shared" si="2"/>
        <v>6536591</v>
      </c>
      <c r="O42">
        <f>IF(AND(A42&gt;0,A42&lt;999),IFERROR(VLOOKUP(results0301[[#This Row],[Card]],FISW[],1,FALSE),0),0)</f>
        <v>0</v>
      </c>
      <c r="P42">
        <f t="shared" si="3"/>
        <v>999</v>
      </c>
    </row>
    <row r="43" spans="1:16" x14ac:dyDescent="0.3">
      <c r="A43" s="9">
        <v>999</v>
      </c>
      <c r="B43" s="13">
        <v>32</v>
      </c>
      <c r="C43" s="13">
        <v>108133</v>
      </c>
      <c r="D43" s="13" t="s">
        <v>225</v>
      </c>
      <c r="E43" s="13">
        <v>2001</v>
      </c>
      <c r="F43" s="13" t="s">
        <v>17</v>
      </c>
      <c r="G43" s="13" t="s">
        <v>18</v>
      </c>
      <c r="H43" s="13" t="s">
        <v>18</v>
      </c>
      <c r="I43" s="13" t="s">
        <v>18</v>
      </c>
      <c r="J43" s="13" t="s">
        <v>18</v>
      </c>
      <c r="K43" s="14" t="s">
        <v>18</v>
      </c>
      <c r="N43">
        <f t="shared" si="2"/>
        <v>108133</v>
      </c>
      <c r="O43">
        <f>IF(AND(A43&gt;0,A43&lt;999),IFERROR(VLOOKUP(results0301[[#This Row],[Card]],FISW[],1,FALSE),0),0)</f>
        <v>0</v>
      </c>
      <c r="P43">
        <f t="shared" si="3"/>
        <v>999</v>
      </c>
    </row>
    <row r="44" spans="1:16" x14ac:dyDescent="0.3">
      <c r="A44" s="9">
        <v>999</v>
      </c>
      <c r="B44" s="10">
        <v>30</v>
      </c>
      <c r="C44" s="10">
        <v>108141</v>
      </c>
      <c r="D44" s="10" t="s">
        <v>320</v>
      </c>
      <c r="E44" s="10">
        <v>2001</v>
      </c>
      <c r="F44" s="10" t="s">
        <v>17</v>
      </c>
      <c r="G44" s="10" t="s">
        <v>18</v>
      </c>
      <c r="H44" s="10" t="s">
        <v>18</v>
      </c>
      <c r="I44" s="10" t="s">
        <v>18</v>
      </c>
      <c r="J44" s="10" t="s">
        <v>18</v>
      </c>
      <c r="K44" s="11" t="s">
        <v>18</v>
      </c>
      <c r="N44">
        <f t="shared" si="2"/>
        <v>108141</v>
      </c>
      <c r="O44">
        <f>IF(AND(A44&gt;0,A44&lt;999),IFERROR(VLOOKUP(results0301[[#This Row],[Card]],FISW[],1,FALSE),0),0)</f>
        <v>0</v>
      </c>
      <c r="P44">
        <f t="shared" si="3"/>
        <v>999</v>
      </c>
    </row>
    <row r="45" spans="1:16" x14ac:dyDescent="0.3">
      <c r="A45" s="9">
        <v>999</v>
      </c>
      <c r="B45" s="13">
        <v>24</v>
      </c>
      <c r="C45" s="13">
        <v>108139</v>
      </c>
      <c r="D45" s="13" t="s">
        <v>258</v>
      </c>
      <c r="E45" s="13">
        <v>2001</v>
      </c>
      <c r="F45" s="13" t="s">
        <v>17</v>
      </c>
      <c r="G45" s="13" t="s">
        <v>18</v>
      </c>
      <c r="H45" s="13" t="s">
        <v>18</v>
      </c>
      <c r="I45" s="13" t="s">
        <v>18</v>
      </c>
      <c r="J45" s="13" t="s">
        <v>18</v>
      </c>
      <c r="K45" s="14" t="s">
        <v>18</v>
      </c>
      <c r="N45">
        <f t="shared" si="2"/>
        <v>108139</v>
      </c>
      <c r="O45">
        <f>IF(AND(A45&gt;0,A45&lt;999),IFERROR(VLOOKUP(results0301[[#This Row],[Card]],FISW[],1,FALSE),0),0)</f>
        <v>0</v>
      </c>
      <c r="P45">
        <f t="shared" si="3"/>
        <v>999</v>
      </c>
    </row>
    <row r="46" spans="1:16" x14ac:dyDescent="0.3">
      <c r="A46" s="9">
        <v>999</v>
      </c>
      <c r="B46" s="10">
        <v>18</v>
      </c>
      <c r="C46" s="10">
        <v>6536443</v>
      </c>
      <c r="D46" s="10" t="s">
        <v>478</v>
      </c>
      <c r="E46" s="10">
        <v>1999</v>
      </c>
      <c r="F46" s="10" t="s">
        <v>20</v>
      </c>
      <c r="G46" s="10" t="s">
        <v>18</v>
      </c>
      <c r="H46" s="10" t="s">
        <v>18</v>
      </c>
      <c r="I46" s="10" t="s">
        <v>18</v>
      </c>
      <c r="J46" s="10" t="s">
        <v>18</v>
      </c>
      <c r="K46" s="11" t="s">
        <v>18</v>
      </c>
      <c r="N46">
        <f t="shared" si="2"/>
        <v>6536443</v>
      </c>
      <c r="O46">
        <f>IF(AND(A46&gt;0,A46&lt;999),IFERROR(VLOOKUP(results0301[[#This Row],[Card]],FISW[],1,FALSE),0),0)</f>
        <v>0</v>
      </c>
      <c r="P46">
        <f t="shared" si="3"/>
        <v>999</v>
      </c>
    </row>
    <row r="47" spans="1:16" x14ac:dyDescent="0.3">
      <c r="A47" s="9">
        <v>999</v>
      </c>
      <c r="B47" s="13">
        <v>14</v>
      </c>
      <c r="C47" s="13">
        <v>6536435</v>
      </c>
      <c r="D47" s="13" t="s">
        <v>190</v>
      </c>
      <c r="E47" s="13">
        <v>2000</v>
      </c>
      <c r="F47" s="13" t="s">
        <v>20</v>
      </c>
      <c r="G47" s="13" t="s">
        <v>18</v>
      </c>
      <c r="H47" s="13" t="s">
        <v>18</v>
      </c>
      <c r="I47" s="13" t="s">
        <v>18</v>
      </c>
      <c r="J47" s="13" t="s">
        <v>18</v>
      </c>
      <c r="K47" s="14" t="s">
        <v>18</v>
      </c>
      <c r="N47">
        <f t="shared" si="2"/>
        <v>6536435</v>
      </c>
      <c r="O47">
        <f>IF(AND(A47&gt;0,A47&lt;999),IFERROR(VLOOKUP(results0301[[#This Row],[Card]],FISW[],1,FALSE),0),0)</f>
        <v>0</v>
      </c>
      <c r="P47">
        <f t="shared" si="3"/>
        <v>999</v>
      </c>
    </row>
    <row r="48" spans="1:16" x14ac:dyDescent="0.3">
      <c r="A48" s="9">
        <v>999</v>
      </c>
      <c r="B48" s="10">
        <v>8</v>
      </c>
      <c r="C48" s="10">
        <v>107807</v>
      </c>
      <c r="D48" s="10" t="s">
        <v>169</v>
      </c>
      <c r="E48" s="10">
        <v>1998</v>
      </c>
      <c r="F48" s="10" t="s">
        <v>17</v>
      </c>
      <c r="G48" s="10" t="s">
        <v>18</v>
      </c>
      <c r="H48" s="10" t="s">
        <v>18</v>
      </c>
      <c r="I48" s="10" t="s">
        <v>18</v>
      </c>
      <c r="J48" s="10" t="s">
        <v>18</v>
      </c>
      <c r="K48" s="11" t="s">
        <v>18</v>
      </c>
      <c r="N48">
        <f t="shared" si="2"/>
        <v>107807</v>
      </c>
      <c r="O48">
        <f>IF(AND(A48&gt;0,A48&lt;999),IFERROR(VLOOKUP(results0301[[#This Row],[Card]],FISW[],1,FALSE),0),0)</f>
        <v>0</v>
      </c>
      <c r="P48">
        <f t="shared" si="3"/>
        <v>999</v>
      </c>
    </row>
    <row r="49" spans="1:16" x14ac:dyDescent="0.3">
      <c r="A49" s="9">
        <v>999</v>
      </c>
      <c r="B49" s="10">
        <v>48</v>
      </c>
      <c r="C49" s="10">
        <v>108232</v>
      </c>
      <c r="D49" s="10" t="s">
        <v>479</v>
      </c>
      <c r="E49" s="10">
        <v>2001</v>
      </c>
      <c r="F49" s="10" t="s">
        <v>17</v>
      </c>
      <c r="G49" s="10" t="s">
        <v>18</v>
      </c>
      <c r="H49" s="10" t="s">
        <v>18</v>
      </c>
      <c r="I49" s="10" t="s">
        <v>18</v>
      </c>
      <c r="J49" s="10" t="s">
        <v>18</v>
      </c>
      <c r="K49" s="11" t="s">
        <v>18</v>
      </c>
      <c r="N49">
        <f t="shared" si="2"/>
        <v>108232</v>
      </c>
      <c r="O49">
        <f>IF(AND(A49&gt;0,A49&lt;999),IFERROR(VLOOKUP(results0301[[#This Row],[Card]],FISW[],1,FALSE),0),0)</f>
        <v>0</v>
      </c>
      <c r="P49">
        <f t="shared" si="3"/>
        <v>999</v>
      </c>
    </row>
    <row r="50" spans="1:16" x14ac:dyDescent="0.3">
      <c r="A50" s="9">
        <v>999</v>
      </c>
      <c r="B50" s="4">
        <v>12</v>
      </c>
      <c r="C50" s="4">
        <v>107044</v>
      </c>
      <c r="D50" s="4" t="s">
        <v>480</v>
      </c>
      <c r="E50" s="4">
        <v>1991</v>
      </c>
      <c r="F50" s="4" t="s">
        <v>17</v>
      </c>
      <c r="G50" s="4" t="s">
        <v>18</v>
      </c>
      <c r="H50" s="4" t="s">
        <v>18</v>
      </c>
      <c r="I50" s="4" t="s">
        <v>18</v>
      </c>
      <c r="J50" s="4" t="s">
        <v>18</v>
      </c>
      <c r="K50" s="5" t="s">
        <v>18</v>
      </c>
      <c r="N50">
        <f t="shared" si="2"/>
        <v>107044</v>
      </c>
      <c r="O50">
        <f>IF(AND(A50&gt;0,A50&lt;999),IFERROR(VLOOKUP(results0301[[#This Row],[Card]],FISW[],1,FALSE),0),0)</f>
        <v>0</v>
      </c>
      <c r="P50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DD64-2E12-4955-9E9C-6246952161D8}">
  <dimension ref="A1:P51"/>
  <sheetViews>
    <sheetView topLeftCell="A28" workbookViewId="0">
      <selection activeCell="A52" sqref="A52"/>
    </sheetView>
  </sheetViews>
  <sheetFormatPr defaultRowHeight="14.4" x14ac:dyDescent="0.3"/>
  <cols>
    <col min="1" max="1" width="6.77734375" customWidth="1"/>
    <col min="2" max="2" width="7.33203125" customWidth="1"/>
    <col min="3" max="3" width="10.44140625" customWidth="1"/>
    <col min="4" max="4" width="19.44140625" customWidth="1"/>
    <col min="5" max="5" width="8.21875" customWidth="1"/>
    <col min="6" max="6" width="8" customWidth="1"/>
    <col min="7" max="7" width="7.44140625" customWidth="1"/>
    <col min="8" max="8" width="7.77734375" customWidth="1"/>
    <col min="9" max="9" width="10.109375" customWidth="1"/>
    <col min="10" max="10" width="8.77734375" customWidth="1"/>
    <col min="11" max="11" width="10.5546875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4</v>
      </c>
      <c r="C2" s="10">
        <v>107044</v>
      </c>
      <c r="D2" s="10" t="s">
        <v>480</v>
      </c>
      <c r="E2" s="10">
        <v>1991</v>
      </c>
      <c r="F2" s="10" t="s">
        <v>17</v>
      </c>
      <c r="G2" s="10" t="s">
        <v>481</v>
      </c>
      <c r="H2" s="10" t="s">
        <v>482</v>
      </c>
      <c r="I2" s="10" t="s">
        <v>27</v>
      </c>
      <c r="J2" s="10" t="s">
        <v>18</v>
      </c>
      <c r="K2" s="11" t="s">
        <v>42</v>
      </c>
      <c r="N2">
        <f t="shared" ref="N2:N32" si="0">C2</f>
        <v>107044</v>
      </c>
      <c r="O2">
        <f>IF(AND(A2&gt;0,A2&lt;999),IFERROR(VLOOKUP(results0401[[#This Row],[Card]],FISW[],1,FALSE),0),0)</f>
        <v>107044</v>
      </c>
      <c r="P2">
        <f t="shared" ref="P2:P32" si="1">A2</f>
        <v>1</v>
      </c>
    </row>
    <row r="3" spans="1:16" x14ac:dyDescent="0.3">
      <c r="A3" s="12">
        <v>2</v>
      </c>
      <c r="B3" s="13">
        <v>1</v>
      </c>
      <c r="C3" s="13">
        <v>108007</v>
      </c>
      <c r="D3" s="13" t="s">
        <v>154</v>
      </c>
      <c r="E3" s="13">
        <v>2000</v>
      </c>
      <c r="F3" s="13" t="s">
        <v>17</v>
      </c>
      <c r="G3" s="13" t="s">
        <v>41</v>
      </c>
      <c r="H3" s="13" t="s">
        <v>483</v>
      </c>
      <c r="I3" s="13" t="s">
        <v>484</v>
      </c>
      <c r="J3" s="13" t="s">
        <v>19</v>
      </c>
      <c r="K3" s="14" t="s">
        <v>76</v>
      </c>
      <c r="N3">
        <f t="shared" si="0"/>
        <v>108007</v>
      </c>
      <c r="O3">
        <f>IF(AND(A3&gt;0,A3&lt;999),IFERROR(VLOOKUP(results0401[[#This Row],[Card]],FISW[],1,FALSE),0),0)</f>
        <v>108007</v>
      </c>
      <c r="P3">
        <f t="shared" si="1"/>
        <v>2</v>
      </c>
    </row>
    <row r="4" spans="1:16" x14ac:dyDescent="0.3">
      <c r="A4" s="9">
        <v>3</v>
      </c>
      <c r="B4" s="10">
        <v>13</v>
      </c>
      <c r="C4" s="10">
        <v>107227</v>
      </c>
      <c r="D4" s="10" t="s">
        <v>345</v>
      </c>
      <c r="E4" s="10">
        <v>1992</v>
      </c>
      <c r="F4" s="10" t="s">
        <v>17</v>
      </c>
      <c r="G4" s="10" t="s">
        <v>31</v>
      </c>
      <c r="H4" s="10" t="s">
        <v>49</v>
      </c>
      <c r="I4" s="10" t="s">
        <v>485</v>
      </c>
      <c r="J4" s="10" t="s">
        <v>486</v>
      </c>
      <c r="K4" s="11" t="s">
        <v>487</v>
      </c>
      <c r="N4">
        <f t="shared" si="0"/>
        <v>107227</v>
      </c>
      <c r="O4">
        <f>IF(AND(A4&gt;0,A4&lt;999),IFERROR(VLOOKUP(results0401[[#This Row],[Card]],FISW[],1,FALSE),0),0)</f>
        <v>107227</v>
      </c>
      <c r="P4">
        <f t="shared" si="1"/>
        <v>3</v>
      </c>
    </row>
    <row r="5" spans="1:16" x14ac:dyDescent="0.3">
      <c r="A5" s="12">
        <v>4</v>
      </c>
      <c r="B5" s="13">
        <v>16</v>
      </c>
      <c r="C5" s="13">
        <v>108144</v>
      </c>
      <c r="D5" s="13" t="s">
        <v>148</v>
      </c>
      <c r="E5" s="13">
        <v>2001</v>
      </c>
      <c r="F5" s="13" t="s">
        <v>17</v>
      </c>
      <c r="G5" s="13" t="s">
        <v>488</v>
      </c>
      <c r="H5" s="13" t="s">
        <v>489</v>
      </c>
      <c r="I5" s="13" t="s">
        <v>490</v>
      </c>
      <c r="J5" s="13" t="s">
        <v>491</v>
      </c>
      <c r="K5" s="14" t="s">
        <v>492</v>
      </c>
      <c r="N5">
        <f t="shared" si="0"/>
        <v>108144</v>
      </c>
      <c r="O5">
        <f>IF(AND(A5&gt;0,A5&lt;999),IFERROR(VLOOKUP(results0401[[#This Row],[Card]],FISW[],1,FALSE),0),0)</f>
        <v>108144</v>
      </c>
      <c r="P5">
        <f t="shared" si="1"/>
        <v>4</v>
      </c>
    </row>
    <row r="6" spans="1:16" x14ac:dyDescent="0.3">
      <c r="A6" s="9">
        <v>5</v>
      </c>
      <c r="B6" s="10">
        <v>7</v>
      </c>
      <c r="C6" s="10">
        <v>108143</v>
      </c>
      <c r="D6" s="10" t="s">
        <v>326</v>
      </c>
      <c r="E6" s="10">
        <v>2001</v>
      </c>
      <c r="F6" s="10" t="s">
        <v>17</v>
      </c>
      <c r="G6" s="10" t="s">
        <v>493</v>
      </c>
      <c r="H6" s="10" t="s">
        <v>494</v>
      </c>
      <c r="I6" s="10" t="s">
        <v>495</v>
      </c>
      <c r="J6" s="10" t="s">
        <v>496</v>
      </c>
      <c r="K6" s="11" t="s">
        <v>497</v>
      </c>
      <c r="N6">
        <f t="shared" si="0"/>
        <v>108143</v>
      </c>
      <c r="O6">
        <f>IF(AND(A6&gt;0,A6&lt;999),IFERROR(VLOOKUP(results0401[[#This Row],[Card]],FISW[],1,FALSE),0),0)</f>
        <v>108143</v>
      </c>
      <c r="P6">
        <f t="shared" si="1"/>
        <v>5</v>
      </c>
    </row>
    <row r="7" spans="1:16" x14ac:dyDescent="0.3">
      <c r="A7" s="12">
        <v>6</v>
      </c>
      <c r="B7" s="13">
        <v>23</v>
      </c>
      <c r="C7" s="13">
        <v>108104</v>
      </c>
      <c r="D7" s="13" t="s">
        <v>313</v>
      </c>
      <c r="E7" s="13">
        <v>2001</v>
      </c>
      <c r="F7" s="13" t="s">
        <v>17</v>
      </c>
      <c r="G7" s="13" t="s">
        <v>60</v>
      </c>
      <c r="H7" s="13" t="s">
        <v>498</v>
      </c>
      <c r="I7" s="13" t="s">
        <v>499</v>
      </c>
      <c r="J7" s="13" t="s">
        <v>22</v>
      </c>
      <c r="K7" s="14" t="s">
        <v>500</v>
      </c>
      <c r="N7">
        <f t="shared" si="0"/>
        <v>108104</v>
      </c>
      <c r="O7">
        <f>IF(AND(A7&gt;0,A7&lt;999),IFERROR(VLOOKUP(results0401[[#This Row],[Card]],FISW[],1,FALSE),0),0)</f>
        <v>108104</v>
      </c>
      <c r="P7">
        <f t="shared" si="1"/>
        <v>6</v>
      </c>
    </row>
    <row r="8" spans="1:16" x14ac:dyDescent="0.3">
      <c r="A8" s="9">
        <v>7</v>
      </c>
      <c r="B8" s="10">
        <v>14</v>
      </c>
      <c r="C8" s="10">
        <v>107860</v>
      </c>
      <c r="D8" s="10" t="s">
        <v>120</v>
      </c>
      <c r="E8" s="10">
        <v>1999</v>
      </c>
      <c r="F8" s="10" t="s">
        <v>17</v>
      </c>
      <c r="G8" s="10" t="s">
        <v>501</v>
      </c>
      <c r="H8" s="10" t="s">
        <v>48</v>
      </c>
      <c r="I8" s="10" t="s">
        <v>502</v>
      </c>
      <c r="J8" s="10" t="s">
        <v>24</v>
      </c>
      <c r="K8" s="11" t="s">
        <v>503</v>
      </c>
      <c r="N8">
        <f t="shared" si="0"/>
        <v>107860</v>
      </c>
      <c r="O8">
        <f>IF(AND(A8&gt;0,A8&lt;999),IFERROR(VLOOKUP(results0401[[#This Row],[Card]],FISW[],1,FALSE),0),0)</f>
        <v>107860</v>
      </c>
      <c r="P8">
        <f t="shared" si="1"/>
        <v>7</v>
      </c>
    </row>
    <row r="9" spans="1:16" x14ac:dyDescent="0.3">
      <c r="A9" s="12">
        <v>8</v>
      </c>
      <c r="B9" s="13">
        <v>6</v>
      </c>
      <c r="C9" s="13">
        <v>108112</v>
      </c>
      <c r="D9" s="13" t="s">
        <v>241</v>
      </c>
      <c r="E9" s="13">
        <v>2001</v>
      </c>
      <c r="F9" s="13" t="s">
        <v>17</v>
      </c>
      <c r="G9" s="13" t="s">
        <v>504</v>
      </c>
      <c r="H9" s="13" t="s">
        <v>505</v>
      </c>
      <c r="I9" s="13" t="s">
        <v>506</v>
      </c>
      <c r="J9" s="13" t="s">
        <v>507</v>
      </c>
      <c r="K9" s="14" t="s">
        <v>508</v>
      </c>
      <c r="N9">
        <f t="shared" si="0"/>
        <v>108112</v>
      </c>
      <c r="O9">
        <f>IF(AND(A9&gt;0,A9&lt;999),IFERROR(VLOOKUP(results0401[[#This Row],[Card]],FISW[],1,FALSE),0),0)</f>
        <v>108112</v>
      </c>
      <c r="P9">
        <f t="shared" si="1"/>
        <v>8</v>
      </c>
    </row>
    <row r="10" spans="1:16" x14ac:dyDescent="0.3">
      <c r="A10" s="9">
        <v>9</v>
      </c>
      <c r="B10" s="10">
        <v>8</v>
      </c>
      <c r="C10" s="10">
        <v>108137</v>
      </c>
      <c r="D10" s="10" t="s">
        <v>159</v>
      </c>
      <c r="E10" s="10">
        <v>2001</v>
      </c>
      <c r="F10" s="10" t="s">
        <v>17</v>
      </c>
      <c r="G10" s="10" t="s">
        <v>509</v>
      </c>
      <c r="H10" s="10" t="s">
        <v>510</v>
      </c>
      <c r="I10" s="10" t="s">
        <v>511</v>
      </c>
      <c r="J10" s="10" t="s">
        <v>512</v>
      </c>
      <c r="K10" s="11" t="s">
        <v>513</v>
      </c>
      <c r="N10">
        <f t="shared" si="0"/>
        <v>108137</v>
      </c>
      <c r="O10">
        <f>IF(AND(A10&gt;0,A10&lt;999),IFERROR(VLOOKUP(results0401[[#This Row],[Card]],FISW[],1,FALSE),0),0)</f>
        <v>108137</v>
      </c>
      <c r="P10">
        <f t="shared" si="1"/>
        <v>9</v>
      </c>
    </row>
    <row r="11" spans="1:16" x14ac:dyDescent="0.3">
      <c r="A11" s="12">
        <v>10</v>
      </c>
      <c r="B11" s="13">
        <v>17</v>
      </c>
      <c r="C11" s="13">
        <v>6536619</v>
      </c>
      <c r="D11" s="13" t="s">
        <v>197</v>
      </c>
      <c r="E11" s="13">
        <v>2001</v>
      </c>
      <c r="F11" s="13" t="s">
        <v>20</v>
      </c>
      <c r="G11" s="13" t="s">
        <v>514</v>
      </c>
      <c r="H11" s="13" t="s">
        <v>515</v>
      </c>
      <c r="I11" s="13" t="s">
        <v>32</v>
      </c>
      <c r="J11" s="13" t="s">
        <v>516</v>
      </c>
      <c r="K11" s="14" t="s">
        <v>517</v>
      </c>
      <c r="N11">
        <f t="shared" si="0"/>
        <v>6536619</v>
      </c>
      <c r="O11">
        <f>IF(AND(A11&gt;0,A11&lt;999),IFERROR(VLOOKUP(results0401[[#This Row],[Card]],FISW[],1,FALSE),0),0)</f>
        <v>6536619</v>
      </c>
      <c r="P11">
        <f t="shared" si="1"/>
        <v>10</v>
      </c>
    </row>
    <row r="12" spans="1:16" x14ac:dyDescent="0.3">
      <c r="A12" s="9">
        <v>11</v>
      </c>
      <c r="B12" s="10">
        <v>11</v>
      </c>
      <c r="C12" s="10">
        <v>108002</v>
      </c>
      <c r="D12" s="10" t="s">
        <v>315</v>
      </c>
      <c r="E12" s="10">
        <v>2000</v>
      </c>
      <c r="F12" s="10" t="s">
        <v>17</v>
      </c>
      <c r="G12" s="10" t="s">
        <v>518</v>
      </c>
      <c r="H12" s="10" t="s">
        <v>519</v>
      </c>
      <c r="I12" s="10" t="s">
        <v>520</v>
      </c>
      <c r="J12" s="10" t="s">
        <v>521</v>
      </c>
      <c r="K12" s="11" t="s">
        <v>522</v>
      </c>
      <c r="N12">
        <f t="shared" si="0"/>
        <v>108002</v>
      </c>
      <c r="O12">
        <f>IF(AND(A12&gt;0,A12&lt;999),IFERROR(VLOOKUP(results0401[[#This Row],[Card]],FISW[],1,FALSE),0),0)</f>
        <v>108002</v>
      </c>
      <c r="P12">
        <f t="shared" si="1"/>
        <v>11</v>
      </c>
    </row>
    <row r="13" spans="1:16" x14ac:dyDescent="0.3">
      <c r="A13" s="12">
        <v>12</v>
      </c>
      <c r="B13" s="13">
        <v>27</v>
      </c>
      <c r="C13" s="13">
        <v>108138</v>
      </c>
      <c r="D13" s="13" t="s">
        <v>410</v>
      </c>
      <c r="E13" s="13">
        <v>2001</v>
      </c>
      <c r="F13" s="13" t="s">
        <v>17</v>
      </c>
      <c r="G13" s="13" t="s">
        <v>57</v>
      </c>
      <c r="H13" s="13" t="s">
        <v>523</v>
      </c>
      <c r="I13" s="13" t="s">
        <v>524</v>
      </c>
      <c r="J13" s="13" t="s">
        <v>525</v>
      </c>
      <c r="K13" s="14" t="s">
        <v>526</v>
      </c>
      <c r="N13">
        <f t="shared" si="0"/>
        <v>108138</v>
      </c>
      <c r="O13">
        <f>IF(AND(A13&gt;0,A13&lt;999),IFERROR(VLOOKUP(results0401[[#This Row],[Card]],FISW[],1,FALSE),0),0)</f>
        <v>108138</v>
      </c>
      <c r="P13">
        <f t="shared" si="1"/>
        <v>12</v>
      </c>
    </row>
    <row r="14" spans="1:16" x14ac:dyDescent="0.3">
      <c r="A14" s="9">
        <v>13</v>
      </c>
      <c r="B14" s="10">
        <v>10</v>
      </c>
      <c r="C14" s="10">
        <v>107863</v>
      </c>
      <c r="D14" s="10" t="s">
        <v>475</v>
      </c>
      <c r="E14" s="10">
        <v>1999</v>
      </c>
      <c r="F14" s="10" t="s">
        <v>17</v>
      </c>
      <c r="G14" s="10" t="s">
        <v>527</v>
      </c>
      <c r="H14" s="10" t="s">
        <v>23</v>
      </c>
      <c r="I14" s="10" t="s">
        <v>528</v>
      </c>
      <c r="J14" s="10" t="s">
        <v>529</v>
      </c>
      <c r="K14" s="11" t="s">
        <v>530</v>
      </c>
      <c r="N14">
        <f t="shared" si="0"/>
        <v>107863</v>
      </c>
      <c r="O14">
        <f>IF(AND(A14&gt;0,A14&lt;999),IFERROR(VLOOKUP(results0401[[#This Row],[Card]],FISW[],1,FALSE),0),0)</f>
        <v>107863</v>
      </c>
      <c r="P14">
        <f t="shared" si="1"/>
        <v>13</v>
      </c>
    </row>
    <row r="15" spans="1:16" x14ac:dyDescent="0.3">
      <c r="A15" s="12">
        <v>14</v>
      </c>
      <c r="B15" s="13">
        <v>25</v>
      </c>
      <c r="C15" s="13">
        <v>108183</v>
      </c>
      <c r="D15" s="13" t="s">
        <v>213</v>
      </c>
      <c r="E15" s="13">
        <v>2001</v>
      </c>
      <c r="F15" s="13" t="s">
        <v>17</v>
      </c>
      <c r="G15" s="13" t="s">
        <v>62</v>
      </c>
      <c r="H15" s="13" t="s">
        <v>531</v>
      </c>
      <c r="I15" s="13" t="s">
        <v>532</v>
      </c>
      <c r="J15" s="13" t="s">
        <v>26</v>
      </c>
      <c r="K15" s="14" t="s">
        <v>533</v>
      </c>
      <c r="N15">
        <f t="shared" si="0"/>
        <v>108183</v>
      </c>
      <c r="O15">
        <f>IF(AND(A15&gt;0,A15&lt;999),IFERROR(VLOOKUP(results0401[[#This Row],[Card]],FISW[],1,FALSE),0),0)</f>
        <v>108183</v>
      </c>
      <c r="P15">
        <f t="shared" si="1"/>
        <v>14</v>
      </c>
    </row>
    <row r="16" spans="1:16" x14ac:dyDescent="0.3">
      <c r="A16" s="9">
        <v>15</v>
      </c>
      <c r="B16" s="10">
        <v>35</v>
      </c>
      <c r="C16" s="10">
        <v>108142</v>
      </c>
      <c r="D16" s="10" t="s">
        <v>236</v>
      </c>
      <c r="E16" s="10">
        <v>2001</v>
      </c>
      <c r="F16" s="10" t="s">
        <v>17</v>
      </c>
      <c r="G16" s="10" t="s">
        <v>387</v>
      </c>
      <c r="H16" s="10" t="s">
        <v>25</v>
      </c>
      <c r="I16" s="10" t="s">
        <v>534</v>
      </c>
      <c r="J16" s="10" t="s">
        <v>30</v>
      </c>
      <c r="K16" s="11" t="s">
        <v>535</v>
      </c>
      <c r="N16">
        <f t="shared" si="0"/>
        <v>108142</v>
      </c>
      <c r="O16">
        <f>IF(AND(A16&gt;0,A16&lt;999),IFERROR(VLOOKUP(results0401[[#This Row],[Card]],FISW[],1,FALSE),0),0)</f>
        <v>108142</v>
      </c>
      <c r="P16">
        <f t="shared" si="1"/>
        <v>15</v>
      </c>
    </row>
    <row r="17" spans="1:16" x14ac:dyDescent="0.3">
      <c r="A17" s="12">
        <v>16</v>
      </c>
      <c r="B17" s="13">
        <v>29</v>
      </c>
      <c r="C17" s="13">
        <v>6536617</v>
      </c>
      <c r="D17" s="13" t="s">
        <v>286</v>
      </c>
      <c r="E17" s="13">
        <v>2001</v>
      </c>
      <c r="F17" s="13" t="s">
        <v>20</v>
      </c>
      <c r="G17" s="13" t="s">
        <v>61</v>
      </c>
      <c r="H17" s="13" t="s">
        <v>536</v>
      </c>
      <c r="I17" s="13" t="s">
        <v>537</v>
      </c>
      <c r="J17" s="13" t="s">
        <v>538</v>
      </c>
      <c r="K17" s="14" t="s">
        <v>539</v>
      </c>
      <c r="N17">
        <f t="shared" si="0"/>
        <v>6536617</v>
      </c>
      <c r="O17">
        <f>IF(AND(A17&gt;0,A17&lt;999),IFERROR(VLOOKUP(results0401[[#This Row],[Card]],FISW[],1,FALSE),0),0)</f>
        <v>6536617</v>
      </c>
      <c r="P17">
        <f t="shared" si="1"/>
        <v>16</v>
      </c>
    </row>
    <row r="18" spans="1:16" x14ac:dyDescent="0.3">
      <c r="A18" s="9">
        <v>17</v>
      </c>
      <c r="B18" s="10">
        <v>20</v>
      </c>
      <c r="C18" s="10">
        <v>308018</v>
      </c>
      <c r="D18" s="10" t="s">
        <v>219</v>
      </c>
      <c r="E18" s="10">
        <v>2000</v>
      </c>
      <c r="F18" s="10" t="s">
        <v>220</v>
      </c>
      <c r="G18" s="10" t="s">
        <v>393</v>
      </c>
      <c r="H18" s="10" t="s">
        <v>31</v>
      </c>
      <c r="I18" s="10" t="s">
        <v>540</v>
      </c>
      <c r="J18" s="10" t="s">
        <v>541</v>
      </c>
      <c r="K18" s="11" t="s">
        <v>542</v>
      </c>
      <c r="N18">
        <f t="shared" si="0"/>
        <v>308018</v>
      </c>
      <c r="O18">
        <f>IF(AND(A18&gt;0,A18&lt;999),IFERROR(VLOOKUP(results0401[[#This Row],[Card]],FISW[],1,FALSE),0),0)</f>
        <v>308018</v>
      </c>
      <c r="P18">
        <f t="shared" si="1"/>
        <v>17</v>
      </c>
    </row>
    <row r="19" spans="1:16" x14ac:dyDescent="0.3">
      <c r="A19" s="12">
        <v>18</v>
      </c>
      <c r="B19" s="13">
        <v>38</v>
      </c>
      <c r="C19" s="13">
        <v>6536591</v>
      </c>
      <c r="D19" s="13" t="s">
        <v>321</v>
      </c>
      <c r="E19" s="13">
        <v>2001</v>
      </c>
      <c r="F19" s="13" t="s">
        <v>20</v>
      </c>
      <c r="G19" s="13" t="s">
        <v>543</v>
      </c>
      <c r="H19" s="13" t="s">
        <v>28</v>
      </c>
      <c r="I19" s="13" t="s">
        <v>544</v>
      </c>
      <c r="J19" s="13" t="s">
        <v>545</v>
      </c>
      <c r="K19" s="14" t="s">
        <v>546</v>
      </c>
      <c r="N19">
        <f t="shared" si="0"/>
        <v>6536591</v>
      </c>
      <c r="O19">
        <f>IF(AND(A19&gt;0,A19&lt;999),IFERROR(VLOOKUP(results0401[[#This Row],[Card]],FISW[],1,FALSE),0),0)</f>
        <v>6536591</v>
      </c>
      <c r="P19">
        <f t="shared" si="1"/>
        <v>18</v>
      </c>
    </row>
    <row r="20" spans="1:16" x14ac:dyDescent="0.3">
      <c r="A20" s="9">
        <v>18</v>
      </c>
      <c r="B20" s="10">
        <v>21</v>
      </c>
      <c r="C20" s="10">
        <v>108136</v>
      </c>
      <c r="D20" s="10" t="s">
        <v>207</v>
      </c>
      <c r="E20" s="10">
        <v>2001</v>
      </c>
      <c r="F20" s="10" t="s">
        <v>17</v>
      </c>
      <c r="G20" s="10" t="s">
        <v>547</v>
      </c>
      <c r="H20" s="10" t="s">
        <v>548</v>
      </c>
      <c r="I20" s="10" t="s">
        <v>544</v>
      </c>
      <c r="J20" s="10" t="s">
        <v>545</v>
      </c>
      <c r="K20" s="11" t="s">
        <v>546</v>
      </c>
      <c r="N20">
        <f t="shared" si="0"/>
        <v>108136</v>
      </c>
      <c r="O20">
        <f>IF(AND(A20&gt;0,A20&lt;999),IFERROR(VLOOKUP(results0401[[#This Row],[Card]],FISW[],1,FALSE),0),0)</f>
        <v>108136</v>
      </c>
      <c r="P20">
        <f t="shared" si="1"/>
        <v>18</v>
      </c>
    </row>
    <row r="21" spans="1:16" x14ac:dyDescent="0.3">
      <c r="A21" s="12">
        <v>20</v>
      </c>
      <c r="B21" s="13">
        <v>31</v>
      </c>
      <c r="C21" s="13">
        <v>108103</v>
      </c>
      <c r="D21" s="13" t="s">
        <v>137</v>
      </c>
      <c r="E21" s="13">
        <v>2001</v>
      </c>
      <c r="F21" s="13" t="s">
        <v>17</v>
      </c>
      <c r="G21" s="13" t="s">
        <v>549</v>
      </c>
      <c r="H21" s="13" t="s">
        <v>29</v>
      </c>
      <c r="I21" s="13" t="s">
        <v>38</v>
      </c>
      <c r="J21" s="13" t="s">
        <v>550</v>
      </c>
      <c r="K21" s="14" t="s">
        <v>551</v>
      </c>
      <c r="N21">
        <f t="shared" si="0"/>
        <v>108103</v>
      </c>
      <c r="O21">
        <f>IF(AND(A21&gt;0,A21&lt;999),IFERROR(VLOOKUP(results0401[[#This Row],[Card]],FISW[],1,FALSE),0),0)</f>
        <v>108103</v>
      </c>
      <c r="P21">
        <f t="shared" si="1"/>
        <v>20</v>
      </c>
    </row>
    <row r="22" spans="1:16" x14ac:dyDescent="0.3">
      <c r="A22" s="9">
        <v>21</v>
      </c>
      <c r="B22" s="10">
        <v>32</v>
      </c>
      <c r="C22" s="10">
        <v>108133</v>
      </c>
      <c r="D22" s="10" t="s">
        <v>225</v>
      </c>
      <c r="E22" s="10">
        <v>2001</v>
      </c>
      <c r="F22" s="10" t="s">
        <v>17</v>
      </c>
      <c r="G22" s="10" t="s">
        <v>39</v>
      </c>
      <c r="H22" s="10" t="s">
        <v>552</v>
      </c>
      <c r="I22" s="10" t="s">
        <v>553</v>
      </c>
      <c r="J22" s="10" t="s">
        <v>554</v>
      </c>
      <c r="K22" s="11" t="s">
        <v>555</v>
      </c>
      <c r="N22">
        <f t="shared" si="0"/>
        <v>108133</v>
      </c>
      <c r="O22">
        <f>IF(AND(A22&gt;0,A22&lt;999),IFERROR(VLOOKUP(results0401[[#This Row],[Card]],FISW[],1,FALSE),0),0)</f>
        <v>108133</v>
      </c>
      <c r="P22">
        <f t="shared" si="1"/>
        <v>21</v>
      </c>
    </row>
    <row r="23" spans="1:16" x14ac:dyDescent="0.3">
      <c r="A23" s="12">
        <v>22</v>
      </c>
      <c r="B23" s="13">
        <v>30</v>
      </c>
      <c r="C23" s="13">
        <v>108141</v>
      </c>
      <c r="D23" s="13" t="s">
        <v>320</v>
      </c>
      <c r="E23" s="13">
        <v>2001</v>
      </c>
      <c r="F23" s="13" t="s">
        <v>17</v>
      </c>
      <c r="G23" s="13" t="s">
        <v>556</v>
      </c>
      <c r="H23" s="13" t="s">
        <v>557</v>
      </c>
      <c r="I23" s="13" t="s">
        <v>558</v>
      </c>
      <c r="J23" s="13" t="s">
        <v>559</v>
      </c>
      <c r="K23" s="14" t="s">
        <v>560</v>
      </c>
      <c r="N23">
        <f t="shared" si="0"/>
        <v>108141</v>
      </c>
      <c r="O23">
        <f>IF(AND(A23&gt;0,A23&lt;999),IFERROR(VLOOKUP(results0401[[#This Row],[Card]],FISW[],1,FALSE),0),0)</f>
        <v>108141</v>
      </c>
      <c r="P23">
        <f t="shared" si="1"/>
        <v>22</v>
      </c>
    </row>
    <row r="24" spans="1:16" x14ac:dyDescent="0.3">
      <c r="A24" s="9">
        <v>23</v>
      </c>
      <c r="B24" s="10">
        <v>26</v>
      </c>
      <c r="C24" s="10">
        <v>108177</v>
      </c>
      <c r="D24" s="10" t="s">
        <v>421</v>
      </c>
      <c r="E24" s="10">
        <v>2001</v>
      </c>
      <c r="F24" s="10" t="s">
        <v>17</v>
      </c>
      <c r="G24" s="10" t="s">
        <v>64</v>
      </c>
      <c r="H24" s="10" t="s">
        <v>561</v>
      </c>
      <c r="I24" s="10" t="s">
        <v>562</v>
      </c>
      <c r="J24" s="10" t="s">
        <v>563</v>
      </c>
      <c r="K24" s="11" t="s">
        <v>564</v>
      </c>
      <c r="N24">
        <f t="shared" si="0"/>
        <v>108177</v>
      </c>
      <c r="O24">
        <f>IF(AND(A24&gt;0,A24&lt;999),IFERROR(VLOOKUP(results0401[[#This Row],[Card]],FISW[],1,FALSE),0),0)</f>
        <v>108177</v>
      </c>
      <c r="P24">
        <f t="shared" si="1"/>
        <v>23</v>
      </c>
    </row>
    <row r="25" spans="1:16" x14ac:dyDescent="0.3">
      <c r="A25" s="12">
        <v>24</v>
      </c>
      <c r="B25" s="13">
        <v>36</v>
      </c>
      <c r="C25" s="13">
        <v>108181</v>
      </c>
      <c r="D25" s="13" t="s">
        <v>276</v>
      </c>
      <c r="E25" s="13">
        <v>2001</v>
      </c>
      <c r="F25" s="13" t="s">
        <v>17</v>
      </c>
      <c r="G25" s="13" t="s">
        <v>565</v>
      </c>
      <c r="H25" s="13" t="s">
        <v>566</v>
      </c>
      <c r="I25" s="13" t="s">
        <v>567</v>
      </c>
      <c r="J25" s="13" t="s">
        <v>568</v>
      </c>
      <c r="K25" s="14" t="s">
        <v>569</v>
      </c>
      <c r="N25">
        <f t="shared" si="0"/>
        <v>108181</v>
      </c>
      <c r="O25">
        <f>IF(AND(A25&gt;0,A25&lt;999),IFERROR(VLOOKUP(results0401[[#This Row],[Card]],FISW[],1,FALSE),0),0)</f>
        <v>108181</v>
      </c>
      <c r="P25">
        <f t="shared" si="1"/>
        <v>24</v>
      </c>
    </row>
    <row r="26" spans="1:16" x14ac:dyDescent="0.3">
      <c r="A26" s="9">
        <v>25</v>
      </c>
      <c r="B26" s="10">
        <v>48</v>
      </c>
      <c r="C26" s="10">
        <v>108131</v>
      </c>
      <c r="D26" s="10" t="s">
        <v>281</v>
      </c>
      <c r="E26" s="10">
        <v>2001</v>
      </c>
      <c r="F26" s="10" t="s">
        <v>17</v>
      </c>
      <c r="G26" s="10" t="s">
        <v>570</v>
      </c>
      <c r="H26" s="10" t="s">
        <v>571</v>
      </c>
      <c r="I26" s="10" t="s">
        <v>572</v>
      </c>
      <c r="J26" s="10" t="s">
        <v>573</v>
      </c>
      <c r="K26" s="11" t="s">
        <v>574</v>
      </c>
      <c r="N26">
        <f t="shared" si="0"/>
        <v>108131</v>
      </c>
      <c r="O26">
        <f>IF(AND(A26&gt;0,A26&lt;999),IFERROR(VLOOKUP(results0401[[#This Row],[Card]],FISW[],1,FALSE),0),0)</f>
        <v>108131</v>
      </c>
      <c r="P26">
        <f t="shared" si="1"/>
        <v>25</v>
      </c>
    </row>
    <row r="27" spans="1:16" x14ac:dyDescent="0.3">
      <c r="A27" s="12">
        <v>26</v>
      </c>
      <c r="B27" s="13">
        <v>39</v>
      </c>
      <c r="C27" s="13">
        <v>108154</v>
      </c>
      <c r="D27" s="13" t="s">
        <v>292</v>
      </c>
      <c r="E27" s="13">
        <v>2001</v>
      </c>
      <c r="F27" s="13" t="s">
        <v>17</v>
      </c>
      <c r="G27" s="13" t="s">
        <v>575</v>
      </c>
      <c r="H27" s="13" t="s">
        <v>576</v>
      </c>
      <c r="I27" s="13" t="s">
        <v>577</v>
      </c>
      <c r="J27" s="13" t="s">
        <v>578</v>
      </c>
      <c r="K27" s="14" t="s">
        <v>579</v>
      </c>
      <c r="N27">
        <f t="shared" si="0"/>
        <v>108154</v>
      </c>
      <c r="O27">
        <f>IF(AND(A27&gt;0,A27&lt;999),IFERROR(VLOOKUP(results0401[[#This Row],[Card]],FISW[],1,FALSE),0),0)</f>
        <v>108154</v>
      </c>
      <c r="P27">
        <f t="shared" si="1"/>
        <v>26</v>
      </c>
    </row>
    <row r="28" spans="1:16" x14ac:dyDescent="0.3">
      <c r="A28" s="9">
        <v>27</v>
      </c>
      <c r="B28" s="10">
        <v>43</v>
      </c>
      <c r="C28" s="10">
        <v>108155</v>
      </c>
      <c r="D28" s="10" t="s">
        <v>253</v>
      </c>
      <c r="E28" s="10">
        <v>2001</v>
      </c>
      <c r="F28" s="10" t="s">
        <v>17</v>
      </c>
      <c r="G28" s="10" t="s">
        <v>580</v>
      </c>
      <c r="H28" s="10" t="s">
        <v>581</v>
      </c>
      <c r="I28" s="10" t="s">
        <v>582</v>
      </c>
      <c r="J28" s="10" t="s">
        <v>583</v>
      </c>
      <c r="K28" s="11" t="s">
        <v>584</v>
      </c>
      <c r="N28">
        <f t="shared" si="0"/>
        <v>108155</v>
      </c>
      <c r="O28">
        <f>IF(AND(A28&gt;0,A28&lt;999),IFERROR(VLOOKUP(results0401[[#This Row],[Card]],FISW[],1,FALSE),0),0)</f>
        <v>108155</v>
      </c>
      <c r="P28">
        <f t="shared" si="1"/>
        <v>27</v>
      </c>
    </row>
    <row r="29" spans="1:16" x14ac:dyDescent="0.3">
      <c r="A29" s="12">
        <v>28</v>
      </c>
      <c r="B29" s="13">
        <v>28</v>
      </c>
      <c r="C29" s="13">
        <v>545012</v>
      </c>
      <c r="D29" s="13" t="s">
        <v>471</v>
      </c>
      <c r="E29" s="13">
        <v>1998</v>
      </c>
      <c r="F29" s="13" t="s">
        <v>472</v>
      </c>
      <c r="G29" s="13" t="s">
        <v>585</v>
      </c>
      <c r="H29" s="13" t="s">
        <v>586</v>
      </c>
      <c r="I29" s="13" t="s">
        <v>587</v>
      </c>
      <c r="J29" s="13" t="s">
        <v>588</v>
      </c>
      <c r="K29" s="14" t="s">
        <v>589</v>
      </c>
      <c r="N29">
        <f t="shared" si="0"/>
        <v>545012</v>
      </c>
      <c r="O29">
        <f>IF(AND(A29&gt;0,A29&lt;999),IFERROR(VLOOKUP(results0401[[#This Row],[Card]],FISW[],1,FALSE),0),0)</f>
        <v>545012</v>
      </c>
      <c r="P29">
        <f t="shared" si="1"/>
        <v>28</v>
      </c>
    </row>
    <row r="30" spans="1:16" x14ac:dyDescent="0.3">
      <c r="A30" s="9">
        <v>29</v>
      </c>
      <c r="B30" s="10">
        <v>41</v>
      </c>
      <c r="C30" s="10">
        <v>108032</v>
      </c>
      <c r="D30" s="10" t="s">
        <v>297</v>
      </c>
      <c r="E30" s="10">
        <v>2000</v>
      </c>
      <c r="F30" s="10" t="s">
        <v>17</v>
      </c>
      <c r="G30" s="10" t="s">
        <v>215</v>
      </c>
      <c r="H30" s="10" t="s">
        <v>590</v>
      </c>
      <c r="I30" s="10" t="s">
        <v>591</v>
      </c>
      <c r="J30" s="10" t="s">
        <v>592</v>
      </c>
      <c r="K30" s="11" t="s">
        <v>593</v>
      </c>
      <c r="N30">
        <f t="shared" si="0"/>
        <v>108032</v>
      </c>
      <c r="O30">
        <f>IF(AND(A30&gt;0,A30&lt;999),IFERROR(VLOOKUP(results0401[[#This Row],[Card]],FISW[],1,FALSE),0),0)</f>
        <v>108032</v>
      </c>
      <c r="P30">
        <f t="shared" si="1"/>
        <v>29</v>
      </c>
    </row>
    <row r="31" spans="1:16" x14ac:dyDescent="0.3">
      <c r="A31" s="12">
        <v>30</v>
      </c>
      <c r="B31" s="13">
        <v>44</v>
      </c>
      <c r="C31" s="13">
        <v>108024</v>
      </c>
      <c r="D31" s="13" t="s">
        <v>303</v>
      </c>
      <c r="E31" s="13">
        <v>2000</v>
      </c>
      <c r="F31" s="13" t="s">
        <v>17</v>
      </c>
      <c r="G31" s="13" t="s">
        <v>594</v>
      </c>
      <c r="H31" s="13" t="s">
        <v>40</v>
      </c>
      <c r="I31" s="13" t="s">
        <v>595</v>
      </c>
      <c r="J31" s="13" t="s">
        <v>596</v>
      </c>
      <c r="K31" s="14" t="s">
        <v>597</v>
      </c>
      <c r="N31">
        <f t="shared" si="0"/>
        <v>108024</v>
      </c>
      <c r="O31">
        <f>IF(AND(A31&gt;0,A31&lt;999),IFERROR(VLOOKUP(results0401[[#This Row],[Card]],FISW[],1,FALSE),0),0)</f>
        <v>108024</v>
      </c>
      <c r="P31">
        <f t="shared" si="1"/>
        <v>30</v>
      </c>
    </row>
    <row r="32" spans="1:16" x14ac:dyDescent="0.3">
      <c r="A32" s="9">
        <v>31</v>
      </c>
      <c r="B32" s="10">
        <v>49</v>
      </c>
      <c r="C32" s="10">
        <v>108233</v>
      </c>
      <c r="D32" s="10" t="s">
        <v>464</v>
      </c>
      <c r="E32" s="10">
        <v>2001</v>
      </c>
      <c r="F32" s="10" t="s">
        <v>17</v>
      </c>
      <c r="G32" s="10" t="s">
        <v>598</v>
      </c>
      <c r="H32" s="10" t="s">
        <v>585</v>
      </c>
      <c r="I32" s="10" t="s">
        <v>87</v>
      </c>
      <c r="J32" s="10" t="s">
        <v>599</v>
      </c>
      <c r="K32" s="11" t="s">
        <v>600</v>
      </c>
      <c r="N32">
        <f t="shared" si="0"/>
        <v>108233</v>
      </c>
      <c r="O32">
        <f>IF(AND(A32&gt;0,A32&lt;999),IFERROR(VLOOKUP(results0401[[#This Row],[Card]],FISW[],1,FALSE),0),0)</f>
        <v>108233</v>
      </c>
      <c r="P32">
        <f t="shared" si="1"/>
        <v>31</v>
      </c>
    </row>
    <row r="33" spans="1:16" x14ac:dyDescent="0.3">
      <c r="A33" s="9">
        <v>999</v>
      </c>
      <c r="B33" s="10">
        <v>42</v>
      </c>
      <c r="C33" s="10">
        <v>108059</v>
      </c>
      <c r="D33" s="10" t="s">
        <v>323</v>
      </c>
      <c r="E33" s="10">
        <v>2000</v>
      </c>
      <c r="F33" s="10" t="s">
        <v>17</v>
      </c>
      <c r="G33" s="10" t="s">
        <v>601</v>
      </c>
      <c r="H33" s="10" t="s">
        <v>18</v>
      </c>
      <c r="I33" s="10" t="s">
        <v>18</v>
      </c>
      <c r="J33" s="10" t="s">
        <v>18</v>
      </c>
      <c r="K33" s="11" t="s">
        <v>18</v>
      </c>
      <c r="N33">
        <f t="shared" ref="N33:N51" si="2">C33</f>
        <v>108059</v>
      </c>
      <c r="O33">
        <f>IF(AND(A33&gt;0,A33&lt;999),IFERROR(VLOOKUP(results0401[[#This Row],[Card]],FISW[],1,FALSE),0),0)</f>
        <v>0</v>
      </c>
      <c r="P33">
        <f t="shared" ref="P33:P51" si="3">A33</f>
        <v>999</v>
      </c>
    </row>
    <row r="34" spans="1:16" x14ac:dyDescent="0.3">
      <c r="A34" s="9">
        <v>999</v>
      </c>
      <c r="B34" s="13">
        <v>40</v>
      </c>
      <c r="C34" s="13">
        <v>108217</v>
      </c>
      <c r="D34" s="13" t="s">
        <v>270</v>
      </c>
      <c r="E34" s="13">
        <v>2001</v>
      </c>
      <c r="F34" s="13" t="s">
        <v>17</v>
      </c>
      <c r="G34" s="13" t="s">
        <v>602</v>
      </c>
      <c r="H34" s="13" t="s">
        <v>18</v>
      </c>
      <c r="I34" s="13" t="s">
        <v>18</v>
      </c>
      <c r="J34" s="13" t="s">
        <v>18</v>
      </c>
      <c r="K34" s="14" t="s">
        <v>18</v>
      </c>
      <c r="N34">
        <f t="shared" si="2"/>
        <v>108217</v>
      </c>
      <c r="O34">
        <f>IF(AND(A34&gt;0,A34&lt;999),IFERROR(VLOOKUP(results0401[[#This Row],[Card]],FISW[],1,FALSE),0),0)</f>
        <v>0</v>
      </c>
      <c r="P34">
        <f t="shared" si="3"/>
        <v>999</v>
      </c>
    </row>
    <row r="35" spans="1:16" x14ac:dyDescent="0.3">
      <c r="A35" s="9">
        <v>999</v>
      </c>
      <c r="B35" s="10">
        <v>34</v>
      </c>
      <c r="C35" s="10">
        <v>108128</v>
      </c>
      <c r="D35" s="10" t="s">
        <v>322</v>
      </c>
      <c r="E35" s="10">
        <v>2001</v>
      </c>
      <c r="F35" s="10" t="s">
        <v>17</v>
      </c>
      <c r="G35" s="10" t="s">
        <v>50</v>
      </c>
      <c r="H35" s="10" t="s">
        <v>18</v>
      </c>
      <c r="I35" s="10" t="s">
        <v>18</v>
      </c>
      <c r="J35" s="10" t="s">
        <v>18</v>
      </c>
      <c r="K35" s="11" t="s">
        <v>18</v>
      </c>
      <c r="N35">
        <f t="shared" si="2"/>
        <v>108128</v>
      </c>
      <c r="O35">
        <f>IF(AND(A35&gt;0,A35&lt;999),IFERROR(VLOOKUP(results0401[[#This Row],[Card]],FISW[],1,FALSE),0),0)</f>
        <v>0</v>
      </c>
      <c r="P35">
        <f t="shared" si="3"/>
        <v>999</v>
      </c>
    </row>
    <row r="36" spans="1:16" x14ac:dyDescent="0.3">
      <c r="A36" s="9">
        <v>999</v>
      </c>
      <c r="B36" s="13">
        <v>24</v>
      </c>
      <c r="C36" s="13">
        <v>108139</v>
      </c>
      <c r="D36" s="13" t="s">
        <v>258</v>
      </c>
      <c r="E36" s="13">
        <v>2001</v>
      </c>
      <c r="F36" s="13" t="s">
        <v>17</v>
      </c>
      <c r="G36" s="13" t="s">
        <v>65</v>
      </c>
      <c r="H36" s="13" t="s">
        <v>18</v>
      </c>
      <c r="I36" s="13" t="s">
        <v>18</v>
      </c>
      <c r="J36" s="13" t="s">
        <v>18</v>
      </c>
      <c r="K36" s="14" t="s">
        <v>18</v>
      </c>
      <c r="N36">
        <f t="shared" si="2"/>
        <v>108139</v>
      </c>
      <c r="O36">
        <f>IF(AND(A36&gt;0,A36&lt;999),IFERROR(VLOOKUP(results0401[[#This Row],[Card]],FISW[],1,FALSE),0),0)</f>
        <v>0</v>
      </c>
      <c r="P36">
        <f t="shared" si="3"/>
        <v>999</v>
      </c>
    </row>
    <row r="37" spans="1:16" x14ac:dyDescent="0.3">
      <c r="A37" s="9">
        <v>999</v>
      </c>
      <c r="B37" s="10">
        <v>22</v>
      </c>
      <c r="C37" s="10">
        <v>108052</v>
      </c>
      <c r="D37" s="10" t="s">
        <v>231</v>
      </c>
      <c r="E37" s="10">
        <v>2000</v>
      </c>
      <c r="F37" s="10" t="s">
        <v>17</v>
      </c>
      <c r="G37" s="10" t="s">
        <v>603</v>
      </c>
      <c r="H37" s="10" t="s">
        <v>18</v>
      </c>
      <c r="I37" s="10" t="s">
        <v>18</v>
      </c>
      <c r="J37" s="10" t="s">
        <v>18</v>
      </c>
      <c r="K37" s="11" t="s">
        <v>18</v>
      </c>
      <c r="N37">
        <f t="shared" si="2"/>
        <v>108052</v>
      </c>
      <c r="O37">
        <f>IF(AND(A37&gt;0,A37&lt;999),IFERROR(VLOOKUP(results0401[[#This Row],[Card]],FISW[],1,FALSE),0),0)</f>
        <v>0</v>
      </c>
      <c r="P37">
        <f t="shared" si="3"/>
        <v>999</v>
      </c>
    </row>
    <row r="38" spans="1:16" x14ac:dyDescent="0.3">
      <c r="A38" s="9">
        <v>999</v>
      </c>
      <c r="B38" s="13">
        <v>19</v>
      </c>
      <c r="C38" s="13">
        <v>108140</v>
      </c>
      <c r="D38" s="13" t="s">
        <v>351</v>
      </c>
      <c r="E38" s="13">
        <v>2001</v>
      </c>
      <c r="F38" s="13" t="s">
        <v>17</v>
      </c>
      <c r="G38" s="13" t="s">
        <v>604</v>
      </c>
      <c r="H38" s="13" t="s">
        <v>18</v>
      </c>
      <c r="I38" s="13" t="s">
        <v>18</v>
      </c>
      <c r="J38" s="13" t="s">
        <v>18</v>
      </c>
      <c r="K38" s="14" t="s">
        <v>18</v>
      </c>
      <c r="N38">
        <f t="shared" si="2"/>
        <v>108140</v>
      </c>
      <c r="O38">
        <f>IF(AND(A38&gt;0,A38&lt;999),IFERROR(VLOOKUP(results0401[[#This Row],[Card]],FISW[],1,FALSE),0),0)</f>
        <v>0</v>
      </c>
      <c r="P38">
        <f t="shared" si="3"/>
        <v>999</v>
      </c>
    </row>
    <row r="39" spans="1:16" x14ac:dyDescent="0.3">
      <c r="A39" s="9">
        <v>999</v>
      </c>
      <c r="B39" s="10">
        <v>9</v>
      </c>
      <c r="C39" s="10">
        <v>108066</v>
      </c>
      <c r="D39" s="10" t="s">
        <v>319</v>
      </c>
      <c r="E39" s="10">
        <v>2000</v>
      </c>
      <c r="F39" s="10" t="s">
        <v>17</v>
      </c>
      <c r="G39" s="10" t="s">
        <v>605</v>
      </c>
      <c r="H39" s="10" t="s">
        <v>18</v>
      </c>
      <c r="I39" s="10" t="s">
        <v>18</v>
      </c>
      <c r="J39" s="10" t="s">
        <v>18</v>
      </c>
      <c r="K39" s="11" t="s">
        <v>18</v>
      </c>
      <c r="N39">
        <f t="shared" si="2"/>
        <v>108066</v>
      </c>
      <c r="O39">
        <f>IF(AND(A39&gt;0,A39&lt;999),IFERROR(VLOOKUP(results0401[[#This Row],[Card]],FISW[],1,FALSE),0),0)</f>
        <v>0</v>
      </c>
      <c r="P39">
        <f t="shared" si="3"/>
        <v>999</v>
      </c>
    </row>
    <row r="40" spans="1:16" x14ac:dyDescent="0.3">
      <c r="A40" s="9">
        <v>999</v>
      </c>
      <c r="B40" s="13">
        <v>3</v>
      </c>
      <c r="C40" s="13">
        <v>107861</v>
      </c>
      <c r="D40" s="13" t="s">
        <v>174</v>
      </c>
      <c r="E40" s="13">
        <v>1999</v>
      </c>
      <c r="F40" s="13" t="s">
        <v>17</v>
      </c>
      <c r="G40" s="13" t="s">
        <v>606</v>
      </c>
      <c r="H40" s="13" t="s">
        <v>18</v>
      </c>
      <c r="I40" s="13" t="s">
        <v>18</v>
      </c>
      <c r="J40" s="13" t="s">
        <v>18</v>
      </c>
      <c r="K40" s="14" t="s">
        <v>18</v>
      </c>
      <c r="N40">
        <f t="shared" si="2"/>
        <v>107861</v>
      </c>
      <c r="O40">
        <f>IF(AND(A40&gt;0,A40&lt;999),IFERROR(VLOOKUP(results0401[[#This Row],[Card]],FISW[],1,FALSE),0),0)</f>
        <v>0</v>
      </c>
      <c r="P40">
        <f t="shared" si="3"/>
        <v>999</v>
      </c>
    </row>
    <row r="41" spans="1:16" x14ac:dyDescent="0.3">
      <c r="A41" s="9">
        <v>999</v>
      </c>
      <c r="B41" s="10">
        <v>2</v>
      </c>
      <c r="C41" s="10">
        <v>107807</v>
      </c>
      <c r="D41" s="10" t="s">
        <v>169</v>
      </c>
      <c r="E41" s="10">
        <v>1998</v>
      </c>
      <c r="F41" s="10" t="s">
        <v>17</v>
      </c>
      <c r="G41" s="10" t="s">
        <v>607</v>
      </c>
      <c r="H41" s="10" t="s">
        <v>18</v>
      </c>
      <c r="I41" s="10" t="s">
        <v>18</v>
      </c>
      <c r="J41" s="10" t="s">
        <v>18</v>
      </c>
      <c r="K41" s="11" t="s">
        <v>18</v>
      </c>
      <c r="N41">
        <f t="shared" si="2"/>
        <v>107807</v>
      </c>
      <c r="O41">
        <f>IF(AND(A41&gt;0,A41&lt;999),IFERROR(VLOOKUP(results0401[[#This Row],[Card]],FISW[],1,FALSE),0),0)</f>
        <v>0</v>
      </c>
      <c r="P41">
        <f t="shared" si="3"/>
        <v>999</v>
      </c>
    </row>
    <row r="42" spans="1:16" x14ac:dyDescent="0.3">
      <c r="A42" s="9">
        <v>999</v>
      </c>
      <c r="B42" s="10">
        <v>18</v>
      </c>
      <c r="C42" s="10">
        <v>6536443</v>
      </c>
      <c r="D42" s="10" t="s">
        <v>478</v>
      </c>
      <c r="E42" s="10">
        <v>1999</v>
      </c>
      <c r="F42" s="10" t="s">
        <v>20</v>
      </c>
      <c r="G42" s="10" t="s">
        <v>608</v>
      </c>
      <c r="H42" s="10" t="s">
        <v>18</v>
      </c>
      <c r="I42" s="10" t="s">
        <v>18</v>
      </c>
      <c r="J42" s="10" t="s">
        <v>18</v>
      </c>
      <c r="K42" s="11" t="s">
        <v>18</v>
      </c>
      <c r="N42">
        <f t="shared" si="2"/>
        <v>6536443</v>
      </c>
      <c r="O42">
        <f>IF(AND(A42&gt;0,A42&lt;999),IFERROR(VLOOKUP(results0401[[#This Row],[Card]],FISW[],1,FALSE),0),0)</f>
        <v>0</v>
      </c>
      <c r="P42">
        <f t="shared" si="3"/>
        <v>999</v>
      </c>
    </row>
    <row r="43" spans="1:16" x14ac:dyDescent="0.3">
      <c r="A43" s="9">
        <v>999</v>
      </c>
      <c r="B43" s="13">
        <v>12</v>
      </c>
      <c r="C43" s="13">
        <v>6536168</v>
      </c>
      <c r="D43" s="13" t="s">
        <v>376</v>
      </c>
      <c r="E43" s="13">
        <v>1999</v>
      </c>
      <c r="F43" s="13" t="s">
        <v>20</v>
      </c>
      <c r="G43" s="13" t="s">
        <v>609</v>
      </c>
      <c r="H43" s="13" t="s">
        <v>18</v>
      </c>
      <c r="I43" s="13" t="s">
        <v>18</v>
      </c>
      <c r="J43" s="13" t="s">
        <v>18</v>
      </c>
      <c r="K43" s="14" t="s">
        <v>18</v>
      </c>
      <c r="N43">
        <f t="shared" si="2"/>
        <v>6536168</v>
      </c>
      <c r="O43">
        <f>IF(AND(A43&gt;0,A43&lt;999),IFERROR(VLOOKUP(results0401[[#This Row],[Card]],FISW[],1,FALSE),0),0)</f>
        <v>0</v>
      </c>
      <c r="P43">
        <f t="shared" si="3"/>
        <v>999</v>
      </c>
    </row>
    <row r="44" spans="1:16" x14ac:dyDescent="0.3">
      <c r="A44" s="9">
        <v>999</v>
      </c>
      <c r="B44" s="10">
        <v>5</v>
      </c>
      <c r="C44" s="10">
        <v>6536435</v>
      </c>
      <c r="D44" s="10" t="s">
        <v>190</v>
      </c>
      <c r="E44" s="10">
        <v>2000</v>
      </c>
      <c r="F44" s="10" t="s">
        <v>20</v>
      </c>
      <c r="G44" s="10" t="s">
        <v>60</v>
      </c>
      <c r="H44" s="10" t="s">
        <v>18</v>
      </c>
      <c r="I44" s="10" t="s">
        <v>18</v>
      </c>
      <c r="J44" s="10" t="s">
        <v>18</v>
      </c>
      <c r="K44" s="11" t="s">
        <v>18</v>
      </c>
      <c r="N44">
        <f t="shared" si="2"/>
        <v>6536435</v>
      </c>
      <c r="O44">
        <f>IF(AND(A44&gt;0,A44&lt;999),IFERROR(VLOOKUP(results0401[[#This Row],[Card]],FISW[],1,FALSE),0),0)</f>
        <v>0</v>
      </c>
      <c r="P44">
        <f t="shared" si="3"/>
        <v>999</v>
      </c>
    </row>
    <row r="45" spans="1:16" x14ac:dyDescent="0.3">
      <c r="A45" s="9">
        <v>999</v>
      </c>
      <c r="B45" s="10">
        <v>47</v>
      </c>
      <c r="C45" s="10">
        <v>108168</v>
      </c>
      <c r="D45" s="10" t="s">
        <v>454</v>
      </c>
      <c r="E45" s="10">
        <v>2000</v>
      </c>
      <c r="F45" s="10" t="s">
        <v>17</v>
      </c>
      <c r="G45" s="10" t="s">
        <v>18</v>
      </c>
      <c r="H45" s="10" t="s">
        <v>18</v>
      </c>
      <c r="I45" s="10" t="s">
        <v>18</v>
      </c>
      <c r="J45" s="10" t="s">
        <v>18</v>
      </c>
      <c r="K45" s="11" t="s">
        <v>18</v>
      </c>
      <c r="N45">
        <f t="shared" si="2"/>
        <v>108168</v>
      </c>
      <c r="O45">
        <f>IF(AND(A45&gt;0,A45&lt;999),IFERROR(VLOOKUP(results0401[[#This Row],[Card]],FISW[],1,FALSE),0),0)</f>
        <v>0</v>
      </c>
      <c r="P45">
        <f t="shared" si="3"/>
        <v>999</v>
      </c>
    </row>
    <row r="46" spans="1:16" x14ac:dyDescent="0.3">
      <c r="A46" s="9">
        <v>999</v>
      </c>
      <c r="B46" s="13">
        <v>46</v>
      </c>
      <c r="C46" s="13">
        <v>108180</v>
      </c>
      <c r="D46" s="13" t="s">
        <v>477</v>
      </c>
      <c r="E46" s="13">
        <v>2001</v>
      </c>
      <c r="F46" s="13" t="s">
        <v>17</v>
      </c>
      <c r="G46" s="13" t="s">
        <v>18</v>
      </c>
      <c r="H46" s="13" t="s">
        <v>18</v>
      </c>
      <c r="I46" s="13" t="s">
        <v>18</v>
      </c>
      <c r="J46" s="13" t="s">
        <v>18</v>
      </c>
      <c r="K46" s="14" t="s">
        <v>18</v>
      </c>
      <c r="N46">
        <f t="shared" si="2"/>
        <v>108180</v>
      </c>
      <c r="O46">
        <f>IF(AND(A46&gt;0,A46&lt;999),IFERROR(VLOOKUP(results0401[[#This Row],[Card]],FISW[],1,FALSE),0),0)</f>
        <v>0</v>
      </c>
      <c r="P46">
        <f t="shared" si="3"/>
        <v>999</v>
      </c>
    </row>
    <row r="47" spans="1:16" x14ac:dyDescent="0.3">
      <c r="A47" s="9">
        <v>999</v>
      </c>
      <c r="B47" s="10">
        <v>45</v>
      </c>
      <c r="C47" s="10">
        <v>108127</v>
      </c>
      <c r="D47" s="10" t="s">
        <v>264</v>
      </c>
      <c r="E47" s="10">
        <v>2001</v>
      </c>
      <c r="F47" s="10" t="s">
        <v>17</v>
      </c>
      <c r="G47" s="10" t="s">
        <v>18</v>
      </c>
      <c r="H47" s="10" t="s">
        <v>18</v>
      </c>
      <c r="I47" s="10" t="s">
        <v>18</v>
      </c>
      <c r="J47" s="10" t="s">
        <v>18</v>
      </c>
      <c r="K47" s="11" t="s">
        <v>18</v>
      </c>
      <c r="N47">
        <f t="shared" si="2"/>
        <v>108127</v>
      </c>
      <c r="O47">
        <f>IF(AND(A47&gt;0,A47&lt;999),IFERROR(VLOOKUP(results0401[[#This Row],[Card]],FISW[],1,FALSE),0),0)</f>
        <v>0</v>
      </c>
      <c r="P47">
        <f t="shared" si="3"/>
        <v>999</v>
      </c>
    </row>
    <row r="48" spans="1:16" x14ac:dyDescent="0.3">
      <c r="A48" s="9">
        <v>999</v>
      </c>
      <c r="B48" s="13">
        <v>37</v>
      </c>
      <c r="C48" s="13">
        <v>108170</v>
      </c>
      <c r="D48" s="13" t="s">
        <v>445</v>
      </c>
      <c r="E48" s="13">
        <v>2001</v>
      </c>
      <c r="F48" s="13" t="s">
        <v>17</v>
      </c>
      <c r="G48" s="13" t="s">
        <v>18</v>
      </c>
      <c r="H48" s="13" t="s">
        <v>18</v>
      </c>
      <c r="I48" s="13" t="s">
        <v>18</v>
      </c>
      <c r="J48" s="13" t="s">
        <v>18</v>
      </c>
      <c r="K48" s="14" t="s">
        <v>18</v>
      </c>
      <c r="N48">
        <f t="shared" si="2"/>
        <v>108170</v>
      </c>
      <c r="O48">
        <f>IF(AND(A48&gt;0,A48&lt;999),IFERROR(VLOOKUP(results0401[[#This Row],[Card]],FISW[],1,FALSE),0),0)</f>
        <v>0</v>
      </c>
      <c r="P48">
        <f t="shared" si="3"/>
        <v>999</v>
      </c>
    </row>
    <row r="49" spans="1:16" x14ac:dyDescent="0.3">
      <c r="A49" s="9">
        <v>999</v>
      </c>
      <c r="B49" s="10">
        <v>33</v>
      </c>
      <c r="C49" s="10">
        <v>108011</v>
      </c>
      <c r="D49" s="10" t="s">
        <v>309</v>
      </c>
      <c r="E49" s="10">
        <v>2000</v>
      </c>
      <c r="F49" s="10" t="s">
        <v>17</v>
      </c>
      <c r="G49" s="10" t="s">
        <v>18</v>
      </c>
      <c r="H49" s="10" t="s">
        <v>18</v>
      </c>
      <c r="I49" s="10" t="s">
        <v>18</v>
      </c>
      <c r="J49" s="10" t="s">
        <v>18</v>
      </c>
      <c r="K49" s="11" t="s">
        <v>18</v>
      </c>
      <c r="N49">
        <f t="shared" si="2"/>
        <v>108011</v>
      </c>
      <c r="O49">
        <f>IF(AND(A49&gt;0,A49&lt;999),IFERROR(VLOOKUP(results0401[[#This Row],[Card]],FISW[],1,FALSE),0),0)</f>
        <v>0</v>
      </c>
      <c r="P49">
        <f t="shared" si="3"/>
        <v>999</v>
      </c>
    </row>
    <row r="50" spans="1:16" x14ac:dyDescent="0.3">
      <c r="A50" s="9">
        <v>999</v>
      </c>
      <c r="B50" s="13">
        <v>15</v>
      </c>
      <c r="C50" s="13">
        <v>107522</v>
      </c>
      <c r="D50" s="13" t="s">
        <v>332</v>
      </c>
      <c r="E50" s="13">
        <v>1995</v>
      </c>
      <c r="F50" s="13" t="s">
        <v>17</v>
      </c>
      <c r="G50" s="13" t="s">
        <v>18</v>
      </c>
      <c r="H50" s="13" t="s">
        <v>18</v>
      </c>
      <c r="I50" s="13" t="s">
        <v>18</v>
      </c>
      <c r="J50" s="13" t="s">
        <v>18</v>
      </c>
      <c r="K50" s="14" t="s">
        <v>18</v>
      </c>
      <c r="N50">
        <f t="shared" si="2"/>
        <v>107522</v>
      </c>
      <c r="O50">
        <f>IF(AND(A50&gt;0,A50&lt;999),IFERROR(VLOOKUP(results0401[[#This Row],[Card]],FISW[],1,FALSE),0),0)</f>
        <v>0</v>
      </c>
      <c r="P50">
        <f t="shared" si="3"/>
        <v>999</v>
      </c>
    </row>
    <row r="51" spans="1:16" x14ac:dyDescent="0.3">
      <c r="A51" s="9">
        <v>999</v>
      </c>
      <c r="B51" s="4">
        <v>50</v>
      </c>
      <c r="C51" s="4">
        <v>108232</v>
      </c>
      <c r="D51" s="4" t="s">
        <v>479</v>
      </c>
      <c r="E51" s="4">
        <v>2001</v>
      </c>
      <c r="F51" s="4" t="s">
        <v>17</v>
      </c>
      <c r="G51" s="4" t="s">
        <v>18</v>
      </c>
      <c r="H51" s="4" t="s">
        <v>18</v>
      </c>
      <c r="I51" s="4" t="s">
        <v>18</v>
      </c>
      <c r="J51" s="4" t="s">
        <v>18</v>
      </c>
      <c r="K51" s="5" t="s">
        <v>18</v>
      </c>
      <c r="N51">
        <f t="shared" si="2"/>
        <v>108232</v>
      </c>
      <c r="O51">
        <f>IF(AND(A51&gt;0,A51&lt;999),IFERROR(VLOOKUP(results0401[[#This Row],[Card]],FISW[],1,FALSE),0),0)</f>
        <v>0</v>
      </c>
      <c r="P51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2988-0948-4344-93DB-C1F8B1A0005E}">
  <dimension ref="A1:N8"/>
  <sheetViews>
    <sheetView workbookViewId="0">
      <selection activeCell="C2" sqref="C2:F8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1.1093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18.44140625" bestFit="1" customWidth="1"/>
  </cols>
  <sheetData>
    <row r="1" spans="1:14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L1" s="15" t="s">
        <v>2</v>
      </c>
      <c r="M1" s="15" t="s">
        <v>7</v>
      </c>
      <c r="N1" s="15" t="s">
        <v>0</v>
      </c>
    </row>
    <row r="2" spans="1:14" x14ac:dyDescent="0.3">
      <c r="A2" s="9">
        <v>1</v>
      </c>
      <c r="B2" s="10">
        <v>6</v>
      </c>
      <c r="C2" s="10">
        <v>107800</v>
      </c>
      <c r="D2" s="10" t="s">
        <v>957</v>
      </c>
      <c r="E2" s="10" t="s">
        <v>958</v>
      </c>
      <c r="F2" s="10" t="s">
        <v>17</v>
      </c>
      <c r="G2" s="10" t="s">
        <v>959</v>
      </c>
      <c r="H2" s="10" t="s">
        <v>960</v>
      </c>
      <c r="I2" s="10" t="s">
        <v>961</v>
      </c>
      <c r="J2" s="10" t="s">
        <v>18</v>
      </c>
      <c r="L2">
        <f t="shared" ref="L2:L8" si="0">C2</f>
        <v>107800</v>
      </c>
      <c r="M2">
        <f>IF(AND(A2&gt;0,A2&lt;999),IFERROR(VLOOKUP(results1501[[#This Row],[Card]],FISW[],1,FALSE),0),0)</f>
        <v>107800</v>
      </c>
      <c r="N2">
        <f t="shared" ref="N2:N8" si="1">A2</f>
        <v>1</v>
      </c>
    </row>
    <row r="3" spans="1:14" x14ac:dyDescent="0.3">
      <c r="A3" s="12">
        <v>2</v>
      </c>
      <c r="B3" s="13">
        <v>7</v>
      </c>
      <c r="C3" s="13">
        <v>6536627</v>
      </c>
      <c r="D3" s="13" t="s">
        <v>962</v>
      </c>
      <c r="E3" s="13" t="s">
        <v>963</v>
      </c>
      <c r="F3" s="13" t="s">
        <v>20</v>
      </c>
      <c r="G3" s="13" t="s">
        <v>964</v>
      </c>
      <c r="H3" s="13" t="s">
        <v>965</v>
      </c>
      <c r="I3" s="13" t="s">
        <v>966</v>
      </c>
      <c r="J3" s="13" t="s">
        <v>967</v>
      </c>
      <c r="L3">
        <f t="shared" si="0"/>
        <v>6536627</v>
      </c>
      <c r="M3">
        <f>IF(AND(A3&gt;0,A3&lt;999),IFERROR(VLOOKUP(results1501[[#This Row],[Card]],FISW[],1,FALSE),0),0)</f>
        <v>6536627</v>
      </c>
      <c r="N3">
        <f t="shared" si="1"/>
        <v>2</v>
      </c>
    </row>
    <row r="4" spans="1:14" x14ac:dyDescent="0.3">
      <c r="A4" s="9">
        <v>3</v>
      </c>
      <c r="B4" s="10">
        <v>3</v>
      </c>
      <c r="C4" s="10">
        <v>6536480</v>
      </c>
      <c r="D4" s="10" t="s">
        <v>968</v>
      </c>
      <c r="E4" s="10" t="s">
        <v>969</v>
      </c>
      <c r="F4" s="10" t="s">
        <v>20</v>
      </c>
      <c r="G4" s="10" t="s">
        <v>970</v>
      </c>
      <c r="H4" s="10" t="s">
        <v>903</v>
      </c>
      <c r="I4" s="10" t="s">
        <v>971</v>
      </c>
      <c r="J4" s="10" t="s">
        <v>972</v>
      </c>
      <c r="L4">
        <f t="shared" si="0"/>
        <v>6536480</v>
      </c>
      <c r="M4">
        <f>IF(AND(A4&gt;0,A4&lt;999),IFERROR(VLOOKUP(results1501[[#This Row],[Card]],FISW[],1,FALSE),0),0)</f>
        <v>6536480</v>
      </c>
      <c r="N4">
        <f t="shared" si="1"/>
        <v>3</v>
      </c>
    </row>
    <row r="5" spans="1:14" x14ac:dyDescent="0.3">
      <c r="A5" s="12">
        <v>4</v>
      </c>
      <c r="B5" s="13">
        <v>4</v>
      </c>
      <c r="C5" s="13">
        <v>6536731</v>
      </c>
      <c r="D5" s="13" t="s">
        <v>973</v>
      </c>
      <c r="E5" s="13" t="s">
        <v>963</v>
      </c>
      <c r="F5" s="13" t="s">
        <v>20</v>
      </c>
      <c r="G5" s="13" t="s">
        <v>974</v>
      </c>
      <c r="H5" s="13" t="s">
        <v>975</v>
      </c>
      <c r="I5" s="13" t="s">
        <v>976</v>
      </c>
      <c r="J5" s="13" t="s">
        <v>977</v>
      </c>
      <c r="L5">
        <f t="shared" si="0"/>
        <v>6536731</v>
      </c>
      <c r="M5">
        <f>IF(AND(A5&gt;0,A5&lt;999),IFERROR(VLOOKUP(results1501[[#This Row],[Card]],FISW[],1,FALSE),0),0)</f>
        <v>6536731</v>
      </c>
      <c r="N5">
        <f t="shared" si="1"/>
        <v>4</v>
      </c>
    </row>
    <row r="6" spans="1:14" x14ac:dyDescent="0.3">
      <c r="A6" s="9">
        <v>999</v>
      </c>
      <c r="B6" s="10">
        <v>1</v>
      </c>
      <c r="C6" s="10">
        <v>6536659</v>
      </c>
      <c r="D6" s="10" t="s">
        <v>978</v>
      </c>
      <c r="E6" s="10" t="s">
        <v>963</v>
      </c>
      <c r="F6" s="10" t="s">
        <v>20</v>
      </c>
      <c r="G6" s="10" t="s">
        <v>979</v>
      </c>
      <c r="H6" s="10" t="s">
        <v>18</v>
      </c>
      <c r="I6" s="10" t="s">
        <v>18</v>
      </c>
      <c r="J6" s="10" t="s">
        <v>18</v>
      </c>
      <c r="L6">
        <f t="shared" si="0"/>
        <v>6536659</v>
      </c>
      <c r="M6">
        <f>IF(AND(A6&gt;0,A6&lt;999),IFERROR(VLOOKUP(results1501[[#This Row],[Card]],FISW[],1,FALSE),0),0)</f>
        <v>0</v>
      </c>
      <c r="N6">
        <f t="shared" si="1"/>
        <v>999</v>
      </c>
    </row>
    <row r="7" spans="1:14" x14ac:dyDescent="0.3">
      <c r="A7" s="12">
        <v>999</v>
      </c>
      <c r="B7" s="13">
        <v>5</v>
      </c>
      <c r="C7" s="13">
        <v>6536700</v>
      </c>
      <c r="D7" s="13" t="s">
        <v>980</v>
      </c>
      <c r="E7" s="13" t="s">
        <v>963</v>
      </c>
      <c r="F7" s="13" t="s">
        <v>20</v>
      </c>
      <c r="G7" s="13" t="s">
        <v>18</v>
      </c>
      <c r="H7" s="13" t="s">
        <v>18</v>
      </c>
      <c r="I7" s="13" t="s">
        <v>18</v>
      </c>
      <c r="J7" s="13" t="s">
        <v>18</v>
      </c>
      <c r="L7">
        <f t="shared" si="0"/>
        <v>6536700</v>
      </c>
      <c r="M7">
        <f>IF(AND(A7&gt;0,A7&lt;999),IFERROR(VLOOKUP(results1501[[#This Row],[Card]],FISW[],1,FALSE),0),0)</f>
        <v>0</v>
      </c>
      <c r="N7">
        <f t="shared" si="1"/>
        <v>999</v>
      </c>
    </row>
    <row r="8" spans="1:14" x14ac:dyDescent="0.3">
      <c r="A8" s="16">
        <v>999</v>
      </c>
      <c r="B8" s="17">
        <v>2</v>
      </c>
      <c r="C8" s="17">
        <v>108140</v>
      </c>
      <c r="D8" s="17" t="s">
        <v>351</v>
      </c>
      <c r="E8" s="17" t="s">
        <v>963</v>
      </c>
      <c r="F8" s="17" t="s">
        <v>17</v>
      </c>
      <c r="G8" s="17" t="s">
        <v>18</v>
      </c>
      <c r="H8" s="17" t="s">
        <v>18</v>
      </c>
      <c r="I8" s="17" t="s">
        <v>18</v>
      </c>
      <c r="J8" s="17" t="s">
        <v>18</v>
      </c>
      <c r="L8">
        <f t="shared" si="0"/>
        <v>108140</v>
      </c>
      <c r="M8">
        <f>IF(AND(A8&gt;0,A8&lt;999),IFERROR(VLOOKUP(results1501[[#This Row],[Card]],FISW[],1,FALSE),0),0)</f>
        <v>0</v>
      </c>
      <c r="N8">
        <f t="shared" si="1"/>
        <v>999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3059-3249-4CE9-9645-5B694DE53FA5}">
  <dimension ref="A1:O8"/>
  <sheetViews>
    <sheetView workbookViewId="0">
      <selection activeCell="H27" sqref="H27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1.1093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8.109375" bestFit="1" customWidth="1"/>
    <col min="11" max="11" width="9.109375" bestFit="1" customWidth="1"/>
  </cols>
  <sheetData>
    <row r="1" spans="1:15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M1" s="15" t="s">
        <v>2</v>
      </c>
      <c r="N1" s="15" t="s">
        <v>7</v>
      </c>
      <c r="O1" s="15" t="s">
        <v>0</v>
      </c>
    </row>
    <row r="2" spans="1:15" x14ac:dyDescent="0.3">
      <c r="A2" s="23">
        <v>1</v>
      </c>
      <c r="B2" s="24">
        <v>5</v>
      </c>
      <c r="C2" s="24">
        <v>107800</v>
      </c>
      <c r="D2" s="10" t="s">
        <v>957</v>
      </c>
      <c r="E2" s="24">
        <v>1998</v>
      </c>
      <c r="F2" s="10" t="s">
        <v>17</v>
      </c>
      <c r="G2" s="10" t="s">
        <v>904</v>
      </c>
      <c r="H2" s="10" t="s">
        <v>350</v>
      </c>
      <c r="I2" s="10" t="s">
        <v>985</v>
      </c>
      <c r="J2" s="10" t="s">
        <v>18</v>
      </c>
      <c r="K2" s="25">
        <v>88.96</v>
      </c>
      <c r="M2">
        <f t="shared" ref="M2:M8" si="0">C2</f>
        <v>107800</v>
      </c>
      <c r="N2">
        <f>IF(AND(A2&gt;0,A2&lt;999),IFERROR(VLOOKUP(results15012[[#This Row],[Card]],FISW[],1,FALSE),0),0)</f>
        <v>107800</v>
      </c>
      <c r="O2">
        <f t="shared" ref="O2:O8" si="1">A2</f>
        <v>1</v>
      </c>
    </row>
    <row r="3" spans="1:15" x14ac:dyDescent="0.3">
      <c r="A3" s="26">
        <v>2</v>
      </c>
      <c r="B3" s="19">
        <v>7</v>
      </c>
      <c r="C3" s="19">
        <v>6536731</v>
      </c>
      <c r="D3" s="13" t="s">
        <v>973</v>
      </c>
      <c r="E3" s="19">
        <v>2001</v>
      </c>
      <c r="F3" s="13" t="s">
        <v>20</v>
      </c>
      <c r="G3" s="13" t="s">
        <v>986</v>
      </c>
      <c r="H3" s="13" t="s">
        <v>987</v>
      </c>
      <c r="I3" s="13" t="s">
        <v>988</v>
      </c>
      <c r="J3" s="13" t="s">
        <v>989</v>
      </c>
      <c r="K3" s="27">
        <v>94.63</v>
      </c>
      <c r="M3">
        <f t="shared" si="0"/>
        <v>6536731</v>
      </c>
      <c r="N3">
        <f>IF(AND(A3&gt;0,A3&lt;999),IFERROR(VLOOKUP(results15012[[#This Row],[Card]],FISW[],1,FALSE),0),0)</f>
        <v>6536731</v>
      </c>
      <c r="O3">
        <f t="shared" si="1"/>
        <v>2</v>
      </c>
    </row>
    <row r="4" spans="1:15" x14ac:dyDescent="0.3">
      <c r="A4" s="23">
        <v>3</v>
      </c>
      <c r="B4" s="24">
        <v>1</v>
      </c>
      <c r="C4" s="24">
        <v>6536659</v>
      </c>
      <c r="D4" s="10" t="s">
        <v>978</v>
      </c>
      <c r="E4" s="24">
        <v>2001</v>
      </c>
      <c r="F4" s="10" t="s">
        <v>20</v>
      </c>
      <c r="G4" s="10" t="s">
        <v>990</v>
      </c>
      <c r="H4" s="10" t="s">
        <v>991</v>
      </c>
      <c r="I4" s="10" t="s">
        <v>992</v>
      </c>
      <c r="J4" s="10" t="s">
        <v>993</v>
      </c>
      <c r="K4" s="25">
        <v>99.92</v>
      </c>
      <c r="M4">
        <f t="shared" si="0"/>
        <v>6536659</v>
      </c>
      <c r="N4">
        <f>IF(AND(A4&gt;0,A4&lt;999),IFERROR(VLOOKUP(results15012[[#This Row],[Card]],FISW[],1,FALSE),0),0)</f>
        <v>6536659</v>
      </c>
      <c r="O4">
        <f t="shared" si="1"/>
        <v>3</v>
      </c>
    </row>
    <row r="5" spans="1:15" x14ac:dyDescent="0.3">
      <c r="A5" s="26">
        <v>4</v>
      </c>
      <c r="B5" s="19">
        <v>6</v>
      </c>
      <c r="C5" s="19">
        <v>6536700</v>
      </c>
      <c r="D5" s="13" t="s">
        <v>980</v>
      </c>
      <c r="E5" s="19">
        <v>2001</v>
      </c>
      <c r="F5" s="13" t="s">
        <v>20</v>
      </c>
      <c r="G5" s="13" t="s">
        <v>994</v>
      </c>
      <c r="H5" s="13" t="s">
        <v>995</v>
      </c>
      <c r="I5" s="13" t="s">
        <v>996</v>
      </c>
      <c r="J5" s="13" t="s">
        <v>390</v>
      </c>
      <c r="K5" s="27">
        <v>110.51</v>
      </c>
      <c r="M5">
        <f t="shared" si="0"/>
        <v>6536700</v>
      </c>
      <c r="N5">
        <f>IF(AND(A5&gt;0,A5&lt;999),IFERROR(VLOOKUP(results15012[[#This Row],[Card]],FISW[],1,FALSE),0),0)</f>
        <v>6536700</v>
      </c>
      <c r="O5">
        <f t="shared" si="1"/>
        <v>4</v>
      </c>
    </row>
    <row r="6" spans="1:15" x14ac:dyDescent="0.3">
      <c r="A6" s="23">
        <v>5</v>
      </c>
      <c r="B6" s="24">
        <v>2</v>
      </c>
      <c r="C6" s="24">
        <v>6536480</v>
      </c>
      <c r="D6" s="10" t="s">
        <v>968</v>
      </c>
      <c r="E6" s="24">
        <v>2000</v>
      </c>
      <c r="F6" s="10" t="s">
        <v>20</v>
      </c>
      <c r="G6" s="10" t="s">
        <v>997</v>
      </c>
      <c r="H6" s="10" t="s">
        <v>998</v>
      </c>
      <c r="I6" s="10" t="s">
        <v>999</v>
      </c>
      <c r="J6" s="10" t="s">
        <v>1000</v>
      </c>
      <c r="K6" s="25">
        <v>296.68</v>
      </c>
      <c r="M6">
        <f t="shared" si="0"/>
        <v>6536480</v>
      </c>
      <c r="N6">
        <f>IF(AND(A6&gt;0,A6&lt;999),IFERROR(VLOOKUP(results15012[[#This Row],[Card]],FISW[],1,FALSE),0),0)</f>
        <v>6536480</v>
      </c>
      <c r="O6">
        <f t="shared" si="1"/>
        <v>5</v>
      </c>
    </row>
    <row r="7" spans="1:15" x14ac:dyDescent="0.3">
      <c r="A7" s="26">
        <v>6</v>
      </c>
      <c r="B7" s="19">
        <v>3</v>
      </c>
      <c r="C7" s="19">
        <v>108140</v>
      </c>
      <c r="D7" s="13" t="s">
        <v>351</v>
      </c>
      <c r="E7" s="19">
        <v>2001</v>
      </c>
      <c r="F7" s="13" t="s">
        <v>17</v>
      </c>
      <c r="G7" s="13" t="s">
        <v>1001</v>
      </c>
      <c r="H7" s="13" t="s">
        <v>1002</v>
      </c>
      <c r="I7" s="13" t="s">
        <v>1003</v>
      </c>
      <c r="J7" s="13" t="s">
        <v>1004</v>
      </c>
      <c r="K7" s="27">
        <v>303.36</v>
      </c>
      <c r="M7">
        <f t="shared" si="0"/>
        <v>108140</v>
      </c>
      <c r="N7">
        <f>IF(AND(A7&gt;0,A7&lt;999),IFERROR(VLOOKUP(results15012[[#This Row],[Card]],FISW[],1,FALSE),0),0)</f>
        <v>108140</v>
      </c>
      <c r="O7">
        <f t="shared" si="1"/>
        <v>6</v>
      </c>
    </row>
    <row r="8" spans="1:15" x14ac:dyDescent="0.3">
      <c r="A8" s="20">
        <v>7</v>
      </c>
      <c r="B8" s="21">
        <v>4</v>
      </c>
      <c r="C8" s="21">
        <v>6536627</v>
      </c>
      <c r="D8" s="17" t="s">
        <v>962</v>
      </c>
      <c r="E8" s="21">
        <v>2001</v>
      </c>
      <c r="F8" s="17" t="s">
        <v>20</v>
      </c>
      <c r="G8" s="17" t="s">
        <v>1005</v>
      </c>
      <c r="H8" s="17" t="s">
        <v>1006</v>
      </c>
      <c r="I8" s="17" t="s">
        <v>1007</v>
      </c>
      <c r="J8" s="17" t="s">
        <v>1008</v>
      </c>
      <c r="K8" s="22">
        <v>478.32</v>
      </c>
      <c r="M8">
        <f t="shared" si="0"/>
        <v>6536627</v>
      </c>
      <c r="N8">
        <f>IF(AND(A8&gt;0,A8&lt;999),IFERROR(VLOOKUP(results15012[[#This Row],[Card]],FISW[],1,FALSE),0),0)</f>
        <v>6536627</v>
      </c>
      <c r="O8">
        <f t="shared" si="1"/>
        <v>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D314-74FB-4D74-8913-75757E66EEA4}">
  <dimension ref="A1:P57"/>
  <sheetViews>
    <sheetView workbookViewId="0">
      <selection activeCell="A43" sqref="A43:A57"/>
    </sheetView>
  </sheetViews>
  <sheetFormatPr defaultRowHeight="14.4" x14ac:dyDescent="0.3"/>
  <cols>
    <col min="1" max="1" width="5.77734375" customWidth="1"/>
    <col min="2" max="2" width="5.5546875" customWidth="1"/>
    <col min="3" max="3" width="9.6640625" customWidth="1"/>
    <col min="4" max="4" width="20.44140625" customWidth="1"/>
    <col min="5" max="5" width="8.21875" customWidth="1"/>
    <col min="6" max="6" width="8.33203125" customWidth="1"/>
    <col min="7" max="7" width="9" customWidth="1"/>
    <col min="8" max="8" width="9.6640625" customWidth="1"/>
    <col min="9" max="9" width="10.44140625" customWidth="1"/>
    <col min="10" max="10" width="8.88671875" customWidth="1"/>
    <col min="11" max="11" width="10.109375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103</v>
      </c>
      <c r="C2" s="10">
        <v>6536173</v>
      </c>
      <c r="D2" s="10" t="s">
        <v>98</v>
      </c>
      <c r="E2" s="10">
        <v>1999</v>
      </c>
      <c r="F2" s="10" t="s">
        <v>20</v>
      </c>
      <c r="G2" s="10" t="s">
        <v>99</v>
      </c>
      <c r="H2" s="10" t="s">
        <v>51</v>
      </c>
      <c r="I2" s="10" t="s">
        <v>100</v>
      </c>
      <c r="J2" s="10" t="s">
        <v>18</v>
      </c>
      <c r="K2" s="11" t="s">
        <v>101</v>
      </c>
      <c r="N2">
        <f t="shared" ref="N2:N33" si="0">C2</f>
        <v>6536173</v>
      </c>
      <c r="O2">
        <f>IF(AND(A2&gt;0,A2&lt;999),IFERROR(VLOOKUP(results0502[[#This Row],[Card]],FISW[],1,FALSE),0),0)</f>
        <v>6536173</v>
      </c>
      <c r="P2">
        <f t="shared" ref="P2:P33" si="1">A2</f>
        <v>1</v>
      </c>
    </row>
    <row r="3" spans="1:16" x14ac:dyDescent="0.3">
      <c r="A3" s="12">
        <v>2</v>
      </c>
      <c r="B3" s="13">
        <v>110</v>
      </c>
      <c r="C3" s="13">
        <v>107854</v>
      </c>
      <c r="D3" s="13" t="s">
        <v>102</v>
      </c>
      <c r="E3" s="13">
        <v>1999</v>
      </c>
      <c r="F3" s="13" t="s">
        <v>17</v>
      </c>
      <c r="G3" s="13" t="s">
        <v>103</v>
      </c>
      <c r="H3" s="13" t="s">
        <v>104</v>
      </c>
      <c r="I3" s="13" t="s">
        <v>105</v>
      </c>
      <c r="J3" s="13" t="s">
        <v>106</v>
      </c>
      <c r="K3" s="14" t="s">
        <v>107</v>
      </c>
      <c r="N3">
        <f t="shared" si="0"/>
        <v>107854</v>
      </c>
      <c r="O3">
        <f>IF(AND(A3&gt;0,A3&lt;999),IFERROR(VLOOKUP(results0502[[#This Row],[Card]],FISW[],1,FALSE),0),0)</f>
        <v>107854</v>
      </c>
      <c r="P3">
        <f t="shared" si="1"/>
        <v>2</v>
      </c>
    </row>
    <row r="4" spans="1:16" x14ac:dyDescent="0.3">
      <c r="A4" s="9">
        <v>3</v>
      </c>
      <c r="B4" s="10">
        <v>104</v>
      </c>
      <c r="C4" s="10">
        <v>6536412</v>
      </c>
      <c r="D4" s="10" t="s">
        <v>108</v>
      </c>
      <c r="E4" s="10">
        <v>2000</v>
      </c>
      <c r="F4" s="10" t="s">
        <v>20</v>
      </c>
      <c r="G4" s="10" t="s">
        <v>109</v>
      </c>
      <c r="H4" s="10" t="s">
        <v>110</v>
      </c>
      <c r="I4" s="10" t="s">
        <v>111</v>
      </c>
      <c r="J4" s="10" t="s">
        <v>112</v>
      </c>
      <c r="K4" s="11" t="s">
        <v>113</v>
      </c>
      <c r="N4">
        <f t="shared" si="0"/>
        <v>6536412</v>
      </c>
      <c r="O4">
        <f>IF(AND(A4&gt;0,A4&lt;999),IFERROR(VLOOKUP(results0502[[#This Row],[Card]],FISW[],1,FALSE),0),0)</f>
        <v>6536412</v>
      </c>
      <c r="P4">
        <f t="shared" si="1"/>
        <v>3</v>
      </c>
    </row>
    <row r="5" spans="1:16" x14ac:dyDescent="0.3">
      <c r="A5" s="12">
        <v>4</v>
      </c>
      <c r="B5" s="13">
        <v>107</v>
      </c>
      <c r="C5" s="13">
        <v>6536407</v>
      </c>
      <c r="D5" s="13" t="s">
        <v>114</v>
      </c>
      <c r="E5" s="13">
        <v>2000</v>
      </c>
      <c r="F5" s="13" t="s">
        <v>20</v>
      </c>
      <c r="G5" s="13" t="s">
        <v>115</v>
      </c>
      <c r="H5" s="13" t="s">
        <v>116</v>
      </c>
      <c r="I5" s="13" t="s">
        <v>117</v>
      </c>
      <c r="J5" s="13" t="s">
        <v>118</v>
      </c>
      <c r="K5" s="14" t="s">
        <v>119</v>
      </c>
      <c r="N5">
        <f t="shared" si="0"/>
        <v>6536407</v>
      </c>
      <c r="O5">
        <f>IF(AND(A5&gt;0,A5&lt;999),IFERROR(VLOOKUP(results0502[[#This Row],[Card]],FISW[],1,FALSE),0),0)</f>
        <v>6536407</v>
      </c>
      <c r="P5">
        <f t="shared" si="1"/>
        <v>4</v>
      </c>
    </row>
    <row r="6" spans="1:16" x14ac:dyDescent="0.3">
      <c r="A6" s="9">
        <v>5</v>
      </c>
      <c r="B6" s="10">
        <v>121</v>
      </c>
      <c r="C6" s="10">
        <v>107860</v>
      </c>
      <c r="D6" s="10" t="s">
        <v>120</v>
      </c>
      <c r="E6" s="10">
        <v>1999</v>
      </c>
      <c r="F6" s="10" t="s">
        <v>17</v>
      </c>
      <c r="G6" s="10" t="s">
        <v>78</v>
      </c>
      <c r="H6" s="10" t="s">
        <v>121</v>
      </c>
      <c r="I6" s="10" t="s">
        <v>122</v>
      </c>
      <c r="J6" s="10" t="s">
        <v>123</v>
      </c>
      <c r="K6" s="11" t="s">
        <v>124</v>
      </c>
      <c r="N6">
        <f t="shared" si="0"/>
        <v>107860</v>
      </c>
      <c r="O6">
        <f>IF(AND(A6&gt;0,A6&lt;999),IFERROR(VLOOKUP(results0502[[#This Row],[Card]],FISW[],1,FALSE),0),0)</f>
        <v>107860</v>
      </c>
      <c r="P6">
        <f t="shared" si="1"/>
        <v>5</v>
      </c>
    </row>
    <row r="7" spans="1:16" x14ac:dyDescent="0.3">
      <c r="A7" s="12">
        <v>6</v>
      </c>
      <c r="B7" s="13">
        <v>102</v>
      </c>
      <c r="C7" s="13">
        <v>107984</v>
      </c>
      <c r="D7" s="13" t="s">
        <v>125</v>
      </c>
      <c r="E7" s="13">
        <v>2000</v>
      </c>
      <c r="F7" s="13" t="s">
        <v>17</v>
      </c>
      <c r="G7" s="13" t="s">
        <v>126</v>
      </c>
      <c r="H7" s="13" t="s">
        <v>127</v>
      </c>
      <c r="I7" s="13" t="s">
        <v>128</v>
      </c>
      <c r="J7" s="13" t="s">
        <v>129</v>
      </c>
      <c r="K7" s="14" t="s">
        <v>130</v>
      </c>
      <c r="N7">
        <f t="shared" si="0"/>
        <v>107984</v>
      </c>
      <c r="O7">
        <f>IF(AND(A7&gt;0,A7&lt;999),IFERROR(VLOOKUP(results0502[[#This Row],[Card]],FISW[],1,FALSE),0),0)</f>
        <v>107984</v>
      </c>
      <c r="P7">
        <f t="shared" si="1"/>
        <v>6</v>
      </c>
    </row>
    <row r="8" spans="1:16" x14ac:dyDescent="0.3">
      <c r="A8" s="9">
        <v>7</v>
      </c>
      <c r="B8" s="10">
        <v>156</v>
      </c>
      <c r="C8" s="10">
        <v>108116</v>
      </c>
      <c r="D8" s="10" t="s">
        <v>131</v>
      </c>
      <c r="E8" s="10">
        <v>2001</v>
      </c>
      <c r="F8" s="10" t="s">
        <v>17</v>
      </c>
      <c r="G8" s="10" t="s">
        <v>88</v>
      </c>
      <c r="H8" s="10" t="s">
        <v>66</v>
      </c>
      <c r="I8" s="10" t="s">
        <v>132</v>
      </c>
      <c r="J8" s="10" t="s">
        <v>133</v>
      </c>
      <c r="K8" s="11" t="s">
        <v>134</v>
      </c>
      <c r="N8">
        <f t="shared" si="0"/>
        <v>108116</v>
      </c>
      <c r="O8">
        <f>IF(AND(A8&gt;0,A8&lt;999),IFERROR(VLOOKUP(results0502[[#This Row],[Card]],FISW[],1,FALSE),0),0)</f>
        <v>108116</v>
      </c>
      <c r="P8">
        <f t="shared" si="1"/>
        <v>7</v>
      </c>
    </row>
    <row r="9" spans="1:16" x14ac:dyDescent="0.3">
      <c r="A9" s="12">
        <v>7</v>
      </c>
      <c r="B9" s="13">
        <v>106</v>
      </c>
      <c r="C9" s="13">
        <v>107879</v>
      </c>
      <c r="D9" s="13" t="s">
        <v>135</v>
      </c>
      <c r="E9" s="13">
        <v>1999</v>
      </c>
      <c r="F9" s="13" t="s">
        <v>17</v>
      </c>
      <c r="G9" s="13" t="s">
        <v>81</v>
      </c>
      <c r="H9" s="13" t="s">
        <v>136</v>
      </c>
      <c r="I9" s="13" t="s">
        <v>132</v>
      </c>
      <c r="J9" s="13" t="s">
        <v>133</v>
      </c>
      <c r="K9" s="14" t="s">
        <v>134</v>
      </c>
      <c r="N9">
        <f t="shared" si="0"/>
        <v>107879</v>
      </c>
      <c r="O9">
        <f>IF(AND(A9&gt;0,A9&lt;999),IFERROR(VLOOKUP(results0502[[#This Row],[Card]],FISW[],1,FALSE),0),0)</f>
        <v>107879</v>
      </c>
      <c r="P9">
        <f t="shared" si="1"/>
        <v>7</v>
      </c>
    </row>
    <row r="10" spans="1:16" x14ac:dyDescent="0.3">
      <c r="A10" s="9">
        <v>9</v>
      </c>
      <c r="B10" s="10">
        <v>122</v>
      </c>
      <c r="C10" s="10">
        <v>108103</v>
      </c>
      <c r="D10" s="10" t="s">
        <v>137</v>
      </c>
      <c r="E10" s="10">
        <v>2001</v>
      </c>
      <c r="F10" s="10" t="s">
        <v>17</v>
      </c>
      <c r="G10" s="10" t="s">
        <v>138</v>
      </c>
      <c r="H10" s="10" t="s">
        <v>139</v>
      </c>
      <c r="I10" s="10" t="s">
        <v>140</v>
      </c>
      <c r="J10" s="10" t="s">
        <v>141</v>
      </c>
      <c r="K10" s="11" t="s">
        <v>142</v>
      </c>
      <c r="N10">
        <f t="shared" si="0"/>
        <v>108103</v>
      </c>
      <c r="O10">
        <f>IF(AND(A10&gt;0,A10&lt;999),IFERROR(VLOOKUP(results0502[[#This Row],[Card]],FISW[],1,FALSE),0),0)</f>
        <v>108103</v>
      </c>
      <c r="P10">
        <f t="shared" si="1"/>
        <v>9</v>
      </c>
    </row>
    <row r="11" spans="1:16" x14ac:dyDescent="0.3">
      <c r="A11" s="12">
        <v>9</v>
      </c>
      <c r="B11" s="13">
        <v>108</v>
      </c>
      <c r="C11" s="13">
        <v>6535980</v>
      </c>
      <c r="D11" s="13" t="s">
        <v>143</v>
      </c>
      <c r="E11" s="13">
        <v>1998</v>
      </c>
      <c r="F11" s="13" t="s">
        <v>20</v>
      </c>
      <c r="G11" s="13" t="s">
        <v>144</v>
      </c>
      <c r="H11" s="13" t="s">
        <v>145</v>
      </c>
      <c r="I11" s="13" t="s">
        <v>140</v>
      </c>
      <c r="J11" s="13" t="s">
        <v>141</v>
      </c>
      <c r="K11" s="14" t="s">
        <v>142</v>
      </c>
      <c r="N11">
        <f t="shared" si="0"/>
        <v>6535980</v>
      </c>
      <c r="O11">
        <f>IF(AND(A11&gt;0,A11&lt;999),IFERROR(VLOOKUP(results0502[[#This Row],[Card]],FISW[],1,FALSE),0),0)</f>
        <v>6535980</v>
      </c>
      <c r="P11">
        <f t="shared" si="1"/>
        <v>9</v>
      </c>
    </row>
    <row r="12" spans="1:16" x14ac:dyDescent="0.3">
      <c r="A12" s="9">
        <v>9</v>
      </c>
      <c r="B12" s="10">
        <v>105</v>
      </c>
      <c r="C12" s="10">
        <v>6536167</v>
      </c>
      <c r="D12" s="10" t="s">
        <v>146</v>
      </c>
      <c r="E12" s="10">
        <v>1999</v>
      </c>
      <c r="F12" s="10" t="s">
        <v>20</v>
      </c>
      <c r="G12" s="10" t="s">
        <v>40</v>
      </c>
      <c r="H12" s="10" t="s">
        <v>147</v>
      </c>
      <c r="I12" s="10" t="s">
        <v>140</v>
      </c>
      <c r="J12" s="10" t="s">
        <v>141</v>
      </c>
      <c r="K12" s="11" t="s">
        <v>142</v>
      </c>
      <c r="N12">
        <f t="shared" si="0"/>
        <v>6536167</v>
      </c>
      <c r="O12">
        <f>IF(AND(A12&gt;0,A12&lt;999),IFERROR(VLOOKUP(results0502[[#This Row],[Card]],FISW[],1,FALSE),0),0)</f>
        <v>6536167</v>
      </c>
      <c r="P12">
        <f t="shared" si="1"/>
        <v>9</v>
      </c>
    </row>
    <row r="13" spans="1:16" x14ac:dyDescent="0.3">
      <c r="A13" s="12">
        <v>12</v>
      </c>
      <c r="B13" s="13">
        <v>117</v>
      </c>
      <c r="C13" s="13">
        <v>108144</v>
      </c>
      <c r="D13" s="13" t="s">
        <v>148</v>
      </c>
      <c r="E13" s="13">
        <v>2001</v>
      </c>
      <c r="F13" s="13" t="s">
        <v>17</v>
      </c>
      <c r="G13" s="13" t="s">
        <v>149</v>
      </c>
      <c r="H13" s="13" t="s">
        <v>150</v>
      </c>
      <c r="I13" s="13" t="s">
        <v>151</v>
      </c>
      <c r="J13" s="13" t="s">
        <v>152</v>
      </c>
      <c r="K13" s="14" t="s">
        <v>153</v>
      </c>
      <c r="N13">
        <f t="shared" si="0"/>
        <v>108144</v>
      </c>
      <c r="O13">
        <f>IF(AND(A13&gt;0,A13&lt;999),IFERROR(VLOOKUP(results0502[[#This Row],[Card]],FISW[],1,FALSE),0),0)</f>
        <v>108144</v>
      </c>
      <c r="P13">
        <f t="shared" si="1"/>
        <v>12</v>
      </c>
    </row>
    <row r="14" spans="1:16" x14ac:dyDescent="0.3">
      <c r="A14" s="9">
        <v>13</v>
      </c>
      <c r="B14" s="10">
        <v>114</v>
      </c>
      <c r="C14" s="10">
        <v>108007</v>
      </c>
      <c r="D14" s="10" t="s">
        <v>154</v>
      </c>
      <c r="E14" s="10">
        <v>2000</v>
      </c>
      <c r="F14" s="10" t="s">
        <v>17</v>
      </c>
      <c r="G14" s="10" t="s">
        <v>155</v>
      </c>
      <c r="H14" s="10" t="s">
        <v>156</v>
      </c>
      <c r="I14" s="10" t="s">
        <v>74</v>
      </c>
      <c r="J14" s="10" t="s">
        <v>157</v>
      </c>
      <c r="K14" s="11" t="s">
        <v>158</v>
      </c>
      <c r="N14">
        <f t="shared" si="0"/>
        <v>108007</v>
      </c>
      <c r="O14">
        <f>IF(AND(A14&gt;0,A14&lt;999),IFERROR(VLOOKUP(results0502[[#This Row],[Card]],FISW[],1,FALSE),0),0)</f>
        <v>108007</v>
      </c>
      <c r="P14">
        <f t="shared" si="1"/>
        <v>13</v>
      </c>
    </row>
    <row r="15" spans="1:16" x14ac:dyDescent="0.3">
      <c r="A15" s="12">
        <v>14</v>
      </c>
      <c r="B15" s="13">
        <v>109</v>
      </c>
      <c r="C15" s="13">
        <v>108137</v>
      </c>
      <c r="D15" s="13" t="s">
        <v>159</v>
      </c>
      <c r="E15" s="13">
        <v>2001</v>
      </c>
      <c r="F15" s="13" t="s">
        <v>17</v>
      </c>
      <c r="G15" s="13" t="s">
        <v>77</v>
      </c>
      <c r="H15" s="13" t="s">
        <v>139</v>
      </c>
      <c r="I15" s="13" t="s">
        <v>160</v>
      </c>
      <c r="J15" s="13" t="s">
        <v>161</v>
      </c>
      <c r="K15" s="14" t="s">
        <v>162</v>
      </c>
      <c r="N15">
        <f t="shared" si="0"/>
        <v>108137</v>
      </c>
      <c r="O15">
        <f>IF(AND(A15&gt;0,A15&lt;999),IFERROR(VLOOKUP(results0502[[#This Row],[Card]],FISW[],1,FALSE),0),0)</f>
        <v>108137</v>
      </c>
      <c r="P15">
        <f t="shared" si="1"/>
        <v>14</v>
      </c>
    </row>
    <row r="16" spans="1:16" x14ac:dyDescent="0.3">
      <c r="A16" s="9">
        <v>15</v>
      </c>
      <c r="B16" s="10">
        <v>113</v>
      </c>
      <c r="C16" s="10">
        <v>108114</v>
      </c>
      <c r="D16" s="10" t="s">
        <v>163</v>
      </c>
      <c r="E16" s="10">
        <v>2001</v>
      </c>
      <c r="F16" s="10" t="s">
        <v>17</v>
      </c>
      <c r="G16" s="10" t="s">
        <v>164</v>
      </c>
      <c r="H16" s="10" t="s">
        <v>165</v>
      </c>
      <c r="I16" s="10" t="s">
        <v>166</v>
      </c>
      <c r="J16" s="10" t="s">
        <v>167</v>
      </c>
      <c r="K16" s="11" t="s">
        <v>168</v>
      </c>
      <c r="N16">
        <f t="shared" si="0"/>
        <v>108114</v>
      </c>
      <c r="O16">
        <f>IF(AND(A16&gt;0,A16&lt;999),IFERROR(VLOOKUP(results0502[[#This Row],[Card]],FISW[],1,FALSE),0),0)</f>
        <v>108114</v>
      </c>
      <c r="P16">
        <f t="shared" si="1"/>
        <v>15</v>
      </c>
    </row>
    <row r="17" spans="1:16" x14ac:dyDescent="0.3">
      <c r="A17" s="12">
        <v>16</v>
      </c>
      <c r="B17" s="13">
        <v>118</v>
      </c>
      <c r="C17" s="13">
        <v>107807</v>
      </c>
      <c r="D17" s="13" t="s">
        <v>169</v>
      </c>
      <c r="E17" s="13">
        <v>1998</v>
      </c>
      <c r="F17" s="13" t="s">
        <v>17</v>
      </c>
      <c r="G17" s="13" t="s">
        <v>80</v>
      </c>
      <c r="H17" s="13" t="s">
        <v>170</v>
      </c>
      <c r="I17" s="13" t="s">
        <v>171</v>
      </c>
      <c r="J17" s="13" t="s">
        <v>172</v>
      </c>
      <c r="K17" s="14" t="s">
        <v>173</v>
      </c>
      <c r="N17">
        <f t="shared" si="0"/>
        <v>107807</v>
      </c>
      <c r="O17">
        <f>IF(AND(A17&gt;0,A17&lt;999),IFERROR(VLOOKUP(results0502[[#This Row],[Card]],FISW[],1,FALSE),0),0)</f>
        <v>107807</v>
      </c>
      <c r="P17">
        <f t="shared" si="1"/>
        <v>16</v>
      </c>
    </row>
    <row r="18" spans="1:16" x14ac:dyDescent="0.3">
      <c r="A18" s="9">
        <v>17</v>
      </c>
      <c r="B18" s="10">
        <v>126</v>
      </c>
      <c r="C18" s="10">
        <v>107861</v>
      </c>
      <c r="D18" s="10" t="s">
        <v>174</v>
      </c>
      <c r="E18" s="10">
        <v>1999</v>
      </c>
      <c r="F18" s="10" t="s">
        <v>17</v>
      </c>
      <c r="G18" s="10" t="s">
        <v>175</v>
      </c>
      <c r="H18" s="10" t="s">
        <v>176</v>
      </c>
      <c r="I18" s="10" t="s">
        <v>177</v>
      </c>
      <c r="J18" s="10" t="s">
        <v>178</v>
      </c>
      <c r="K18" s="11" t="s">
        <v>179</v>
      </c>
      <c r="N18">
        <f t="shared" si="0"/>
        <v>107861</v>
      </c>
      <c r="O18">
        <f>IF(AND(A18&gt;0,A18&lt;999),IFERROR(VLOOKUP(results0502[[#This Row],[Card]],FISW[],1,FALSE),0),0)</f>
        <v>107861</v>
      </c>
      <c r="P18">
        <f t="shared" si="1"/>
        <v>17</v>
      </c>
    </row>
    <row r="19" spans="1:16" x14ac:dyDescent="0.3">
      <c r="A19" s="12">
        <v>18</v>
      </c>
      <c r="B19" s="13">
        <v>119</v>
      </c>
      <c r="C19" s="13">
        <v>108113</v>
      </c>
      <c r="D19" s="13" t="s">
        <v>180</v>
      </c>
      <c r="E19" s="13">
        <v>2001</v>
      </c>
      <c r="F19" s="13" t="s">
        <v>17</v>
      </c>
      <c r="G19" s="13" t="s">
        <v>181</v>
      </c>
      <c r="H19" s="13" t="s">
        <v>67</v>
      </c>
      <c r="I19" s="13" t="s">
        <v>182</v>
      </c>
      <c r="J19" s="13" t="s">
        <v>183</v>
      </c>
      <c r="K19" s="14" t="s">
        <v>184</v>
      </c>
      <c r="N19">
        <f t="shared" si="0"/>
        <v>108113</v>
      </c>
      <c r="O19">
        <f>IF(AND(A19&gt;0,A19&lt;999),IFERROR(VLOOKUP(results0502[[#This Row],[Card]],FISW[],1,FALSE),0),0)</f>
        <v>108113</v>
      </c>
      <c r="P19">
        <f t="shared" si="1"/>
        <v>18</v>
      </c>
    </row>
    <row r="20" spans="1:16" x14ac:dyDescent="0.3">
      <c r="A20" s="9">
        <v>19</v>
      </c>
      <c r="B20" s="10">
        <v>116</v>
      </c>
      <c r="C20" s="10">
        <v>108117</v>
      </c>
      <c r="D20" s="10" t="s">
        <v>185</v>
      </c>
      <c r="E20" s="10">
        <v>2001</v>
      </c>
      <c r="F20" s="10" t="s">
        <v>17</v>
      </c>
      <c r="G20" s="10" t="s">
        <v>186</v>
      </c>
      <c r="H20" s="10" t="s">
        <v>68</v>
      </c>
      <c r="I20" s="10" t="s">
        <v>187</v>
      </c>
      <c r="J20" s="10" t="s">
        <v>188</v>
      </c>
      <c r="K20" s="11" t="s">
        <v>189</v>
      </c>
      <c r="N20">
        <f t="shared" si="0"/>
        <v>108117</v>
      </c>
      <c r="O20">
        <f>IF(AND(A20&gt;0,A20&lt;999),IFERROR(VLOOKUP(results0502[[#This Row],[Card]],FISW[],1,FALSE),0),0)</f>
        <v>108117</v>
      </c>
      <c r="P20">
        <f t="shared" si="1"/>
        <v>19</v>
      </c>
    </row>
    <row r="21" spans="1:16" x14ac:dyDescent="0.3">
      <c r="A21" s="12">
        <v>20</v>
      </c>
      <c r="B21" s="13">
        <v>125</v>
      </c>
      <c r="C21" s="13">
        <v>6536435</v>
      </c>
      <c r="D21" s="13" t="s">
        <v>190</v>
      </c>
      <c r="E21" s="13">
        <v>2000</v>
      </c>
      <c r="F21" s="13" t="s">
        <v>20</v>
      </c>
      <c r="G21" s="13" t="s">
        <v>89</v>
      </c>
      <c r="H21" s="13" t="s">
        <v>109</v>
      </c>
      <c r="I21" s="13" t="s">
        <v>191</v>
      </c>
      <c r="J21" s="13" t="s">
        <v>85</v>
      </c>
      <c r="K21" s="14" t="s">
        <v>192</v>
      </c>
      <c r="N21">
        <f t="shared" si="0"/>
        <v>6536435</v>
      </c>
      <c r="O21">
        <f>IF(AND(A21&gt;0,A21&lt;999),IFERROR(VLOOKUP(results0502[[#This Row],[Card]],FISW[],1,FALSE),0),0)</f>
        <v>6536435</v>
      </c>
      <c r="P21">
        <f t="shared" si="1"/>
        <v>20</v>
      </c>
    </row>
    <row r="22" spans="1:16" x14ac:dyDescent="0.3">
      <c r="A22" s="9">
        <v>21</v>
      </c>
      <c r="B22" s="10">
        <v>124</v>
      </c>
      <c r="C22" s="10">
        <v>107855</v>
      </c>
      <c r="D22" s="10" t="s">
        <v>193</v>
      </c>
      <c r="E22" s="10">
        <v>1999</v>
      </c>
      <c r="F22" s="10" t="s">
        <v>17</v>
      </c>
      <c r="G22" s="10" t="s">
        <v>82</v>
      </c>
      <c r="H22" s="10" t="s">
        <v>69</v>
      </c>
      <c r="I22" s="10" t="s">
        <v>194</v>
      </c>
      <c r="J22" s="10" t="s">
        <v>195</v>
      </c>
      <c r="K22" s="11" t="s">
        <v>196</v>
      </c>
      <c r="N22">
        <f t="shared" si="0"/>
        <v>107855</v>
      </c>
      <c r="O22">
        <f>IF(AND(A22&gt;0,A22&lt;999),IFERROR(VLOOKUP(results0502[[#This Row],[Card]],FISW[],1,FALSE),0),0)</f>
        <v>107855</v>
      </c>
      <c r="P22">
        <f t="shared" si="1"/>
        <v>21</v>
      </c>
    </row>
    <row r="23" spans="1:16" x14ac:dyDescent="0.3">
      <c r="A23" s="12">
        <v>22</v>
      </c>
      <c r="B23" s="13">
        <v>130</v>
      </c>
      <c r="C23" s="13">
        <v>6536619</v>
      </c>
      <c r="D23" s="13" t="s">
        <v>197</v>
      </c>
      <c r="E23" s="13">
        <v>2001</v>
      </c>
      <c r="F23" s="13" t="s">
        <v>20</v>
      </c>
      <c r="G23" s="13" t="s">
        <v>198</v>
      </c>
      <c r="H23" s="13" t="s">
        <v>199</v>
      </c>
      <c r="I23" s="13" t="s">
        <v>86</v>
      </c>
      <c r="J23" s="13" t="s">
        <v>200</v>
      </c>
      <c r="K23" s="14" t="s">
        <v>201</v>
      </c>
      <c r="N23">
        <f t="shared" si="0"/>
        <v>6536619</v>
      </c>
      <c r="O23">
        <f>IF(AND(A23&gt;0,A23&lt;999),IFERROR(VLOOKUP(results0502[[#This Row],[Card]],FISW[],1,FALSE),0),0)</f>
        <v>6536619</v>
      </c>
      <c r="P23">
        <f t="shared" si="1"/>
        <v>22</v>
      </c>
    </row>
    <row r="24" spans="1:16" x14ac:dyDescent="0.3">
      <c r="A24" s="9">
        <v>23</v>
      </c>
      <c r="B24" s="10">
        <v>140</v>
      </c>
      <c r="C24" s="10">
        <v>107986</v>
      </c>
      <c r="D24" s="10" t="s">
        <v>202</v>
      </c>
      <c r="E24" s="10">
        <v>2000</v>
      </c>
      <c r="F24" s="10" t="s">
        <v>17</v>
      </c>
      <c r="G24" s="10" t="s">
        <v>203</v>
      </c>
      <c r="H24" s="10" t="s">
        <v>204</v>
      </c>
      <c r="I24" s="10" t="s">
        <v>70</v>
      </c>
      <c r="J24" s="10" t="s">
        <v>205</v>
      </c>
      <c r="K24" s="11" t="s">
        <v>206</v>
      </c>
      <c r="N24">
        <f t="shared" si="0"/>
        <v>107986</v>
      </c>
      <c r="O24">
        <f>IF(AND(A24&gt;0,A24&lt;999),IFERROR(VLOOKUP(results0502[[#This Row],[Card]],FISW[],1,FALSE),0),0)</f>
        <v>107986</v>
      </c>
      <c r="P24">
        <f t="shared" si="1"/>
        <v>23</v>
      </c>
    </row>
    <row r="25" spans="1:16" x14ac:dyDescent="0.3">
      <c r="A25" s="12">
        <v>24</v>
      </c>
      <c r="B25" s="13">
        <v>129</v>
      </c>
      <c r="C25" s="13">
        <v>108136</v>
      </c>
      <c r="D25" s="13" t="s">
        <v>207</v>
      </c>
      <c r="E25" s="13">
        <v>2001</v>
      </c>
      <c r="F25" s="13" t="s">
        <v>17</v>
      </c>
      <c r="G25" s="13" t="s">
        <v>208</v>
      </c>
      <c r="H25" s="13" t="s">
        <v>209</v>
      </c>
      <c r="I25" s="13" t="s">
        <v>210</v>
      </c>
      <c r="J25" s="13" t="s">
        <v>211</v>
      </c>
      <c r="K25" s="14" t="s">
        <v>212</v>
      </c>
      <c r="N25">
        <f t="shared" si="0"/>
        <v>108136</v>
      </c>
      <c r="O25">
        <f>IF(AND(A25&gt;0,A25&lt;999),IFERROR(VLOOKUP(results0502[[#This Row],[Card]],FISW[],1,FALSE),0),0)</f>
        <v>108136</v>
      </c>
      <c r="P25">
        <f t="shared" si="1"/>
        <v>24</v>
      </c>
    </row>
    <row r="26" spans="1:16" x14ac:dyDescent="0.3">
      <c r="A26" s="9">
        <v>25</v>
      </c>
      <c r="B26" s="10">
        <v>141</v>
      </c>
      <c r="C26" s="10">
        <v>108183</v>
      </c>
      <c r="D26" s="10" t="s">
        <v>213</v>
      </c>
      <c r="E26" s="10">
        <v>2001</v>
      </c>
      <c r="F26" s="10" t="s">
        <v>17</v>
      </c>
      <c r="G26" s="10" t="s">
        <v>214</v>
      </c>
      <c r="H26" s="10" t="s">
        <v>215</v>
      </c>
      <c r="I26" s="10" t="s">
        <v>216</v>
      </c>
      <c r="J26" s="10" t="s">
        <v>217</v>
      </c>
      <c r="K26" s="11" t="s">
        <v>218</v>
      </c>
      <c r="N26">
        <f t="shared" si="0"/>
        <v>108183</v>
      </c>
      <c r="O26">
        <f>IF(AND(A26&gt;0,A26&lt;999),IFERROR(VLOOKUP(results0502[[#This Row],[Card]],FISW[],1,FALSE),0),0)</f>
        <v>108183</v>
      </c>
      <c r="P26">
        <f t="shared" si="1"/>
        <v>25</v>
      </c>
    </row>
    <row r="27" spans="1:16" x14ac:dyDescent="0.3">
      <c r="A27" s="12">
        <v>26</v>
      </c>
      <c r="B27" s="13">
        <v>133</v>
      </c>
      <c r="C27" s="13">
        <v>308018</v>
      </c>
      <c r="D27" s="13" t="s">
        <v>219</v>
      </c>
      <c r="E27" s="13">
        <v>2000</v>
      </c>
      <c r="F27" s="13" t="s">
        <v>220</v>
      </c>
      <c r="G27" s="13" t="s">
        <v>221</v>
      </c>
      <c r="H27" s="13" t="s">
        <v>186</v>
      </c>
      <c r="I27" s="13" t="s">
        <v>222</v>
      </c>
      <c r="J27" s="13" t="s">
        <v>223</v>
      </c>
      <c r="K27" s="14" t="s">
        <v>224</v>
      </c>
      <c r="N27">
        <f t="shared" si="0"/>
        <v>308018</v>
      </c>
      <c r="O27">
        <f>IF(AND(A27&gt;0,A27&lt;999),IFERROR(VLOOKUP(results0502[[#This Row],[Card]],FISW[],1,FALSE),0),0)</f>
        <v>308018</v>
      </c>
      <c r="P27">
        <f t="shared" si="1"/>
        <v>26</v>
      </c>
    </row>
    <row r="28" spans="1:16" x14ac:dyDescent="0.3">
      <c r="A28" s="9">
        <v>27</v>
      </c>
      <c r="B28" s="10">
        <v>128</v>
      </c>
      <c r="C28" s="10">
        <v>108133</v>
      </c>
      <c r="D28" s="10" t="s">
        <v>225</v>
      </c>
      <c r="E28" s="10">
        <v>2001</v>
      </c>
      <c r="F28" s="10" t="s">
        <v>17</v>
      </c>
      <c r="G28" s="10" t="s">
        <v>226</v>
      </c>
      <c r="H28" s="10" t="s">
        <v>227</v>
      </c>
      <c r="I28" s="10" t="s">
        <v>228</v>
      </c>
      <c r="J28" s="10" t="s">
        <v>229</v>
      </c>
      <c r="K28" s="11" t="s">
        <v>230</v>
      </c>
      <c r="N28">
        <f t="shared" si="0"/>
        <v>108133</v>
      </c>
      <c r="O28">
        <f>IF(AND(A28&gt;0,A28&lt;999),IFERROR(VLOOKUP(results0502[[#This Row],[Card]],FISW[],1,FALSE),0),0)</f>
        <v>108133</v>
      </c>
      <c r="P28">
        <f t="shared" si="1"/>
        <v>27</v>
      </c>
    </row>
    <row r="29" spans="1:16" x14ac:dyDescent="0.3">
      <c r="A29" s="12">
        <v>28</v>
      </c>
      <c r="B29" s="13">
        <v>143</v>
      </c>
      <c r="C29" s="13">
        <v>108052</v>
      </c>
      <c r="D29" s="13" t="s">
        <v>231</v>
      </c>
      <c r="E29" s="13">
        <v>2000</v>
      </c>
      <c r="F29" s="13" t="s">
        <v>17</v>
      </c>
      <c r="G29" s="13" t="s">
        <v>52</v>
      </c>
      <c r="H29" s="13" t="s">
        <v>232</v>
      </c>
      <c r="I29" s="13" t="s">
        <v>233</v>
      </c>
      <c r="J29" s="13" t="s">
        <v>234</v>
      </c>
      <c r="K29" s="14" t="s">
        <v>235</v>
      </c>
      <c r="N29">
        <f t="shared" si="0"/>
        <v>108052</v>
      </c>
      <c r="O29">
        <f>IF(AND(A29&gt;0,A29&lt;999),IFERROR(VLOOKUP(results0502[[#This Row],[Card]],FISW[],1,FALSE),0),0)</f>
        <v>108052</v>
      </c>
      <c r="P29">
        <f t="shared" si="1"/>
        <v>28</v>
      </c>
    </row>
    <row r="30" spans="1:16" x14ac:dyDescent="0.3">
      <c r="A30" s="9">
        <v>29</v>
      </c>
      <c r="B30" s="10">
        <v>136</v>
      </c>
      <c r="C30" s="10">
        <v>108142</v>
      </c>
      <c r="D30" s="10" t="s">
        <v>236</v>
      </c>
      <c r="E30" s="10">
        <v>2001</v>
      </c>
      <c r="F30" s="10" t="s">
        <v>17</v>
      </c>
      <c r="G30" s="10" t="s">
        <v>237</v>
      </c>
      <c r="H30" s="10" t="s">
        <v>84</v>
      </c>
      <c r="I30" s="10" t="s">
        <v>238</v>
      </c>
      <c r="J30" s="10" t="s">
        <v>239</v>
      </c>
      <c r="K30" s="11" t="s">
        <v>240</v>
      </c>
      <c r="N30">
        <f t="shared" si="0"/>
        <v>108142</v>
      </c>
      <c r="O30">
        <f>IF(AND(A30&gt;0,A30&lt;999),IFERROR(VLOOKUP(results0502[[#This Row],[Card]],FISW[],1,FALSE),0),0)</f>
        <v>108142</v>
      </c>
      <c r="P30">
        <f t="shared" si="1"/>
        <v>29</v>
      </c>
    </row>
    <row r="31" spans="1:16" x14ac:dyDescent="0.3">
      <c r="A31" s="12">
        <v>30</v>
      </c>
      <c r="B31" s="13">
        <v>145</v>
      </c>
      <c r="C31" s="13">
        <v>108112</v>
      </c>
      <c r="D31" s="13" t="s">
        <v>241</v>
      </c>
      <c r="E31" s="13">
        <v>2001</v>
      </c>
      <c r="F31" s="13" t="s">
        <v>17</v>
      </c>
      <c r="G31" s="13" t="s">
        <v>242</v>
      </c>
      <c r="H31" s="13" t="s">
        <v>243</v>
      </c>
      <c r="I31" s="13" t="s">
        <v>244</v>
      </c>
      <c r="J31" s="13" t="s">
        <v>245</v>
      </c>
      <c r="K31" s="14" t="s">
        <v>246</v>
      </c>
      <c r="N31">
        <f t="shared" si="0"/>
        <v>108112</v>
      </c>
      <c r="O31">
        <f>IF(AND(A31&gt;0,A31&lt;999),IFERROR(VLOOKUP(results0502[[#This Row],[Card]],FISW[],1,FALSE),0),0)</f>
        <v>108112</v>
      </c>
      <c r="P31">
        <f t="shared" si="1"/>
        <v>30</v>
      </c>
    </row>
    <row r="32" spans="1:16" x14ac:dyDescent="0.3">
      <c r="A32" s="9">
        <v>31</v>
      </c>
      <c r="B32" s="10">
        <v>139</v>
      </c>
      <c r="C32" s="10">
        <v>107989</v>
      </c>
      <c r="D32" s="10" t="s">
        <v>247</v>
      </c>
      <c r="E32" s="10">
        <v>2000</v>
      </c>
      <c r="F32" s="10" t="s">
        <v>17</v>
      </c>
      <c r="G32" s="10" t="s">
        <v>248</v>
      </c>
      <c r="H32" s="10" t="s">
        <v>249</v>
      </c>
      <c r="I32" s="10" t="s">
        <v>250</v>
      </c>
      <c r="J32" s="10" t="s">
        <v>251</v>
      </c>
      <c r="K32" s="11" t="s">
        <v>252</v>
      </c>
      <c r="N32">
        <f t="shared" si="0"/>
        <v>107989</v>
      </c>
      <c r="O32">
        <f>IF(AND(A32&gt;0,A32&lt;999),IFERROR(VLOOKUP(results0502[[#This Row],[Card]],FISW[],1,FALSE),0),0)</f>
        <v>107989</v>
      </c>
      <c r="P32">
        <f t="shared" si="1"/>
        <v>31</v>
      </c>
    </row>
    <row r="33" spans="1:16" x14ac:dyDescent="0.3">
      <c r="A33" s="12">
        <v>32</v>
      </c>
      <c r="B33" s="13">
        <v>148</v>
      </c>
      <c r="C33" s="13">
        <v>108155</v>
      </c>
      <c r="D33" s="13" t="s">
        <v>253</v>
      </c>
      <c r="E33" s="13">
        <v>2001</v>
      </c>
      <c r="F33" s="13" t="s">
        <v>17</v>
      </c>
      <c r="G33" s="13" t="s">
        <v>254</v>
      </c>
      <c r="H33" s="13" t="s">
        <v>91</v>
      </c>
      <c r="I33" s="13" t="s">
        <v>255</v>
      </c>
      <c r="J33" s="13" t="s">
        <v>256</v>
      </c>
      <c r="K33" s="14" t="s">
        <v>257</v>
      </c>
      <c r="N33">
        <f t="shared" si="0"/>
        <v>108155</v>
      </c>
      <c r="O33">
        <f>IF(AND(A33&gt;0,A33&lt;999),IFERROR(VLOOKUP(results0502[[#This Row],[Card]],FISW[],1,FALSE),0),0)</f>
        <v>108155</v>
      </c>
      <c r="P33">
        <f t="shared" si="1"/>
        <v>32</v>
      </c>
    </row>
    <row r="34" spans="1:16" x14ac:dyDescent="0.3">
      <c r="A34" s="9">
        <v>33</v>
      </c>
      <c r="B34" s="10">
        <v>144</v>
      </c>
      <c r="C34" s="10">
        <v>108139</v>
      </c>
      <c r="D34" s="10" t="s">
        <v>258</v>
      </c>
      <c r="E34" s="10">
        <v>2001</v>
      </c>
      <c r="F34" s="10" t="s">
        <v>17</v>
      </c>
      <c r="G34" s="10" t="s">
        <v>259</v>
      </c>
      <c r="H34" s="10" t="s">
        <v>260</v>
      </c>
      <c r="I34" s="10" t="s">
        <v>261</v>
      </c>
      <c r="J34" s="10" t="s">
        <v>262</v>
      </c>
      <c r="K34" s="11" t="s">
        <v>263</v>
      </c>
      <c r="N34">
        <f t="shared" ref="N34:N57" si="2">C34</f>
        <v>108139</v>
      </c>
      <c r="O34">
        <f>IF(AND(A34&gt;0,A34&lt;999),IFERROR(VLOOKUP(results0502[[#This Row],[Card]],FISW[],1,FALSE),0),0)</f>
        <v>108139</v>
      </c>
      <c r="P34">
        <f t="shared" ref="P34:P57" si="3">A34</f>
        <v>33</v>
      </c>
    </row>
    <row r="35" spans="1:16" x14ac:dyDescent="0.3">
      <c r="A35" s="12">
        <v>34</v>
      </c>
      <c r="B35" s="13">
        <v>153</v>
      </c>
      <c r="C35" s="13">
        <v>108127</v>
      </c>
      <c r="D35" s="13" t="s">
        <v>264</v>
      </c>
      <c r="E35" s="13">
        <v>2001</v>
      </c>
      <c r="F35" s="13" t="s">
        <v>17</v>
      </c>
      <c r="G35" s="13" t="s">
        <v>265</v>
      </c>
      <c r="H35" s="13" t="s">
        <v>266</v>
      </c>
      <c r="I35" s="13" t="s">
        <v>267</v>
      </c>
      <c r="J35" s="13" t="s">
        <v>268</v>
      </c>
      <c r="K35" s="14" t="s">
        <v>269</v>
      </c>
      <c r="N35">
        <f t="shared" si="2"/>
        <v>108127</v>
      </c>
      <c r="O35">
        <f>IF(AND(A35&gt;0,A35&lt;999),IFERROR(VLOOKUP(results0502[[#This Row],[Card]],FISW[],1,FALSE),0),0)</f>
        <v>108127</v>
      </c>
      <c r="P35">
        <f t="shared" si="3"/>
        <v>34</v>
      </c>
    </row>
    <row r="36" spans="1:16" x14ac:dyDescent="0.3">
      <c r="A36" s="9">
        <v>35</v>
      </c>
      <c r="B36" s="10">
        <v>152</v>
      </c>
      <c r="C36" s="10">
        <v>108217</v>
      </c>
      <c r="D36" s="10" t="s">
        <v>270</v>
      </c>
      <c r="E36" s="10">
        <v>2001</v>
      </c>
      <c r="F36" s="10" t="s">
        <v>17</v>
      </c>
      <c r="G36" s="10" t="s">
        <v>271</v>
      </c>
      <c r="H36" s="10" t="s">
        <v>272</v>
      </c>
      <c r="I36" s="10" t="s">
        <v>273</v>
      </c>
      <c r="J36" s="10" t="s">
        <v>274</v>
      </c>
      <c r="K36" s="11" t="s">
        <v>275</v>
      </c>
      <c r="N36">
        <f t="shared" si="2"/>
        <v>108217</v>
      </c>
      <c r="O36">
        <f>IF(AND(A36&gt;0,A36&lt;999),IFERROR(VLOOKUP(results0502[[#This Row],[Card]],FISW[],1,FALSE),0),0)</f>
        <v>108217</v>
      </c>
      <c r="P36">
        <f t="shared" si="3"/>
        <v>35</v>
      </c>
    </row>
    <row r="37" spans="1:16" x14ac:dyDescent="0.3">
      <c r="A37" s="12">
        <v>36</v>
      </c>
      <c r="B37" s="13">
        <v>138</v>
      </c>
      <c r="C37" s="13">
        <v>108181</v>
      </c>
      <c r="D37" s="13" t="s">
        <v>276</v>
      </c>
      <c r="E37" s="13">
        <v>2001</v>
      </c>
      <c r="F37" s="13" t="s">
        <v>17</v>
      </c>
      <c r="G37" s="13" t="s">
        <v>53</v>
      </c>
      <c r="H37" s="13" t="s">
        <v>277</v>
      </c>
      <c r="I37" s="13" t="s">
        <v>278</v>
      </c>
      <c r="J37" s="13" t="s">
        <v>279</v>
      </c>
      <c r="K37" s="14" t="s">
        <v>280</v>
      </c>
      <c r="N37">
        <f t="shared" si="2"/>
        <v>108181</v>
      </c>
      <c r="O37">
        <f>IF(AND(A37&gt;0,A37&lt;999),IFERROR(VLOOKUP(results0502[[#This Row],[Card]],FISW[],1,FALSE),0),0)</f>
        <v>108181</v>
      </c>
      <c r="P37">
        <f t="shared" si="3"/>
        <v>36</v>
      </c>
    </row>
    <row r="38" spans="1:16" x14ac:dyDescent="0.3">
      <c r="A38" s="9">
        <v>37</v>
      </c>
      <c r="B38" s="10">
        <v>154</v>
      </c>
      <c r="C38" s="10">
        <v>108131</v>
      </c>
      <c r="D38" s="10" t="s">
        <v>281</v>
      </c>
      <c r="E38" s="10">
        <v>2001</v>
      </c>
      <c r="F38" s="10" t="s">
        <v>17</v>
      </c>
      <c r="G38" s="10" t="s">
        <v>54</v>
      </c>
      <c r="H38" s="10" t="s">
        <v>282</v>
      </c>
      <c r="I38" s="10" t="s">
        <v>283</v>
      </c>
      <c r="J38" s="10" t="s">
        <v>284</v>
      </c>
      <c r="K38" s="11" t="s">
        <v>285</v>
      </c>
      <c r="N38">
        <f t="shared" si="2"/>
        <v>108131</v>
      </c>
      <c r="O38">
        <f>IF(AND(A38&gt;0,A38&lt;999),IFERROR(VLOOKUP(results0502[[#This Row],[Card]],FISW[],1,FALSE),0),0)</f>
        <v>108131</v>
      </c>
      <c r="P38">
        <f t="shared" si="3"/>
        <v>37</v>
      </c>
    </row>
    <row r="39" spans="1:16" x14ac:dyDescent="0.3">
      <c r="A39" s="12">
        <v>38</v>
      </c>
      <c r="B39" s="13">
        <v>147</v>
      </c>
      <c r="C39" s="13">
        <v>6536617</v>
      </c>
      <c r="D39" s="13" t="s">
        <v>286</v>
      </c>
      <c r="E39" s="13">
        <v>2001</v>
      </c>
      <c r="F39" s="13" t="s">
        <v>20</v>
      </c>
      <c r="G39" s="13" t="s">
        <v>287</v>
      </c>
      <c r="H39" s="13" t="s">
        <v>288</v>
      </c>
      <c r="I39" s="13" t="s">
        <v>289</v>
      </c>
      <c r="J39" s="13" t="s">
        <v>290</v>
      </c>
      <c r="K39" s="14" t="s">
        <v>291</v>
      </c>
      <c r="N39">
        <f t="shared" si="2"/>
        <v>6536617</v>
      </c>
      <c r="O39">
        <f>IF(AND(A39&gt;0,A39&lt;999),IFERROR(VLOOKUP(results0502[[#This Row],[Card]],FISW[],1,FALSE),0),0)</f>
        <v>6536617</v>
      </c>
      <c r="P39">
        <f t="shared" si="3"/>
        <v>38</v>
      </c>
    </row>
    <row r="40" spans="1:16" x14ac:dyDescent="0.3">
      <c r="A40" s="9">
        <v>39</v>
      </c>
      <c r="B40" s="10">
        <v>149</v>
      </c>
      <c r="C40" s="10">
        <v>108154</v>
      </c>
      <c r="D40" s="10" t="s">
        <v>292</v>
      </c>
      <c r="E40" s="10">
        <v>2001</v>
      </c>
      <c r="F40" s="10" t="s">
        <v>17</v>
      </c>
      <c r="G40" s="10" t="s">
        <v>293</v>
      </c>
      <c r="H40" s="10" t="s">
        <v>92</v>
      </c>
      <c r="I40" s="10" t="s">
        <v>294</v>
      </c>
      <c r="J40" s="10" t="s">
        <v>295</v>
      </c>
      <c r="K40" s="11" t="s">
        <v>296</v>
      </c>
      <c r="N40">
        <f t="shared" si="2"/>
        <v>108154</v>
      </c>
      <c r="O40">
        <f>IF(AND(A40&gt;0,A40&lt;999),IFERROR(VLOOKUP(results0502[[#This Row],[Card]],FISW[],1,FALSE),0),0)</f>
        <v>108154</v>
      </c>
      <c r="P40">
        <f t="shared" si="3"/>
        <v>39</v>
      </c>
    </row>
    <row r="41" spans="1:16" x14ac:dyDescent="0.3">
      <c r="A41" s="12">
        <v>40</v>
      </c>
      <c r="B41" s="13">
        <v>151</v>
      </c>
      <c r="C41" s="13">
        <v>108032</v>
      </c>
      <c r="D41" s="13" t="s">
        <v>297</v>
      </c>
      <c r="E41" s="13">
        <v>2000</v>
      </c>
      <c r="F41" s="13" t="s">
        <v>17</v>
      </c>
      <c r="G41" s="13" t="s">
        <v>298</v>
      </c>
      <c r="H41" s="13" t="s">
        <v>299</v>
      </c>
      <c r="I41" s="13" t="s">
        <v>300</v>
      </c>
      <c r="J41" s="13" t="s">
        <v>301</v>
      </c>
      <c r="K41" s="14" t="s">
        <v>302</v>
      </c>
      <c r="N41">
        <f t="shared" si="2"/>
        <v>108032</v>
      </c>
      <c r="O41">
        <f>IF(AND(A41&gt;0,A41&lt;999),IFERROR(VLOOKUP(results0502[[#This Row],[Card]],FISW[],1,FALSE),0),0)</f>
        <v>108032</v>
      </c>
      <c r="P41">
        <f t="shared" si="3"/>
        <v>40</v>
      </c>
    </row>
    <row r="42" spans="1:16" x14ac:dyDescent="0.3">
      <c r="A42" s="9">
        <v>41</v>
      </c>
      <c r="B42" s="10">
        <v>155</v>
      </c>
      <c r="C42" s="10">
        <v>108024</v>
      </c>
      <c r="D42" s="10" t="s">
        <v>303</v>
      </c>
      <c r="E42" s="10">
        <v>2000</v>
      </c>
      <c r="F42" s="10" t="s">
        <v>17</v>
      </c>
      <c r="G42" s="10" t="s">
        <v>304</v>
      </c>
      <c r="H42" s="10" t="s">
        <v>305</v>
      </c>
      <c r="I42" s="10" t="s">
        <v>306</v>
      </c>
      <c r="J42" s="10" t="s">
        <v>307</v>
      </c>
      <c r="K42" s="11" t="s">
        <v>308</v>
      </c>
      <c r="N42">
        <f t="shared" si="2"/>
        <v>108024</v>
      </c>
      <c r="O42">
        <f>IF(AND(A42&gt;0,A42&lt;999),IFERROR(VLOOKUP(results0502[[#This Row],[Card]],FISW[],1,FALSE),0),0)</f>
        <v>108024</v>
      </c>
      <c r="P42">
        <f t="shared" si="3"/>
        <v>41</v>
      </c>
    </row>
    <row r="43" spans="1:16" x14ac:dyDescent="0.3">
      <c r="A43" s="9">
        <v>999</v>
      </c>
      <c r="B43" s="10">
        <v>142</v>
      </c>
      <c r="C43" s="10">
        <v>108011</v>
      </c>
      <c r="D43" s="10" t="s">
        <v>309</v>
      </c>
      <c r="E43" s="10">
        <v>2000</v>
      </c>
      <c r="F43" s="10" t="s">
        <v>17</v>
      </c>
      <c r="G43" s="10" t="s">
        <v>310</v>
      </c>
      <c r="H43" s="10" t="s">
        <v>18</v>
      </c>
      <c r="I43" s="10" t="s">
        <v>18</v>
      </c>
      <c r="J43" s="10" t="s">
        <v>18</v>
      </c>
      <c r="K43" s="11" t="s">
        <v>18</v>
      </c>
      <c r="N43">
        <f t="shared" si="2"/>
        <v>108011</v>
      </c>
      <c r="O43">
        <f>IF(AND(A43&gt;0,A43&lt;999),IFERROR(VLOOKUP(results0502[[#This Row],[Card]],FISW[],1,FALSE),0),0)</f>
        <v>0</v>
      </c>
      <c r="P43">
        <f t="shared" si="3"/>
        <v>999</v>
      </c>
    </row>
    <row r="44" spans="1:16" x14ac:dyDescent="0.3">
      <c r="A44" s="9">
        <v>999</v>
      </c>
      <c r="B44" s="13">
        <v>134</v>
      </c>
      <c r="C44" s="13">
        <v>107988</v>
      </c>
      <c r="D44" s="13" t="s">
        <v>311</v>
      </c>
      <c r="E44" s="13">
        <v>2000</v>
      </c>
      <c r="F44" s="13" t="s">
        <v>17</v>
      </c>
      <c r="G44" s="13" t="s">
        <v>312</v>
      </c>
      <c r="H44" s="13" t="s">
        <v>18</v>
      </c>
      <c r="I44" s="13" t="s">
        <v>18</v>
      </c>
      <c r="J44" s="13" t="s">
        <v>18</v>
      </c>
      <c r="K44" s="14" t="s">
        <v>18</v>
      </c>
      <c r="N44">
        <f t="shared" si="2"/>
        <v>107988</v>
      </c>
      <c r="O44">
        <f>IF(AND(A44&gt;0,A44&lt;999),IFERROR(VLOOKUP(results0502[[#This Row],[Card]],FISW[],1,FALSE),0),0)</f>
        <v>0</v>
      </c>
      <c r="P44">
        <f t="shared" si="3"/>
        <v>999</v>
      </c>
    </row>
    <row r="45" spans="1:16" x14ac:dyDescent="0.3">
      <c r="A45" s="9">
        <v>999</v>
      </c>
      <c r="B45" s="10">
        <v>132</v>
      </c>
      <c r="C45" s="10">
        <v>108104</v>
      </c>
      <c r="D45" s="10" t="s">
        <v>313</v>
      </c>
      <c r="E45" s="10">
        <v>2001</v>
      </c>
      <c r="F45" s="10" t="s">
        <v>17</v>
      </c>
      <c r="G45" s="10" t="s">
        <v>314</v>
      </c>
      <c r="H45" s="10" t="s">
        <v>18</v>
      </c>
      <c r="I45" s="10" t="s">
        <v>18</v>
      </c>
      <c r="J45" s="10" t="s">
        <v>18</v>
      </c>
      <c r="K45" s="11" t="s">
        <v>18</v>
      </c>
      <c r="N45">
        <f t="shared" si="2"/>
        <v>108104</v>
      </c>
      <c r="O45">
        <f>IF(AND(A45&gt;0,A45&lt;999),IFERROR(VLOOKUP(results0502[[#This Row],[Card]],FISW[],1,FALSE),0),0)</f>
        <v>0</v>
      </c>
      <c r="P45">
        <f t="shared" si="3"/>
        <v>999</v>
      </c>
    </row>
    <row r="46" spans="1:16" x14ac:dyDescent="0.3">
      <c r="A46" s="9">
        <v>999</v>
      </c>
      <c r="B46" s="13">
        <v>123</v>
      </c>
      <c r="C46" s="13">
        <v>108002</v>
      </c>
      <c r="D46" s="13" t="s">
        <v>315</v>
      </c>
      <c r="E46" s="13">
        <v>2000</v>
      </c>
      <c r="F46" s="13" t="s">
        <v>17</v>
      </c>
      <c r="G46" s="13" t="s">
        <v>316</v>
      </c>
      <c r="H46" s="13" t="s">
        <v>18</v>
      </c>
      <c r="I46" s="13" t="s">
        <v>18</v>
      </c>
      <c r="J46" s="13" t="s">
        <v>18</v>
      </c>
      <c r="K46" s="14" t="s">
        <v>18</v>
      </c>
      <c r="N46">
        <f t="shared" si="2"/>
        <v>108002</v>
      </c>
      <c r="O46">
        <f>IF(AND(A46&gt;0,A46&lt;999),IFERROR(VLOOKUP(results0502[[#This Row],[Card]],FISW[],1,FALSE),0),0)</f>
        <v>0</v>
      </c>
      <c r="P46">
        <f t="shared" si="3"/>
        <v>999</v>
      </c>
    </row>
    <row r="47" spans="1:16" x14ac:dyDescent="0.3">
      <c r="A47" s="9">
        <v>999</v>
      </c>
      <c r="B47" s="10">
        <v>115</v>
      </c>
      <c r="C47" s="10">
        <v>107883</v>
      </c>
      <c r="D47" s="10" t="s">
        <v>317</v>
      </c>
      <c r="E47" s="10">
        <v>1999</v>
      </c>
      <c r="F47" s="10" t="s">
        <v>17</v>
      </c>
      <c r="G47" s="10" t="s">
        <v>318</v>
      </c>
      <c r="H47" s="10" t="s">
        <v>18</v>
      </c>
      <c r="I47" s="10" t="s">
        <v>18</v>
      </c>
      <c r="J47" s="10" t="s">
        <v>18</v>
      </c>
      <c r="K47" s="11" t="s">
        <v>18</v>
      </c>
      <c r="N47">
        <f t="shared" si="2"/>
        <v>107883</v>
      </c>
      <c r="O47">
        <f>IF(AND(A47&gt;0,A47&lt;999),IFERROR(VLOOKUP(results0502[[#This Row],[Card]],FISW[],1,FALSE),0),0)</f>
        <v>0</v>
      </c>
      <c r="P47">
        <f t="shared" si="3"/>
        <v>999</v>
      </c>
    </row>
    <row r="48" spans="1:16" x14ac:dyDescent="0.3">
      <c r="A48" s="9">
        <v>999</v>
      </c>
      <c r="B48" s="10">
        <v>111</v>
      </c>
      <c r="C48" s="10">
        <v>108066</v>
      </c>
      <c r="D48" s="10" t="s">
        <v>319</v>
      </c>
      <c r="E48" s="10">
        <v>2000</v>
      </c>
      <c r="F48" s="10" t="s">
        <v>17</v>
      </c>
      <c r="G48" s="10" t="s">
        <v>90</v>
      </c>
      <c r="H48" s="10" t="s">
        <v>18</v>
      </c>
      <c r="I48" s="10" t="s">
        <v>18</v>
      </c>
      <c r="J48" s="10" t="s">
        <v>18</v>
      </c>
      <c r="K48" s="11" t="s">
        <v>18</v>
      </c>
      <c r="N48">
        <f t="shared" si="2"/>
        <v>108066</v>
      </c>
      <c r="O48">
        <f>IF(AND(A48&gt;0,A48&lt;999),IFERROR(VLOOKUP(results0502[[#This Row],[Card]],FISW[],1,FALSE),0),0)</f>
        <v>0</v>
      </c>
      <c r="P48">
        <f t="shared" si="3"/>
        <v>999</v>
      </c>
    </row>
    <row r="49" spans="1:16" x14ac:dyDescent="0.3">
      <c r="A49" s="9">
        <v>999</v>
      </c>
      <c r="B49" s="10">
        <v>150</v>
      </c>
      <c r="C49" s="10">
        <v>108141</v>
      </c>
      <c r="D49" s="10" t="s">
        <v>320</v>
      </c>
      <c r="E49" s="10">
        <v>2001</v>
      </c>
      <c r="F49" s="10" t="s">
        <v>17</v>
      </c>
      <c r="G49" s="10" t="s">
        <v>18</v>
      </c>
      <c r="H49" s="10" t="s">
        <v>18</v>
      </c>
      <c r="I49" s="10" t="s">
        <v>18</v>
      </c>
      <c r="J49" s="10" t="s">
        <v>18</v>
      </c>
      <c r="K49" s="11" t="s">
        <v>18</v>
      </c>
      <c r="N49">
        <f t="shared" si="2"/>
        <v>108141</v>
      </c>
      <c r="O49">
        <f>IF(AND(A49&gt;0,A49&lt;999),IFERROR(VLOOKUP(results0502[[#This Row],[Card]],FISW[],1,FALSE),0),0)</f>
        <v>0</v>
      </c>
      <c r="P49">
        <f t="shared" si="3"/>
        <v>999</v>
      </c>
    </row>
    <row r="50" spans="1:16" x14ac:dyDescent="0.3">
      <c r="A50" s="9">
        <v>999</v>
      </c>
      <c r="B50" s="13">
        <v>146</v>
      </c>
      <c r="C50" s="13">
        <v>6536591</v>
      </c>
      <c r="D50" s="13" t="s">
        <v>321</v>
      </c>
      <c r="E50" s="13">
        <v>2001</v>
      </c>
      <c r="F50" s="13" t="s">
        <v>20</v>
      </c>
      <c r="G50" s="13" t="s">
        <v>18</v>
      </c>
      <c r="H50" s="13" t="s">
        <v>18</v>
      </c>
      <c r="I50" s="13" t="s">
        <v>18</v>
      </c>
      <c r="J50" s="13" t="s">
        <v>18</v>
      </c>
      <c r="K50" s="14" t="s">
        <v>18</v>
      </c>
      <c r="N50">
        <f t="shared" si="2"/>
        <v>6536591</v>
      </c>
      <c r="O50">
        <f>IF(AND(A50&gt;0,A50&lt;999),IFERROR(VLOOKUP(results0502[[#This Row],[Card]],FISW[],1,FALSE),0),0)</f>
        <v>0</v>
      </c>
      <c r="P50">
        <f t="shared" si="3"/>
        <v>999</v>
      </c>
    </row>
    <row r="51" spans="1:16" x14ac:dyDescent="0.3">
      <c r="A51" s="9">
        <v>999</v>
      </c>
      <c r="B51" s="10">
        <v>137</v>
      </c>
      <c r="C51" s="10">
        <v>108128</v>
      </c>
      <c r="D51" s="10" t="s">
        <v>322</v>
      </c>
      <c r="E51" s="10">
        <v>2001</v>
      </c>
      <c r="F51" s="10" t="s">
        <v>17</v>
      </c>
      <c r="G51" s="10" t="s">
        <v>18</v>
      </c>
      <c r="H51" s="10" t="s">
        <v>18</v>
      </c>
      <c r="I51" s="10" t="s">
        <v>18</v>
      </c>
      <c r="J51" s="10" t="s">
        <v>18</v>
      </c>
      <c r="K51" s="11" t="s">
        <v>18</v>
      </c>
      <c r="N51">
        <f t="shared" si="2"/>
        <v>108128</v>
      </c>
      <c r="O51">
        <f>IF(AND(A51&gt;0,A51&lt;999),IFERROR(VLOOKUP(results0502[[#This Row],[Card]],FISW[],1,FALSE),0),0)</f>
        <v>0</v>
      </c>
      <c r="P51">
        <f t="shared" si="3"/>
        <v>999</v>
      </c>
    </row>
    <row r="52" spans="1:16" x14ac:dyDescent="0.3">
      <c r="A52" s="9">
        <v>999</v>
      </c>
      <c r="B52" s="13">
        <v>135</v>
      </c>
      <c r="C52" s="13">
        <v>108059</v>
      </c>
      <c r="D52" s="13" t="s">
        <v>323</v>
      </c>
      <c r="E52" s="13">
        <v>2000</v>
      </c>
      <c r="F52" s="13" t="s">
        <v>17</v>
      </c>
      <c r="G52" s="13" t="s">
        <v>18</v>
      </c>
      <c r="H52" s="13" t="s">
        <v>18</v>
      </c>
      <c r="I52" s="13" t="s">
        <v>18</v>
      </c>
      <c r="J52" s="13" t="s">
        <v>18</v>
      </c>
      <c r="K52" s="14" t="s">
        <v>18</v>
      </c>
      <c r="N52">
        <f t="shared" si="2"/>
        <v>108059</v>
      </c>
      <c r="O52">
        <f>IF(AND(A52&gt;0,A52&lt;999),IFERROR(VLOOKUP(results0502[[#This Row],[Card]],FISW[],1,FALSE),0),0)</f>
        <v>0</v>
      </c>
      <c r="P52">
        <f t="shared" si="3"/>
        <v>999</v>
      </c>
    </row>
    <row r="53" spans="1:16" x14ac:dyDescent="0.3">
      <c r="A53" s="9">
        <v>999</v>
      </c>
      <c r="B53" s="10">
        <v>131</v>
      </c>
      <c r="C53" s="10">
        <v>108115</v>
      </c>
      <c r="D53" s="10" t="s">
        <v>324</v>
      </c>
      <c r="E53" s="10">
        <v>2001</v>
      </c>
      <c r="F53" s="10" t="s">
        <v>17</v>
      </c>
      <c r="G53" s="10" t="s">
        <v>18</v>
      </c>
      <c r="H53" s="10" t="s">
        <v>18</v>
      </c>
      <c r="I53" s="10" t="s">
        <v>18</v>
      </c>
      <c r="J53" s="10" t="s">
        <v>18</v>
      </c>
      <c r="K53" s="11" t="s">
        <v>18</v>
      </c>
      <c r="N53">
        <f t="shared" si="2"/>
        <v>108115</v>
      </c>
      <c r="O53">
        <f>IF(AND(A53&gt;0,A53&lt;999),IFERROR(VLOOKUP(results0502[[#This Row],[Card]],FISW[],1,FALSE),0),0)</f>
        <v>0</v>
      </c>
      <c r="P53">
        <f t="shared" si="3"/>
        <v>999</v>
      </c>
    </row>
    <row r="54" spans="1:16" x14ac:dyDescent="0.3">
      <c r="A54" s="9">
        <v>999</v>
      </c>
      <c r="B54" s="13">
        <v>127</v>
      </c>
      <c r="C54" s="13">
        <v>107987</v>
      </c>
      <c r="D54" s="13" t="s">
        <v>325</v>
      </c>
      <c r="E54" s="13">
        <v>2000</v>
      </c>
      <c r="F54" s="13" t="s">
        <v>17</v>
      </c>
      <c r="G54" s="13" t="s">
        <v>18</v>
      </c>
      <c r="H54" s="13" t="s">
        <v>18</v>
      </c>
      <c r="I54" s="13" t="s">
        <v>18</v>
      </c>
      <c r="J54" s="13" t="s">
        <v>18</v>
      </c>
      <c r="K54" s="14" t="s">
        <v>18</v>
      </c>
      <c r="N54">
        <f t="shared" si="2"/>
        <v>107987</v>
      </c>
      <c r="O54">
        <f>IF(AND(A54&gt;0,A54&lt;999),IFERROR(VLOOKUP(results0502[[#This Row],[Card]],FISW[],1,FALSE),0),0)</f>
        <v>0</v>
      </c>
      <c r="P54">
        <f t="shared" si="3"/>
        <v>999</v>
      </c>
    </row>
    <row r="55" spans="1:16" x14ac:dyDescent="0.3">
      <c r="A55" s="9">
        <v>999</v>
      </c>
      <c r="B55" s="10">
        <v>120</v>
      </c>
      <c r="C55" s="10">
        <v>108143</v>
      </c>
      <c r="D55" s="10" t="s">
        <v>326</v>
      </c>
      <c r="E55" s="10">
        <v>2001</v>
      </c>
      <c r="F55" s="10" t="s">
        <v>17</v>
      </c>
      <c r="G55" s="10" t="s">
        <v>18</v>
      </c>
      <c r="H55" s="10" t="s">
        <v>18</v>
      </c>
      <c r="I55" s="10" t="s">
        <v>18</v>
      </c>
      <c r="J55" s="10" t="s">
        <v>18</v>
      </c>
      <c r="K55" s="11" t="s">
        <v>18</v>
      </c>
      <c r="N55">
        <f t="shared" si="2"/>
        <v>108143</v>
      </c>
      <c r="O55">
        <f>IF(AND(A55&gt;0,A55&lt;999),IFERROR(VLOOKUP(results0502[[#This Row],[Card]],FISW[],1,FALSE),0),0)</f>
        <v>0</v>
      </c>
      <c r="P55">
        <f t="shared" si="3"/>
        <v>999</v>
      </c>
    </row>
    <row r="56" spans="1:16" x14ac:dyDescent="0.3">
      <c r="A56" s="9">
        <v>999</v>
      </c>
      <c r="B56" s="13">
        <v>101</v>
      </c>
      <c r="C56" s="13">
        <v>6536470</v>
      </c>
      <c r="D56" s="13" t="s">
        <v>327</v>
      </c>
      <c r="E56" s="13">
        <v>2000</v>
      </c>
      <c r="F56" s="13" t="s">
        <v>20</v>
      </c>
      <c r="G56" s="13" t="s">
        <v>18</v>
      </c>
      <c r="H56" s="13" t="s">
        <v>18</v>
      </c>
      <c r="I56" s="13" t="s">
        <v>18</v>
      </c>
      <c r="J56" s="13" t="s">
        <v>18</v>
      </c>
      <c r="K56" s="14" t="s">
        <v>18</v>
      </c>
      <c r="N56">
        <f t="shared" si="2"/>
        <v>6536470</v>
      </c>
      <c r="O56">
        <f>IF(AND(A56&gt;0,A56&lt;999),IFERROR(VLOOKUP(results0502[[#This Row],[Card]],FISW[],1,FALSE),0),0)</f>
        <v>0</v>
      </c>
      <c r="P56">
        <f t="shared" si="3"/>
        <v>999</v>
      </c>
    </row>
    <row r="57" spans="1:16" x14ac:dyDescent="0.3">
      <c r="A57" s="9">
        <v>999</v>
      </c>
      <c r="B57" s="4">
        <v>112</v>
      </c>
      <c r="C57" s="4">
        <v>6536383</v>
      </c>
      <c r="D57" s="4" t="s">
        <v>328</v>
      </c>
      <c r="E57" s="4">
        <v>2000</v>
      </c>
      <c r="F57" s="4" t="s">
        <v>20</v>
      </c>
      <c r="G57" s="4" t="s">
        <v>18</v>
      </c>
      <c r="H57" s="4" t="s">
        <v>18</v>
      </c>
      <c r="I57" s="4" t="s">
        <v>18</v>
      </c>
      <c r="J57" s="4" t="s">
        <v>18</v>
      </c>
      <c r="K57" s="5" t="s">
        <v>18</v>
      </c>
      <c r="N57">
        <f t="shared" si="2"/>
        <v>6536383</v>
      </c>
      <c r="O57">
        <f>IF(AND(A57&gt;0,A57&lt;999),IFERROR(VLOOKUP(results0502[[#This Row],[Card]],FISW[],1,FALSE),0),0)</f>
        <v>0</v>
      </c>
      <c r="P57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597B-E9F8-46B9-A9E0-5251A5020E35}">
  <dimension ref="A1:P59"/>
  <sheetViews>
    <sheetView topLeftCell="A31" workbookViewId="0">
      <selection activeCell="O36" sqref="O36"/>
    </sheetView>
  </sheetViews>
  <sheetFormatPr defaultRowHeight="14.4" x14ac:dyDescent="0.3"/>
  <cols>
    <col min="1" max="1" width="6" customWidth="1"/>
    <col min="2" max="2" width="5.21875" customWidth="1"/>
    <col min="3" max="3" width="9.77734375" customWidth="1"/>
    <col min="4" max="4" width="12" customWidth="1"/>
    <col min="5" max="5" width="7.109375" customWidth="1"/>
    <col min="6" max="6" width="6.77734375" customWidth="1"/>
    <col min="7" max="7" width="7.5546875" customWidth="1"/>
    <col min="8" max="8" width="7.33203125" customWidth="1"/>
    <col min="9" max="9" width="10.6640625" customWidth="1"/>
    <col min="10" max="10" width="8.77734375" customWidth="1"/>
    <col min="11" max="11" width="8.21875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6</v>
      </c>
      <c r="C2" s="10">
        <v>107854</v>
      </c>
      <c r="D2" s="10" t="s">
        <v>102</v>
      </c>
      <c r="E2" s="10">
        <v>1999</v>
      </c>
      <c r="F2" s="10" t="s">
        <v>17</v>
      </c>
      <c r="G2" s="10" t="s">
        <v>84</v>
      </c>
      <c r="H2" s="10" t="s">
        <v>613</v>
      </c>
      <c r="I2" s="10" t="s">
        <v>614</v>
      </c>
      <c r="J2" s="10" t="s">
        <v>18</v>
      </c>
      <c r="K2" s="11" t="s">
        <v>615</v>
      </c>
      <c r="N2">
        <f t="shared" ref="N2:N33" si="0">C2</f>
        <v>107854</v>
      </c>
      <c r="O2">
        <f>IF(AND(A2&gt;0,A2&lt;999),IFERROR(VLOOKUP(results0602[[#This Row],[Card]],FISW[],1,FALSE),0),0)</f>
        <v>107854</v>
      </c>
      <c r="P2">
        <f t="shared" ref="P2:P33" si="1">A2</f>
        <v>1</v>
      </c>
    </row>
    <row r="3" spans="1:16" x14ac:dyDescent="0.3">
      <c r="A3" s="12">
        <v>2</v>
      </c>
      <c r="B3" s="13">
        <v>8</v>
      </c>
      <c r="C3" s="13">
        <v>6535980</v>
      </c>
      <c r="D3" s="13" t="s">
        <v>143</v>
      </c>
      <c r="E3" s="13">
        <v>1998</v>
      </c>
      <c r="F3" s="13" t="s">
        <v>20</v>
      </c>
      <c r="G3" s="13" t="s">
        <v>616</v>
      </c>
      <c r="H3" s="13" t="s">
        <v>617</v>
      </c>
      <c r="I3" s="13" t="s">
        <v>618</v>
      </c>
      <c r="J3" s="13" t="s">
        <v>619</v>
      </c>
      <c r="K3" s="14" t="s">
        <v>620</v>
      </c>
      <c r="N3">
        <f t="shared" si="0"/>
        <v>6535980</v>
      </c>
      <c r="O3">
        <f>IF(AND(A3&gt;0,A3&lt;999),IFERROR(VLOOKUP(results0602[[#This Row],[Card]],FISW[],1,FALSE),0),0)</f>
        <v>6535980</v>
      </c>
      <c r="P3">
        <f t="shared" si="1"/>
        <v>2</v>
      </c>
    </row>
    <row r="4" spans="1:16" x14ac:dyDescent="0.3">
      <c r="A4" s="9">
        <v>3</v>
      </c>
      <c r="B4" s="10">
        <v>5</v>
      </c>
      <c r="C4" s="10">
        <v>6536412</v>
      </c>
      <c r="D4" s="10" t="s">
        <v>108</v>
      </c>
      <c r="E4" s="10">
        <v>2000</v>
      </c>
      <c r="F4" s="10" t="s">
        <v>20</v>
      </c>
      <c r="G4" s="10" t="s">
        <v>621</v>
      </c>
      <c r="H4" s="10" t="s">
        <v>622</v>
      </c>
      <c r="I4" s="10" t="s">
        <v>623</v>
      </c>
      <c r="J4" s="10" t="s">
        <v>624</v>
      </c>
      <c r="K4" s="11" t="s">
        <v>625</v>
      </c>
      <c r="N4">
        <f t="shared" si="0"/>
        <v>6536412</v>
      </c>
      <c r="O4">
        <f>IF(AND(A4&gt;0,A4&lt;999),IFERROR(VLOOKUP(results0602[[#This Row],[Card]],FISW[],1,FALSE),0),0)</f>
        <v>6536412</v>
      </c>
      <c r="P4">
        <f t="shared" si="1"/>
        <v>3</v>
      </c>
    </row>
    <row r="5" spans="1:16" x14ac:dyDescent="0.3">
      <c r="A5" s="12">
        <v>4</v>
      </c>
      <c r="B5" s="13">
        <v>14</v>
      </c>
      <c r="C5" s="13">
        <v>6536173</v>
      </c>
      <c r="D5" s="13" t="s">
        <v>98</v>
      </c>
      <c r="E5" s="13">
        <v>1999</v>
      </c>
      <c r="F5" s="13" t="s">
        <v>20</v>
      </c>
      <c r="G5" s="13" t="s">
        <v>626</v>
      </c>
      <c r="H5" s="13" t="s">
        <v>627</v>
      </c>
      <c r="I5" s="13" t="s">
        <v>628</v>
      </c>
      <c r="J5" s="13" t="s">
        <v>629</v>
      </c>
      <c r="K5" s="14" t="s">
        <v>630</v>
      </c>
      <c r="N5">
        <f t="shared" si="0"/>
        <v>6536173</v>
      </c>
      <c r="O5">
        <f>IF(AND(A5&gt;0,A5&lt;999),IFERROR(VLOOKUP(results0602[[#This Row],[Card]],FISW[],1,FALSE),0),0)</f>
        <v>6536173</v>
      </c>
      <c r="P5">
        <f t="shared" si="1"/>
        <v>4</v>
      </c>
    </row>
    <row r="6" spans="1:16" x14ac:dyDescent="0.3">
      <c r="A6" s="9">
        <v>5</v>
      </c>
      <c r="B6" s="10">
        <v>13</v>
      </c>
      <c r="C6" s="10">
        <v>6536470</v>
      </c>
      <c r="D6" s="10" t="s">
        <v>327</v>
      </c>
      <c r="E6" s="10">
        <v>2000</v>
      </c>
      <c r="F6" s="10" t="s">
        <v>20</v>
      </c>
      <c r="G6" s="10" t="s">
        <v>631</v>
      </c>
      <c r="H6" s="10" t="s">
        <v>632</v>
      </c>
      <c r="I6" s="10" t="s">
        <v>633</v>
      </c>
      <c r="J6" s="10" t="s">
        <v>118</v>
      </c>
      <c r="K6" s="11" t="s">
        <v>634</v>
      </c>
      <c r="N6">
        <f t="shared" si="0"/>
        <v>6536470</v>
      </c>
      <c r="O6">
        <f>IF(AND(A6&gt;0,A6&lt;999),IFERROR(VLOOKUP(results0602[[#This Row],[Card]],FISW[],1,FALSE),0),0)</f>
        <v>6536470</v>
      </c>
      <c r="P6">
        <f t="shared" si="1"/>
        <v>5</v>
      </c>
    </row>
    <row r="7" spans="1:16" x14ac:dyDescent="0.3">
      <c r="A7" s="12">
        <v>6</v>
      </c>
      <c r="B7" s="13">
        <v>4</v>
      </c>
      <c r="C7" s="13">
        <v>108007</v>
      </c>
      <c r="D7" s="13" t="s">
        <v>154</v>
      </c>
      <c r="E7" s="13">
        <v>2000</v>
      </c>
      <c r="F7" s="13" t="s">
        <v>17</v>
      </c>
      <c r="G7" s="13" t="s">
        <v>198</v>
      </c>
      <c r="H7" s="13" t="s">
        <v>635</v>
      </c>
      <c r="I7" s="13" t="s">
        <v>216</v>
      </c>
      <c r="J7" s="13" t="s">
        <v>636</v>
      </c>
      <c r="K7" s="14" t="s">
        <v>637</v>
      </c>
      <c r="N7">
        <f t="shared" si="0"/>
        <v>108007</v>
      </c>
      <c r="O7">
        <f>IF(AND(A7&gt;0,A7&lt;999),IFERROR(VLOOKUP(results0602[[#This Row],[Card]],FISW[],1,FALSE),0),0)</f>
        <v>108007</v>
      </c>
      <c r="P7">
        <f t="shared" si="1"/>
        <v>6</v>
      </c>
    </row>
    <row r="8" spans="1:16" x14ac:dyDescent="0.3">
      <c r="A8" s="9">
        <v>7</v>
      </c>
      <c r="B8" s="10">
        <v>3</v>
      </c>
      <c r="C8" s="10">
        <v>107984</v>
      </c>
      <c r="D8" s="10" t="s">
        <v>125</v>
      </c>
      <c r="E8" s="10">
        <v>2000</v>
      </c>
      <c r="F8" s="10" t="s">
        <v>17</v>
      </c>
      <c r="G8" s="10" t="s">
        <v>638</v>
      </c>
      <c r="H8" s="10" t="s">
        <v>639</v>
      </c>
      <c r="I8" s="10" t="s">
        <v>640</v>
      </c>
      <c r="J8" s="10" t="s">
        <v>641</v>
      </c>
      <c r="K8" s="11" t="s">
        <v>642</v>
      </c>
      <c r="N8">
        <f t="shared" si="0"/>
        <v>107984</v>
      </c>
      <c r="O8">
        <f>IF(AND(A8&gt;0,A8&lt;999),IFERROR(VLOOKUP(results0602[[#This Row],[Card]],FISW[],1,FALSE),0),0)</f>
        <v>107984</v>
      </c>
      <c r="P8">
        <f t="shared" si="1"/>
        <v>7</v>
      </c>
    </row>
    <row r="9" spans="1:16" x14ac:dyDescent="0.3">
      <c r="A9" s="12">
        <v>8</v>
      </c>
      <c r="B9" s="13">
        <v>20</v>
      </c>
      <c r="C9" s="13">
        <v>107860</v>
      </c>
      <c r="D9" s="13" t="s">
        <v>120</v>
      </c>
      <c r="E9" s="13">
        <v>1999</v>
      </c>
      <c r="F9" s="13" t="s">
        <v>17</v>
      </c>
      <c r="G9" s="13" t="s">
        <v>643</v>
      </c>
      <c r="H9" s="13" t="s">
        <v>644</v>
      </c>
      <c r="I9" s="13" t="s">
        <v>645</v>
      </c>
      <c r="J9" s="13" t="s">
        <v>646</v>
      </c>
      <c r="K9" s="14" t="s">
        <v>647</v>
      </c>
      <c r="N9">
        <f t="shared" si="0"/>
        <v>107860</v>
      </c>
      <c r="O9">
        <f>IF(AND(A9&gt;0,A9&lt;999),IFERROR(VLOOKUP(results0602[[#This Row],[Card]],FISW[],1,FALSE),0),0)</f>
        <v>107860</v>
      </c>
      <c r="P9">
        <f t="shared" si="1"/>
        <v>8</v>
      </c>
    </row>
    <row r="10" spans="1:16" x14ac:dyDescent="0.3">
      <c r="A10" s="9">
        <v>9</v>
      </c>
      <c r="B10" s="10">
        <v>7</v>
      </c>
      <c r="C10" s="10">
        <v>107879</v>
      </c>
      <c r="D10" s="10" t="s">
        <v>135</v>
      </c>
      <c r="E10" s="10">
        <v>1999</v>
      </c>
      <c r="F10" s="10" t="s">
        <v>17</v>
      </c>
      <c r="G10" s="10" t="s">
        <v>648</v>
      </c>
      <c r="H10" s="10" t="s">
        <v>649</v>
      </c>
      <c r="I10" s="10" t="s">
        <v>228</v>
      </c>
      <c r="J10" s="10" t="s">
        <v>650</v>
      </c>
      <c r="K10" s="11" t="s">
        <v>651</v>
      </c>
      <c r="N10">
        <f t="shared" si="0"/>
        <v>107879</v>
      </c>
      <c r="O10">
        <f>IF(AND(A10&gt;0,A10&lt;999),IFERROR(VLOOKUP(results0602[[#This Row],[Card]],FISW[],1,FALSE),0),0)</f>
        <v>107879</v>
      </c>
      <c r="P10">
        <f t="shared" si="1"/>
        <v>9</v>
      </c>
    </row>
    <row r="11" spans="1:16" x14ac:dyDescent="0.3">
      <c r="A11" s="12">
        <v>10</v>
      </c>
      <c r="B11" s="13">
        <v>56</v>
      </c>
      <c r="C11" s="13">
        <v>108116</v>
      </c>
      <c r="D11" s="13" t="s">
        <v>131</v>
      </c>
      <c r="E11" s="13">
        <v>2001</v>
      </c>
      <c r="F11" s="13" t="s">
        <v>17</v>
      </c>
      <c r="G11" s="13" t="s">
        <v>652</v>
      </c>
      <c r="H11" s="13" t="s">
        <v>90</v>
      </c>
      <c r="I11" s="13" t="s">
        <v>653</v>
      </c>
      <c r="J11" s="13" t="s">
        <v>654</v>
      </c>
      <c r="K11" s="14" t="s">
        <v>655</v>
      </c>
      <c r="N11">
        <f t="shared" si="0"/>
        <v>108116</v>
      </c>
      <c r="O11">
        <f>IF(AND(A11&gt;0,A11&lt;999),IFERROR(VLOOKUP(results0602[[#This Row],[Card]],FISW[],1,FALSE),0),0)</f>
        <v>108116</v>
      </c>
      <c r="P11">
        <f t="shared" si="1"/>
        <v>10</v>
      </c>
    </row>
    <row r="12" spans="1:16" x14ac:dyDescent="0.3">
      <c r="A12" s="9">
        <v>11</v>
      </c>
      <c r="B12" s="10">
        <v>25</v>
      </c>
      <c r="C12" s="10">
        <v>107861</v>
      </c>
      <c r="D12" s="10" t="s">
        <v>174</v>
      </c>
      <c r="E12" s="10">
        <v>1999</v>
      </c>
      <c r="F12" s="10" t="s">
        <v>17</v>
      </c>
      <c r="G12" s="10" t="s">
        <v>656</v>
      </c>
      <c r="H12" s="10" t="s">
        <v>639</v>
      </c>
      <c r="I12" s="10" t="s">
        <v>657</v>
      </c>
      <c r="J12" s="10" t="s">
        <v>658</v>
      </c>
      <c r="K12" s="11" t="s">
        <v>659</v>
      </c>
      <c r="N12">
        <f t="shared" si="0"/>
        <v>107861</v>
      </c>
      <c r="O12">
        <f>IF(AND(A12&gt;0,A12&lt;999),IFERROR(VLOOKUP(results0602[[#This Row],[Card]],FISW[],1,FALSE),0),0)</f>
        <v>107861</v>
      </c>
      <c r="P12">
        <f t="shared" si="1"/>
        <v>11</v>
      </c>
    </row>
    <row r="13" spans="1:16" x14ac:dyDescent="0.3">
      <c r="A13" s="12">
        <v>12</v>
      </c>
      <c r="B13" s="13">
        <v>2</v>
      </c>
      <c r="C13" s="13">
        <v>108137</v>
      </c>
      <c r="D13" s="13" t="s">
        <v>159</v>
      </c>
      <c r="E13" s="13">
        <v>2001</v>
      </c>
      <c r="F13" s="13" t="s">
        <v>17</v>
      </c>
      <c r="G13" s="13" t="s">
        <v>660</v>
      </c>
      <c r="H13" s="13" t="s">
        <v>661</v>
      </c>
      <c r="I13" s="13" t="s">
        <v>662</v>
      </c>
      <c r="J13" s="13" t="s">
        <v>663</v>
      </c>
      <c r="K13" s="14" t="s">
        <v>664</v>
      </c>
      <c r="N13">
        <f t="shared" si="0"/>
        <v>108137</v>
      </c>
      <c r="O13">
        <f>IF(AND(A13&gt;0,A13&lt;999),IFERROR(VLOOKUP(results0602[[#This Row],[Card]],FISW[],1,FALSE),0),0)</f>
        <v>108137</v>
      </c>
      <c r="P13">
        <f t="shared" si="1"/>
        <v>12</v>
      </c>
    </row>
    <row r="14" spans="1:16" x14ac:dyDescent="0.3">
      <c r="A14" s="9">
        <v>13</v>
      </c>
      <c r="B14" s="10">
        <v>22</v>
      </c>
      <c r="C14" s="10">
        <v>108002</v>
      </c>
      <c r="D14" s="10" t="s">
        <v>315</v>
      </c>
      <c r="E14" s="10">
        <v>2000</v>
      </c>
      <c r="F14" s="10" t="s">
        <v>17</v>
      </c>
      <c r="G14" s="10" t="s">
        <v>665</v>
      </c>
      <c r="H14" s="10" t="s">
        <v>661</v>
      </c>
      <c r="I14" s="10" t="s">
        <v>666</v>
      </c>
      <c r="J14" s="10" t="s">
        <v>512</v>
      </c>
      <c r="K14" s="11" t="s">
        <v>667</v>
      </c>
      <c r="N14">
        <f t="shared" si="0"/>
        <v>108002</v>
      </c>
      <c r="O14">
        <f>IF(AND(A14&gt;0,A14&lt;999),IFERROR(VLOOKUP(results0602[[#This Row],[Card]],FISW[],1,FALSE),0),0)</f>
        <v>108002</v>
      </c>
      <c r="P14">
        <f t="shared" si="1"/>
        <v>13</v>
      </c>
    </row>
    <row r="15" spans="1:16" x14ac:dyDescent="0.3">
      <c r="A15" s="12">
        <v>14</v>
      </c>
      <c r="B15" s="13">
        <v>19</v>
      </c>
      <c r="C15" s="13">
        <v>108143</v>
      </c>
      <c r="D15" s="13" t="s">
        <v>326</v>
      </c>
      <c r="E15" s="13">
        <v>2001</v>
      </c>
      <c r="F15" s="13" t="s">
        <v>17</v>
      </c>
      <c r="G15" s="13" t="s">
        <v>668</v>
      </c>
      <c r="H15" s="13" t="s">
        <v>669</v>
      </c>
      <c r="I15" s="13" t="s">
        <v>670</v>
      </c>
      <c r="J15" s="13" t="s">
        <v>671</v>
      </c>
      <c r="K15" s="14" t="s">
        <v>672</v>
      </c>
      <c r="N15">
        <f t="shared" si="0"/>
        <v>108143</v>
      </c>
      <c r="O15">
        <f>IF(AND(A15&gt;0,A15&lt;999),IFERROR(VLOOKUP(results0602[[#This Row],[Card]],FISW[],1,FALSE),0),0)</f>
        <v>108143</v>
      </c>
      <c r="P15">
        <f t="shared" si="1"/>
        <v>14</v>
      </c>
    </row>
    <row r="16" spans="1:16" x14ac:dyDescent="0.3">
      <c r="A16" s="9">
        <v>15</v>
      </c>
      <c r="B16" s="10">
        <v>12</v>
      </c>
      <c r="C16" s="10">
        <v>108114</v>
      </c>
      <c r="D16" s="10" t="s">
        <v>163</v>
      </c>
      <c r="E16" s="10">
        <v>2001</v>
      </c>
      <c r="F16" s="10" t="s">
        <v>17</v>
      </c>
      <c r="G16" s="10" t="s">
        <v>673</v>
      </c>
      <c r="H16" s="10" t="s">
        <v>674</v>
      </c>
      <c r="I16" s="10" t="s">
        <v>675</v>
      </c>
      <c r="J16" s="10" t="s">
        <v>676</v>
      </c>
      <c r="K16" s="11" t="s">
        <v>677</v>
      </c>
      <c r="N16">
        <f t="shared" si="0"/>
        <v>108114</v>
      </c>
      <c r="O16">
        <f>IF(AND(A16&gt;0,A16&lt;999),IFERROR(VLOOKUP(results0602[[#This Row],[Card]],FISW[],1,FALSE),0),0)</f>
        <v>108114</v>
      </c>
      <c r="P16">
        <f t="shared" si="1"/>
        <v>15</v>
      </c>
    </row>
    <row r="17" spans="1:16" x14ac:dyDescent="0.3">
      <c r="A17" s="12">
        <v>16</v>
      </c>
      <c r="B17" s="13">
        <v>18</v>
      </c>
      <c r="C17" s="13">
        <v>108113</v>
      </c>
      <c r="D17" s="13" t="s">
        <v>180</v>
      </c>
      <c r="E17" s="13">
        <v>2001</v>
      </c>
      <c r="F17" s="13" t="s">
        <v>17</v>
      </c>
      <c r="G17" s="13" t="s">
        <v>678</v>
      </c>
      <c r="H17" s="13" t="s">
        <v>679</v>
      </c>
      <c r="I17" s="13" t="s">
        <v>680</v>
      </c>
      <c r="J17" s="13" t="s">
        <v>681</v>
      </c>
      <c r="K17" s="14" t="s">
        <v>682</v>
      </c>
      <c r="N17">
        <f t="shared" si="0"/>
        <v>108113</v>
      </c>
      <c r="O17">
        <f>IF(AND(A17&gt;0,A17&lt;999),IFERROR(VLOOKUP(results0602[[#This Row],[Card]],FISW[],1,FALSE),0),0)</f>
        <v>108113</v>
      </c>
      <c r="P17">
        <f t="shared" si="1"/>
        <v>16</v>
      </c>
    </row>
    <row r="18" spans="1:16" x14ac:dyDescent="0.3">
      <c r="A18" s="9">
        <v>17</v>
      </c>
      <c r="B18" s="10">
        <v>40</v>
      </c>
      <c r="C18" s="10">
        <v>108183</v>
      </c>
      <c r="D18" s="10" t="s">
        <v>213</v>
      </c>
      <c r="E18" s="10">
        <v>2001</v>
      </c>
      <c r="F18" s="10" t="s">
        <v>17</v>
      </c>
      <c r="G18" s="10" t="s">
        <v>683</v>
      </c>
      <c r="H18" s="10" t="s">
        <v>684</v>
      </c>
      <c r="I18" s="10" t="s">
        <v>685</v>
      </c>
      <c r="J18" s="10" t="s">
        <v>686</v>
      </c>
      <c r="K18" s="11" t="s">
        <v>687</v>
      </c>
      <c r="N18">
        <f t="shared" si="0"/>
        <v>108183</v>
      </c>
      <c r="O18">
        <f>IF(AND(A18&gt;0,A18&lt;999),IFERROR(VLOOKUP(results0602[[#This Row],[Card]],FISW[],1,FALSE),0),0)</f>
        <v>108183</v>
      </c>
      <c r="P18">
        <f t="shared" si="1"/>
        <v>17</v>
      </c>
    </row>
    <row r="19" spans="1:16" x14ac:dyDescent="0.3">
      <c r="A19" s="12">
        <v>18</v>
      </c>
      <c r="B19" s="13">
        <v>24</v>
      </c>
      <c r="C19" s="13">
        <v>6536435</v>
      </c>
      <c r="D19" s="13" t="s">
        <v>190</v>
      </c>
      <c r="E19" s="13">
        <v>2000</v>
      </c>
      <c r="F19" s="13" t="s">
        <v>20</v>
      </c>
      <c r="G19" s="13" t="s">
        <v>688</v>
      </c>
      <c r="H19" s="13" t="s">
        <v>689</v>
      </c>
      <c r="I19" s="13" t="s">
        <v>690</v>
      </c>
      <c r="J19" s="13" t="s">
        <v>691</v>
      </c>
      <c r="K19" s="14" t="s">
        <v>692</v>
      </c>
      <c r="N19">
        <f t="shared" si="0"/>
        <v>6536435</v>
      </c>
      <c r="O19">
        <f>IF(AND(A19&gt;0,A19&lt;999),IFERROR(VLOOKUP(results0602[[#This Row],[Card]],FISW[],1,FALSE),0),0)</f>
        <v>6536435</v>
      </c>
      <c r="P19">
        <f t="shared" si="1"/>
        <v>18</v>
      </c>
    </row>
    <row r="20" spans="1:16" x14ac:dyDescent="0.3">
      <c r="A20" s="9">
        <v>19</v>
      </c>
      <c r="B20" s="10">
        <v>30</v>
      </c>
      <c r="C20" s="10">
        <v>108115</v>
      </c>
      <c r="D20" s="10" t="s">
        <v>324</v>
      </c>
      <c r="E20" s="10">
        <v>2001</v>
      </c>
      <c r="F20" s="10" t="s">
        <v>17</v>
      </c>
      <c r="G20" s="10" t="s">
        <v>693</v>
      </c>
      <c r="H20" s="10" t="s">
        <v>694</v>
      </c>
      <c r="I20" s="10" t="s">
        <v>695</v>
      </c>
      <c r="J20" s="10" t="s">
        <v>696</v>
      </c>
      <c r="K20" s="11" t="s">
        <v>697</v>
      </c>
      <c r="N20">
        <f t="shared" si="0"/>
        <v>108115</v>
      </c>
      <c r="O20">
        <f>IF(AND(A20&gt;0,A20&lt;999),IFERROR(VLOOKUP(results0602[[#This Row],[Card]],FISW[],1,FALSE),0),0)</f>
        <v>108115</v>
      </c>
      <c r="P20">
        <f t="shared" si="1"/>
        <v>19</v>
      </c>
    </row>
    <row r="21" spans="1:16" x14ac:dyDescent="0.3">
      <c r="A21" s="12">
        <v>20</v>
      </c>
      <c r="B21" s="13">
        <v>28</v>
      </c>
      <c r="C21" s="13">
        <v>108136</v>
      </c>
      <c r="D21" s="13" t="s">
        <v>207</v>
      </c>
      <c r="E21" s="13">
        <v>2001</v>
      </c>
      <c r="F21" s="13" t="s">
        <v>17</v>
      </c>
      <c r="G21" s="13" t="s">
        <v>698</v>
      </c>
      <c r="H21" s="13" t="s">
        <v>699</v>
      </c>
      <c r="I21" s="13" t="s">
        <v>700</v>
      </c>
      <c r="J21" s="13" t="s">
        <v>701</v>
      </c>
      <c r="K21" s="14" t="s">
        <v>702</v>
      </c>
      <c r="N21">
        <f t="shared" si="0"/>
        <v>108136</v>
      </c>
      <c r="O21">
        <f>IF(AND(A21&gt;0,A21&lt;999),IFERROR(VLOOKUP(results0602[[#This Row],[Card]],FISW[],1,FALSE),0),0)</f>
        <v>108136</v>
      </c>
      <c r="P21">
        <f t="shared" si="1"/>
        <v>20</v>
      </c>
    </row>
    <row r="22" spans="1:16" x14ac:dyDescent="0.3">
      <c r="A22" s="9">
        <v>21</v>
      </c>
      <c r="B22" s="10">
        <v>39</v>
      </c>
      <c r="C22" s="10">
        <v>107986</v>
      </c>
      <c r="D22" s="10" t="s">
        <v>202</v>
      </c>
      <c r="E22" s="10">
        <v>2000</v>
      </c>
      <c r="F22" s="10" t="s">
        <v>17</v>
      </c>
      <c r="G22" s="10" t="s">
        <v>703</v>
      </c>
      <c r="H22" s="10" t="s">
        <v>704</v>
      </c>
      <c r="I22" s="10" t="s">
        <v>705</v>
      </c>
      <c r="J22" s="10" t="s">
        <v>706</v>
      </c>
      <c r="K22" s="11" t="s">
        <v>707</v>
      </c>
      <c r="N22">
        <f t="shared" si="0"/>
        <v>107986</v>
      </c>
      <c r="O22">
        <f>IF(AND(A22&gt;0,A22&lt;999),IFERROR(VLOOKUP(results0602[[#This Row],[Card]],FISW[],1,FALSE),0),0)</f>
        <v>107986</v>
      </c>
      <c r="P22">
        <f t="shared" si="1"/>
        <v>21</v>
      </c>
    </row>
    <row r="23" spans="1:16" x14ac:dyDescent="0.3">
      <c r="A23" s="12">
        <v>22</v>
      </c>
      <c r="B23" s="13">
        <v>31</v>
      </c>
      <c r="C23" s="13">
        <v>108104</v>
      </c>
      <c r="D23" s="13" t="s">
        <v>313</v>
      </c>
      <c r="E23" s="13">
        <v>2001</v>
      </c>
      <c r="F23" s="13" t="s">
        <v>17</v>
      </c>
      <c r="G23" s="13" t="s">
        <v>466</v>
      </c>
      <c r="H23" s="13" t="s">
        <v>708</v>
      </c>
      <c r="I23" s="13" t="s">
        <v>709</v>
      </c>
      <c r="J23" s="13" t="s">
        <v>710</v>
      </c>
      <c r="K23" s="14" t="s">
        <v>711</v>
      </c>
      <c r="N23">
        <f t="shared" si="0"/>
        <v>108104</v>
      </c>
      <c r="O23">
        <f>IF(AND(A23&gt;0,A23&lt;999),IFERROR(VLOOKUP(results0602[[#This Row],[Card]],FISW[],1,FALSE),0),0)</f>
        <v>108104</v>
      </c>
      <c r="P23">
        <f t="shared" si="1"/>
        <v>22</v>
      </c>
    </row>
    <row r="24" spans="1:16" x14ac:dyDescent="0.3">
      <c r="A24" s="9">
        <v>23</v>
      </c>
      <c r="B24" s="10">
        <v>33</v>
      </c>
      <c r="C24" s="10">
        <v>107988</v>
      </c>
      <c r="D24" s="10" t="s">
        <v>311</v>
      </c>
      <c r="E24" s="10">
        <v>2000</v>
      </c>
      <c r="F24" s="10" t="s">
        <v>17</v>
      </c>
      <c r="G24" s="10" t="s">
        <v>698</v>
      </c>
      <c r="H24" s="10" t="s">
        <v>712</v>
      </c>
      <c r="I24" s="10" t="s">
        <v>713</v>
      </c>
      <c r="J24" s="10" t="s">
        <v>714</v>
      </c>
      <c r="K24" s="11" t="s">
        <v>715</v>
      </c>
      <c r="N24">
        <f t="shared" si="0"/>
        <v>107988</v>
      </c>
      <c r="O24">
        <f>IF(AND(A24&gt;0,A24&lt;999),IFERROR(VLOOKUP(results0602[[#This Row],[Card]],FISW[],1,FALSE),0),0)</f>
        <v>107988</v>
      </c>
      <c r="P24">
        <f t="shared" si="1"/>
        <v>23</v>
      </c>
    </row>
    <row r="25" spans="1:16" x14ac:dyDescent="0.3">
      <c r="A25" s="12">
        <v>24</v>
      </c>
      <c r="B25" s="13">
        <v>32</v>
      </c>
      <c r="C25" s="13">
        <v>308018</v>
      </c>
      <c r="D25" s="13" t="s">
        <v>219</v>
      </c>
      <c r="E25" s="13">
        <v>2000</v>
      </c>
      <c r="F25" s="13" t="s">
        <v>220</v>
      </c>
      <c r="G25" s="13" t="s">
        <v>716</v>
      </c>
      <c r="H25" s="13" t="s">
        <v>717</v>
      </c>
      <c r="I25" s="13" t="s">
        <v>718</v>
      </c>
      <c r="J25" s="13" t="s">
        <v>719</v>
      </c>
      <c r="K25" s="14" t="s">
        <v>720</v>
      </c>
      <c r="N25">
        <f t="shared" si="0"/>
        <v>308018</v>
      </c>
      <c r="O25">
        <f>IF(AND(A25&gt;0,A25&lt;999),IFERROR(VLOOKUP(results0602[[#This Row],[Card]],FISW[],1,FALSE),0),0)</f>
        <v>308018</v>
      </c>
      <c r="P25">
        <f t="shared" si="1"/>
        <v>24</v>
      </c>
    </row>
    <row r="26" spans="1:16" x14ac:dyDescent="0.3">
      <c r="A26" s="9">
        <v>25</v>
      </c>
      <c r="B26" s="10">
        <v>42</v>
      </c>
      <c r="C26" s="10">
        <v>108052</v>
      </c>
      <c r="D26" s="10" t="s">
        <v>231</v>
      </c>
      <c r="E26" s="10">
        <v>2000</v>
      </c>
      <c r="F26" s="10" t="s">
        <v>17</v>
      </c>
      <c r="G26" s="10" t="s">
        <v>466</v>
      </c>
      <c r="H26" s="10" t="s">
        <v>721</v>
      </c>
      <c r="I26" s="10" t="s">
        <v>722</v>
      </c>
      <c r="J26" s="10" t="s">
        <v>723</v>
      </c>
      <c r="K26" s="11" t="s">
        <v>724</v>
      </c>
      <c r="N26">
        <f t="shared" si="0"/>
        <v>108052</v>
      </c>
      <c r="O26">
        <f>IF(AND(A26&gt;0,A26&lt;999),IFERROR(VLOOKUP(results0602[[#This Row],[Card]],FISW[],1,FALSE),0),0)</f>
        <v>108052</v>
      </c>
      <c r="P26">
        <f t="shared" si="1"/>
        <v>25</v>
      </c>
    </row>
    <row r="27" spans="1:16" x14ac:dyDescent="0.3">
      <c r="A27" s="12">
        <v>26</v>
      </c>
      <c r="B27" s="13">
        <v>47</v>
      </c>
      <c r="C27" s="13">
        <v>6536617</v>
      </c>
      <c r="D27" s="13" t="s">
        <v>286</v>
      </c>
      <c r="E27" s="13">
        <v>2001</v>
      </c>
      <c r="F27" s="13" t="s">
        <v>20</v>
      </c>
      <c r="G27" s="13" t="s">
        <v>725</v>
      </c>
      <c r="H27" s="13" t="s">
        <v>726</v>
      </c>
      <c r="I27" s="13" t="s">
        <v>467</v>
      </c>
      <c r="J27" s="13" t="s">
        <v>727</v>
      </c>
      <c r="K27" s="14" t="s">
        <v>728</v>
      </c>
      <c r="N27">
        <f t="shared" si="0"/>
        <v>6536617</v>
      </c>
      <c r="O27">
        <f>IF(AND(A27&gt;0,A27&lt;999),IFERROR(VLOOKUP(results0602[[#This Row],[Card]],FISW[],1,FALSE),0),0)</f>
        <v>6536617</v>
      </c>
      <c r="P27">
        <f t="shared" si="1"/>
        <v>26</v>
      </c>
    </row>
    <row r="28" spans="1:16" x14ac:dyDescent="0.3">
      <c r="A28" s="9">
        <v>27</v>
      </c>
      <c r="B28" s="10">
        <v>29</v>
      </c>
      <c r="C28" s="10">
        <v>6536619</v>
      </c>
      <c r="D28" s="10" t="s">
        <v>197</v>
      </c>
      <c r="E28" s="10">
        <v>2001</v>
      </c>
      <c r="F28" s="10" t="s">
        <v>20</v>
      </c>
      <c r="G28" s="10" t="s">
        <v>354</v>
      </c>
      <c r="H28" s="10" t="s">
        <v>265</v>
      </c>
      <c r="I28" s="10" t="s">
        <v>729</v>
      </c>
      <c r="J28" s="10" t="s">
        <v>730</v>
      </c>
      <c r="K28" s="11" t="s">
        <v>731</v>
      </c>
      <c r="N28">
        <f t="shared" si="0"/>
        <v>6536619</v>
      </c>
      <c r="O28">
        <f>IF(AND(A28&gt;0,A28&lt;999),IFERROR(VLOOKUP(results0602[[#This Row],[Card]],FISW[],1,FALSE),0),0)</f>
        <v>6536619</v>
      </c>
      <c r="P28">
        <f t="shared" si="1"/>
        <v>27</v>
      </c>
    </row>
    <row r="29" spans="1:16" x14ac:dyDescent="0.3">
      <c r="A29" s="12">
        <v>28</v>
      </c>
      <c r="B29" s="13">
        <v>37</v>
      </c>
      <c r="C29" s="13">
        <v>108181</v>
      </c>
      <c r="D29" s="13" t="s">
        <v>276</v>
      </c>
      <c r="E29" s="13">
        <v>2001</v>
      </c>
      <c r="F29" s="13" t="s">
        <v>17</v>
      </c>
      <c r="G29" s="13" t="s">
        <v>732</v>
      </c>
      <c r="H29" s="13" t="s">
        <v>733</v>
      </c>
      <c r="I29" s="13" t="s">
        <v>734</v>
      </c>
      <c r="J29" s="13" t="s">
        <v>735</v>
      </c>
      <c r="K29" s="14" t="s">
        <v>736</v>
      </c>
      <c r="N29">
        <f t="shared" si="0"/>
        <v>108181</v>
      </c>
      <c r="O29">
        <f>IF(AND(A29&gt;0,A29&lt;999),IFERROR(VLOOKUP(results0602[[#This Row],[Card]],FISW[],1,FALSE),0),0)</f>
        <v>108181</v>
      </c>
      <c r="P29">
        <f t="shared" si="1"/>
        <v>28</v>
      </c>
    </row>
    <row r="30" spans="1:16" x14ac:dyDescent="0.3">
      <c r="A30" s="9">
        <v>29</v>
      </c>
      <c r="B30" s="10">
        <v>41</v>
      </c>
      <c r="C30" s="10">
        <v>108011</v>
      </c>
      <c r="D30" s="10" t="s">
        <v>309</v>
      </c>
      <c r="E30" s="10">
        <v>2000</v>
      </c>
      <c r="F30" s="10" t="s">
        <v>17</v>
      </c>
      <c r="G30" s="10" t="s">
        <v>737</v>
      </c>
      <c r="H30" s="10" t="s">
        <v>738</v>
      </c>
      <c r="I30" s="10" t="s">
        <v>739</v>
      </c>
      <c r="J30" s="10" t="s">
        <v>740</v>
      </c>
      <c r="K30" s="11" t="s">
        <v>741</v>
      </c>
      <c r="N30">
        <f t="shared" si="0"/>
        <v>108011</v>
      </c>
      <c r="O30">
        <f>IF(AND(A30&gt;0,A30&lt;999),IFERROR(VLOOKUP(results0602[[#This Row],[Card]],FISW[],1,FALSE),0),0)</f>
        <v>108011</v>
      </c>
      <c r="P30">
        <f t="shared" si="1"/>
        <v>29</v>
      </c>
    </row>
    <row r="31" spans="1:16" x14ac:dyDescent="0.3">
      <c r="A31" s="12">
        <v>30</v>
      </c>
      <c r="B31" s="13">
        <v>43</v>
      </c>
      <c r="C31" s="13">
        <v>108139</v>
      </c>
      <c r="D31" s="13" t="s">
        <v>258</v>
      </c>
      <c r="E31" s="13">
        <v>2001</v>
      </c>
      <c r="F31" s="13" t="s">
        <v>17</v>
      </c>
      <c r="G31" s="13" t="s">
        <v>742</v>
      </c>
      <c r="H31" s="13" t="s">
        <v>743</v>
      </c>
      <c r="I31" s="13" t="s">
        <v>744</v>
      </c>
      <c r="J31" s="13" t="s">
        <v>745</v>
      </c>
      <c r="K31" s="14" t="s">
        <v>746</v>
      </c>
      <c r="N31">
        <f t="shared" si="0"/>
        <v>108139</v>
      </c>
      <c r="O31">
        <f>IF(AND(A31&gt;0,A31&lt;999),IFERROR(VLOOKUP(results0602[[#This Row],[Card]],FISW[],1,FALSE),0),0)</f>
        <v>108139</v>
      </c>
      <c r="P31">
        <f t="shared" si="1"/>
        <v>30</v>
      </c>
    </row>
    <row r="32" spans="1:16" x14ac:dyDescent="0.3">
      <c r="A32" s="9">
        <v>31</v>
      </c>
      <c r="B32" s="10">
        <v>38</v>
      </c>
      <c r="C32" s="10">
        <v>107989</v>
      </c>
      <c r="D32" s="10" t="s">
        <v>247</v>
      </c>
      <c r="E32" s="10">
        <v>2000</v>
      </c>
      <c r="F32" s="10" t="s">
        <v>17</v>
      </c>
      <c r="G32" s="10" t="s">
        <v>747</v>
      </c>
      <c r="H32" s="10" t="s">
        <v>748</v>
      </c>
      <c r="I32" s="10" t="s">
        <v>749</v>
      </c>
      <c r="J32" s="10" t="s">
        <v>750</v>
      </c>
      <c r="K32" s="11" t="s">
        <v>751</v>
      </c>
      <c r="N32">
        <f t="shared" si="0"/>
        <v>107989</v>
      </c>
      <c r="O32">
        <f>IF(AND(A32&gt;0,A32&lt;999),IFERROR(VLOOKUP(results0602[[#This Row],[Card]],FISW[],1,FALSE),0),0)</f>
        <v>107989</v>
      </c>
      <c r="P32">
        <f t="shared" si="1"/>
        <v>31</v>
      </c>
    </row>
    <row r="33" spans="1:16" x14ac:dyDescent="0.3">
      <c r="A33" s="12">
        <v>32</v>
      </c>
      <c r="B33" s="13">
        <v>48</v>
      </c>
      <c r="C33" s="13">
        <v>108155</v>
      </c>
      <c r="D33" s="13" t="s">
        <v>253</v>
      </c>
      <c r="E33" s="13">
        <v>2001</v>
      </c>
      <c r="F33" s="13" t="s">
        <v>17</v>
      </c>
      <c r="G33" s="13" t="s">
        <v>752</v>
      </c>
      <c r="H33" s="13" t="s">
        <v>725</v>
      </c>
      <c r="I33" s="13" t="s">
        <v>753</v>
      </c>
      <c r="J33" s="13" t="s">
        <v>754</v>
      </c>
      <c r="K33" s="14" t="s">
        <v>755</v>
      </c>
      <c r="N33">
        <f t="shared" si="0"/>
        <v>108155</v>
      </c>
      <c r="O33">
        <f>IF(AND(A33&gt;0,A33&lt;999),IFERROR(VLOOKUP(results0602[[#This Row],[Card]],FISW[],1,FALSE),0),0)</f>
        <v>108155</v>
      </c>
      <c r="P33">
        <f t="shared" si="1"/>
        <v>32</v>
      </c>
    </row>
    <row r="34" spans="1:16" x14ac:dyDescent="0.3">
      <c r="A34" s="9">
        <v>33</v>
      </c>
      <c r="B34" s="10">
        <v>54</v>
      </c>
      <c r="C34" s="10">
        <v>108131</v>
      </c>
      <c r="D34" s="10" t="s">
        <v>281</v>
      </c>
      <c r="E34" s="10">
        <v>2001</v>
      </c>
      <c r="F34" s="10" t="s">
        <v>17</v>
      </c>
      <c r="G34" s="10" t="s">
        <v>756</v>
      </c>
      <c r="H34" s="10" t="s">
        <v>757</v>
      </c>
      <c r="I34" s="10" t="s">
        <v>758</v>
      </c>
      <c r="J34" s="10" t="s">
        <v>759</v>
      </c>
      <c r="K34" s="11" t="s">
        <v>760</v>
      </c>
      <c r="N34">
        <f t="shared" ref="N34:N59" si="2">C34</f>
        <v>108131</v>
      </c>
      <c r="O34">
        <f>IF(AND(A34&gt;0,A34&lt;999),IFERROR(VLOOKUP(results0602[[#This Row],[Card]],FISW[],1,FALSE),0),0)</f>
        <v>108131</v>
      </c>
      <c r="P34">
        <f t="shared" ref="P34:P59" si="3">A34</f>
        <v>33</v>
      </c>
    </row>
    <row r="35" spans="1:16" x14ac:dyDescent="0.3">
      <c r="A35" s="12">
        <v>34</v>
      </c>
      <c r="B35" s="13">
        <v>51</v>
      </c>
      <c r="C35" s="13">
        <v>108032</v>
      </c>
      <c r="D35" s="13" t="s">
        <v>297</v>
      </c>
      <c r="E35" s="13">
        <v>2000</v>
      </c>
      <c r="F35" s="13" t="s">
        <v>17</v>
      </c>
      <c r="G35" s="13" t="s">
        <v>761</v>
      </c>
      <c r="H35" s="13" t="s">
        <v>762</v>
      </c>
      <c r="I35" s="13" t="s">
        <v>763</v>
      </c>
      <c r="J35" s="13" t="s">
        <v>764</v>
      </c>
      <c r="K35" s="14" t="s">
        <v>765</v>
      </c>
      <c r="N35">
        <f t="shared" si="2"/>
        <v>108032</v>
      </c>
      <c r="O35">
        <f>IF(AND(A35&gt;0,A35&lt;999),IFERROR(VLOOKUP(results0602[[#This Row],[Card]],FISW[],1,FALSE),0),0)</f>
        <v>108032</v>
      </c>
      <c r="P35">
        <f t="shared" si="3"/>
        <v>34</v>
      </c>
    </row>
    <row r="36" spans="1:16" x14ac:dyDescent="0.3">
      <c r="A36" s="9">
        <v>35</v>
      </c>
      <c r="B36" s="10">
        <v>52</v>
      </c>
      <c r="C36" s="10">
        <v>108217</v>
      </c>
      <c r="D36" s="10" t="s">
        <v>270</v>
      </c>
      <c r="E36" s="10">
        <v>2001</v>
      </c>
      <c r="F36" s="10" t="s">
        <v>17</v>
      </c>
      <c r="G36" s="10" t="s">
        <v>766</v>
      </c>
      <c r="H36" s="10" t="s">
        <v>767</v>
      </c>
      <c r="I36" s="10" t="s">
        <v>768</v>
      </c>
      <c r="J36" s="10" t="s">
        <v>769</v>
      </c>
      <c r="K36" s="11" t="s">
        <v>770</v>
      </c>
      <c r="N36">
        <f t="shared" si="2"/>
        <v>108217</v>
      </c>
      <c r="O36">
        <f>IF(AND(A36&gt;0,A36&lt;999),IFERROR(VLOOKUP(results0602[[#This Row],[Card]],FISW[],1,FALSE),0),0)</f>
        <v>108217</v>
      </c>
      <c r="P36">
        <f t="shared" si="3"/>
        <v>35</v>
      </c>
    </row>
    <row r="37" spans="1:16" x14ac:dyDescent="0.3">
      <c r="A37" s="12">
        <v>36</v>
      </c>
      <c r="B37" s="13">
        <v>49</v>
      </c>
      <c r="C37" s="13">
        <v>108154</v>
      </c>
      <c r="D37" s="13" t="s">
        <v>292</v>
      </c>
      <c r="E37" s="13">
        <v>2001</v>
      </c>
      <c r="F37" s="13" t="s">
        <v>17</v>
      </c>
      <c r="G37" s="13" t="s">
        <v>771</v>
      </c>
      <c r="H37" s="13" t="s">
        <v>772</v>
      </c>
      <c r="I37" s="13" t="s">
        <v>773</v>
      </c>
      <c r="J37" s="13" t="s">
        <v>774</v>
      </c>
      <c r="K37" s="14" t="s">
        <v>775</v>
      </c>
      <c r="N37">
        <f t="shared" si="2"/>
        <v>108154</v>
      </c>
      <c r="O37">
        <f>IF(AND(A37&gt;0,A37&lt;999),IFERROR(VLOOKUP(results0602[[#This Row],[Card]],FISW[],1,FALSE),0),0)</f>
        <v>108154</v>
      </c>
      <c r="P37">
        <f t="shared" si="3"/>
        <v>36</v>
      </c>
    </row>
    <row r="38" spans="1:16" x14ac:dyDescent="0.3">
      <c r="A38" s="9">
        <v>37</v>
      </c>
      <c r="B38" s="10">
        <v>45</v>
      </c>
      <c r="C38" s="10">
        <v>108180</v>
      </c>
      <c r="D38" s="10" t="s">
        <v>477</v>
      </c>
      <c r="E38" s="10">
        <v>2001</v>
      </c>
      <c r="F38" s="10" t="s">
        <v>17</v>
      </c>
      <c r="G38" s="10" t="s">
        <v>776</v>
      </c>
      <c r="H38" s="10" t="s">
        <v>777</v>
      </c>
      <c r="I38" s="10" t="s">
        <v>778</v>
      </c>
      <c r="J38" s="10" t="s">
        <v>779</v>
      </c>
      <c r="K38" s="11" t="s">
        <v>780</v>
      </c>
      <c r="N38">
        <f t="shared" si="2"/>
        <v>108180</v>
      </c>
      <c r="O38">
        <f>IF(AND(A38&gt;0,A38&lt;999),IFERROR(VLOOKUP(results0602[[#This Row],[Card]],FISW[],1,FALSE),0),0)</f>
        <v>108180</v>
      </c>
      <c r="P38">
        <f t="shared" si="3"/>
        <v>37</v>
      </c>
    </row>
    <row r="39" spans="1:16" x14ac:dyDescent="0.3">
      <c r="A39" s="12">
        <v>38</v>
      </c>
      <c r="B39" s="13">
        <v>57</v>
      </c>
      <c r="C39" s="13">
        <v>108227</v>
      </c>
      <c r="D39" s="13" t="s">
        <v>781</v>
      </c>
      <c r="E39" s="13">
        <v>2001</v>
      </c>
      <c r="F39" s="13" t="s">
        <v>17</v>
      </c>
      <c r="G39" s="13" t="s">
        <v>782</v>
      </c>
      <c r="H39" s="13" t="s">
        <v>783</v>
      </c>
      <c r="I39" s="13" t="s">
        <v>784</v>
      </c>
      <c r="J39" s="13" t="s">
        <v>785</v>
      </c>
      <c r="K39" s="14" t="s">
        <v>786</v>
      </c>
      <c r="N39">
        <f t="shared" si="2"/>
        <v>108227</v>
      </c>
      <c r="O39">
        <f>IF(AND(A39&gt;0,A39&lt;999),IFERROR(VLOOKUP(results0602[[#This Row],[Card]],FISW[],1,FALSE),0),0)</f>
        <v>108227</v>
      </c>
      <c r="P39">
        <f t="shared" si="3"/>
        <v>38</v>
      </c>
    </row>
    <row r="40" spans="1:16" x14ac:dyDescent="0.3">
      <c r="A40" s="9">
        <v>39</v>
      </c>
      <c r="B40" s="10">
        <v>55</v>
      </c>
      <c r="C40" s="10">
        <v>108024</v>
      </c>
      <c r="D40" s="10" t="s">
        <v>303</v>
      </c>
      <c r="E40" s="10">
        <v>2000</v>
      </c>
      <c r="F40" s="10" t="s">
        <v>17</v>
      </c>
      <c r="G40" s="10" t="s">
        <v>787</v>
      </c>
      <c r="H40" s="10" t="s">
        <v>788</v>
      </c>
      <c r="I40" s="10" t="s">
        <v>789</v>
      </c>
      <c r="J40" s="10" t="s">
        <v>790</v>
      </c>
      <c r="K40" s="11" t="s">
        <v>791</v>
      </c>
      <c r="N40">
        <f t="shared" si="2"/>
        <v>108024</v>
      </c>
      <c r="O40">
        <f>IF(AND(A40&gt;0,A40&lt;999),IFERROR(VLOOKUP(results0602[[#This Row],[Card]],FISW[],1,FALSE),0),0)</f>
        <v>108024</v>
      </c>
      <c r="P40">
        <f t="shared" si="3"/>
        <v>39</v>
      </c>
    </row>
    <row r="41" spans="1:16" x14ac:dyDescent="0.3">
      <c r="A41" s="9">
        <v>999</v>
      </c>
      <c r="B41" s="10">
        <v>35</v>
      </c>
      <c r="C41" s="10">
        <v>108142</v>
      </c>
      <c r="D41" s="10" t="s">
        <v>236</v>
      </c>
      <c r="E41" s="10">
        <v>2001</v>
      </c>
      <c r="F41" s="10" t="s">
        <v>17</v>
      </c>
      <c r="G41" s="10" t="s">
        <v>792</v>
      </c>
      <c r="H41" s="10" t="s">
        <v>18</v>
      </c>
      <c r="I41" s="10" t="s">
        <v>18</v>
      </c>
      <c r="J41" s="10" t="s">
        <v>18</v>
      </c>
      <c r="K41" s="11" t="s">
        <v>18</v>
      </c>
      <c r="N41">
        <f t="shared" si="2"/>
        <v>108142</v>
      </c>
      <c r="O41">
        <f>IF(AND(A41&gt;0,A41&lt;999),IFERROR(VLOOKUP(results0602[[#This Row],[Card]],FISW[],1,FALSE),0),0)</f>
        <v>0</v>
      </c>
      <c r="P41">
        <f t="shared" si="3"/>
        <v>999</v>
      </c>
    </row>
    <row r="42" spans="1:16" x14ac:dyDescent="0.3">
      <c r="A42" s="12">
        <v>999</v>
      </c>
      <c r="B42" s="13">
        <v>26</v>
      </c>
      <c r="C42" s="13">
        <v>107987</v>
      </c>
      <c r="D42" s="13" t="s">
        <v>325</v>
      </c>
      <c r="E42" s="13">
        <v>2000</v>
      </c>
      <c r="F42" s="13" t="s">
        <v>17</v>
      </c>
      <c r="G42" s="13" t="s">
        <v>793</v>
      </c>
      <c r="H42" s="13" t="s">
        <v>18</v>
      </c>
      <c r="I42" s="13" t="s">
        <v>18</v>
      </c>
      <c r="J42" s="13" t="s">
        <v>18</v>
      </c>
      <c r="K42" s="14" t="s">
        <v>18</v>
      </c>
      <c r="N42">
        <f t="shared" si="2"/>
        <v>107987</v>
      </c>
      <c r="O42">
        <f>IF(AND(A42&gt;0,A42&lt;999),IFERROR(VLOOKUP(results0602[[#This Row],[Card]],FISW[],1,FALSE),0),0)</f>
        <v>0</v>
      </c>
      <c r="P42">
        <f t="shared" si="3"/>
        <v>999</v>
      </c>
    </row>
    <row r="43" spans="1:16" x14ac:dyDescent="0.3">
      <c r="A43" s="9">
        <v>999</v>
      </c>
      <c r="B43" s="10">
        <v>23</v>
      </c>
      <c r="C43" s="10">
        <v>107855</v>
      </c>
      <c r="D43" s="10" t="s">
        <v>193</v>
      </c>
      <c r="E43" s="10">
        <v>1999</v>
      </c>
      <c r="F43" s="10" t="s">
        <v>17</v>
      </c>
      <c r="G43" s="10" t="s">
        <v>794</v>
      </c>
      <c r="H43" s="10" t="s">
        <v>18</v>
      </c>
      <c r="I43" s="10" t="s">
        <v>18</v>
      </c>
      <c r="J43" s="10" t="s">
        <v>18</v>
      </c>
      <c r="K43" s="11" t="s">
        <v>18</v>
      </c>
      <c r="N43">
        <f t="shared" si="2"/>
        <v>107855</v>
      </c>
      <c r="O43">
        <f>IF(AND(A43&gt;0,A43&lt;999),IFERROR(VLOOKUP(results0602[[#This Row],[Card]],FISW[],1,FALSE),0),0)</f>
        <v>0</v>
      </c>
      <c r="P43">
        <f t="shared" si="3"/>
        <v>999</v>
      </c>
    </row>
    <row r="44" spans="1:16" x14ac:dyDescent="0.3">
      <c r="A44" s="12">
        <v>999</v>
      </c>
      <c r="B44" s="13">
        <v>11</v>
      </c>
      <c r="C44" s="13">
        <v>6536167</v>
      </c>
      <c r="D44" s="13" t="s">
        <v>146</v>
      </c>
      <c r="E44" s="13">
        <v>1999</v>
      </c>
      <c r="F44" s="13" t="s">
        <v>20</v>
      </c>
      <c r="G44" s="13" t="s">
        <v>795</v>
      </c>
      <c r="H44" s="13" t="s">
        <v>18</v>
      </c>
      <c r="I44" s="13" t="s">
        <v>18</v>
      </c>
      <c r="J44" s="13" t="s">
        <v>18</v>
      </c>
      <c r="K44" s="14" t="s">
        <v>18</v>
      </c>
      <c r="N44">
        <f t="shared" si="2"/>
        <v>6536167</v>
      </c>
      <c r="O44">
        <f>IF(AND(A44&gt;0,A44&lt;999),IFERROR(VLOOKUP(results0602[[#This Row],[Card]],FISW[],1,FALSE),0),0)</f>
        <v>0</v>
      </c>
      <c r="P44">
        <f t="shared" si="3"/>
        <v>999</v>
      </c>
    </row>
    <row r="45" spans="1:16" x14ac:dyDescent="0.3">
      <c r="A45" s="9">
        <v>999</v>
      </c>
      <c r="B45" s="10">
        <v>9</v>
      </c>
      <c r="C45" s="10">
        <v>107883</v>
      </c>
      <c r="D45" s="10" t="s">
        <v>317</v>
      </c>
      <c r="E45" s="10">
        <v>1999</v>
      </c>
      <c r="F45" s="10" t="s">
        <v>17</v>
      </c>
      <c r="G45" s="10" t="s">
        <v>796</v>
      </c>
      <c r="H45" s="10" t="s">
        <v>18</v>
      </c>
      <c r="I45" s="10" t="s">
        <v>18</v>
      </c>
      <c r="J45" s="10" t="s">
        <v>18</v>
      </c>
      <c r="K45" s="11" t="s">
        <v>18</v>
      </c>
      <c r="N45">
        <f t="shared" si="2"/>
        <v>107883</v>
      </c>
      <c r="O45">
        <f>IF(AND(A45&gt;0,A45&lt;999),IFERROR(VLOOKUP(results0602[[#This Row],[Card]],FISW[],1,FALSE),0),0)</f>
        <v>0</v>
      </c>
      <c r="P45">
        <f t="shared" si="3"/>
        <v>999</v>
      </c>
    </row>
    <row r="46" spans="1:16" x14ac:dyDescent="0.3">
      <c r="A46" s="12">
        <v>999</v>
      </c>
      <c r="B46" s="13">
        <v>1</v>
      </c>
      <c r="C46" s="13">
        <v>6536407</v>
      </c>
      <c r="D46" s="13" t="s">
        <v>114</v>
      </c>
      <c r="E46" s="13">
        <v>2000</v>
      </c>
      <c r="F46" s="13" t="s">
        <v>20</v>
      </c>
      <c r="G46" s="13" t="s">
        <v>797</v>
      </c>
      <c r="H46" s="13" t="s">
        <v>18</v>
      </c>
      <c r="I46" s="13" t="s">
        <v>18</v>
      </c>
      <c r="J46" s="13" t="s">
        <v>18</v>
      </c>
      <c r="K46" s="14" t="s">
        <v>18</v>
      </c>
      <c r="N46">
        <f t="shared" si="2"/>
        <v>6536407</v>
      </c>
      <c r="O46">
        <f>IF(AND(A46&gt;0,A46&lt;999),IFERROR(VLOOKUP(results0602[[#This Row],[Card]],FISW[],1,FALSE),0),0)</f>
        <v>0</v>
      </c>
      <c r="P46">
        <f t="shared" si="3"/>
        <v>999</v>
      </c>
    </row>
    <row r="47" spans="1:16" x14ac:dyDescent="0.3">
      <c r="A47" s="12">
        <v>999</v>
      </c>
      <c r="B47" s="13">
        <v>58</v>
      </c>
      <c r="C47" s="13">
        <v>108168</v>
      </c>
      <c r="D47" s="13" t="s">
        <v>454</v>
      </c>
      <c r="E47" s="13">
        <v>2000</v>
      </c>
      <c r="F47" s="13" t="s">
        <v>17</v>
      </c>
      <c r="G47" s="13" t="s">
        <v>18</v>
      </c>
      <c r="H47" s="13" t="s">
        <v>18</v>
      </c>
      <c r="I47" s="13" t="s">
        <v>18</v>
      </c>
      <c r="J47" s="13" t="s">
        <v>18</v>
      </c>
      <c r="K47" s="14" t="s">
        <v>18</v>
      </c>
      <c r="N47">
        <f t="shared" si="2"/>
        <v>108168</v>
      </c>
      <c r="O47">
        <f>IF(AND(A47&gt;0,A47&lt;999),IFERROR(VLOOKUP(results0602[[#This Row],[Card]],FISW[],1,FALSE),0),0)</f>
        <v>0</v>
      </c>
      <c r="P47">
        <f t="shared" si="3"/>
        <v>999</v>
      </c>
    </row>
    <row r="48" spans="1:16" x14ac:dyDescent="0.3">
      <c r="A48" s="9">
        <v>999</v>
      </c>
      <c r="B48" s="10">
        <v>53</v>
      </c>
      <c r="C48" s="10">
        <v>108127</v>
      </c>
      <c r="D48" s="10" t="s">
        <v>264</v>
      </c>
      <c r="E48" s="10">
        <v>2001</v>
      </c>
      <c r="F48" s="10" t="s">
        <v>17</v>
      </c>
      <c r="G48" s="10" t="s">
        <v>18</v>
      </c>
      <c r="H48" s="10" t="s">
        <v>18</v>
      </c>
      <c r="I48" s="10" t="s">
        <v>18</v>
      </c>
      <c r="J48" s="10" t="s">
        <v>18</v>
      </c>
      <c r="K48" s="11" t="s">
        <v>18</v>
      </c>
      <c r="N48">
        <f t="shared" si="2"/>
        <v>108127</v>
      </c>
      <c r="O48">
        <f>IF(AND(A48&gt;0,A48&lt;999),IFERROR(VLOOKUP(results0602[[#This Row],[Card]],FISW[],1,FALSE),0),0)</f>
        <v>0</v>
      </c>
      <c r="P48">
        <f t="shared" si="3"/>
        <v>999</v>
      </c>
    </row>
    <row r="49" spans="1:16" x14ac:dyDescent="0.3">
      <c r="A49" s="12">
        <v>999</v>
      </c>
      <c r="B49" s="13">
        <v>50</v>
      </c>
      <c r="C49" s="13">
        <v>108141</v>
      </c>
      <c r="D49" s="13" t="s">
        <v>320</v>
      </c>
      <c r="E49" s="13">
        <v>2001</v>
      </c>
      <c r="F49" s="13" t="s">
        <v>17</v>
      </c>
      <c r="G49" s="13" t="s">
        <v>18</v>
      </c>
      <c r="H49" s="13" t="s">
        <v>18</v>
      </c>
      <c r="I49" s="13" t="s">
        <v>18</v>
      </c>
      <c r="J49" s="13" t="s">
        <v>18</v>
      </c>
      <c r="K49" s="14" t="s">
        <v>18</v>
      </c>
      <c r="N49">
        <f t="shared" si="2"/>
        <v>108141</v>
      </c>
      <c r="O49">
        <f>IF(AND(A49&gt;0,A49&lt;999),IFERROR(VLOOKUP(results0602[[#This Row],[Card]],FISW[],1,FALSE),0),0)</f>
        <v>0</v>
      </c>
      <c r="P49">
        <f t="shared" si="3"/>
        <v>999</v>
      </c>
    </row>
    <row r="50" spans="1:16" x14ac:dyDescent="0.3">
      <c r="A50" s="9">
        <v>999</v>
      </c>
      <c r="B50" s="10">
        <v>46</v>
      </c>
      <c r="C50" s="10">
        <v>6536591</v>
      </c>
      <c r="D50" s="10" t="s">
        <v>321</v>
      </c>
      <c r="E50" s="10">
        <v>2001</v>
      </c>
      <c r="F50" s="10" t="s">
        <v>20</v>
      </c>
      <c r="G50" s="10" t="s">
        <v>18</v>
      </c>
      <c r="H50" s="10" t="s">
        <v>18</v>
      </c>
      <c r="I50" s="10" t="s">
        <v>18</v>
      </c>
      <c r="J50" s="10" t="s">
        <v>18</v>
      </c>
      <c r="K50" s="11" t="s">
        <v>18</v>
      </c>
      <c r="N50">
        <f t="shared" si="2"/>
        <v>6536591</v>
      </c>
      <c r="O50">
        <f>IF(AND(A50&gt;0,A50&lt;999),IFERROR(VLOOKUP(results0602[[#This Row],[Card]],FISW[],1,FALSE),0),0)</f>
        <v>0</v>
      </c>
      <c r="P50">
        <f t="shared" si="3"/>
        <v>999</v>
      </c>
    </row>
    <row r="51" spans="1:16" x14ac:dyDescent="0.3">
      <c r="A51" s="12">
        <v>999</v>
      </c>
      <c r="B51" s="13">
        <v>44</v>
      </c>
      <c r="C51" s="13">
        <v>108112</v>
      </c>
      <c r="D51" s="13" t="s">
        <v>241</v>
      </c>
      <c r="E51" s="13">
        <v>2001</v>
      </c>
      <c r="F51" s="13" t="s">
        <v>17</v>
      </c>
      <c r="G51" s="13" t="s">
        <v>18</v>
      </c>
      <c r="H51" s="13" t="s">
        <v>18</v>
      </c>
      <c r="I51" s="13" t="s">
        <v>18</v>
      </c>
      <c r="J51" s="13" t="s">
        <v>18</v>
      </c>
      <c r="K51" s="14" t="s">
        <v>18</v>
      </c>
      <c r="N51">
        <f t="shared" si="2"/>
        <v>108112</v>
      </c>
      <c r="O51">
        <f>IF(AND(A51&gt;0,A51&lt;999),IFERROR(VLOOKUP(results0602[[#This Row],[Card]],FISW[],1,FALSE),0),0)</f>
        <v>0</v>
      </c>
      <c r="P51">
        <f t="shared" si="3"/>
        <v>999</v>
      </c>
    </row>
    <row r="52" spans="1:16" x14ac:dyDescent="0.3">
      <c r="A52" s="9">
        <v>999</v>
      </c>
      <c r="B52" s="10">
        <v>36</v>
      </c>
      <c r="C52" s="10">
        <v>108128</v>
      </c>
      <c r="D52" s="10" t="s">
        <v>322</v>
      </c>
      <c r="E52" s="10">
        <v>2001</v>
      </c>
      <c r="F52" s="10" t="s">
        <v>17</v>
      </c>
      <c r="G52" s="10" t="s">
        <v>18</v>
      </c>
      <c r="H52" s="10" t="s">
        <v>18</v>
      </c>
      <c r="I52" s="10" t="s">
        <v>18</v>
      </c>
      <c r="J52" s="10" t="s">
        <v>18</v>
      </c>
      <c r="K52" s="11" t="s">
        <v>18</v>
      </c>
      <c r="N52">
        <f t="shared" si="2"/>
        <v>108128</v>
      </c>
      <c r="O52">
        <f>IF(AND(A52&gt;0,A52&lt;999),IFERROR(VLOOKUP(results0602[[#This Row],[Card]],FISW[],1,FALSE),0),0)</f>
        <v>0</v>
      </c>
      <c r="P52">
        <f t="shared" si="3"/>
        <v>999</v>
      </c>
    </row>
    <row r="53" spans="1:16" x14ac:dyDescent="0.3">
      <c r="A53" s="12">
        <v>999</v>
      </c>
      <c r="B53" s="13">
        <v>34</v>
      </c>
      <c r="C53" s="13">
        <v>108059</v>
      </c>
      <c r="D53" s="13" t="s">
        <v>323</v>
      </c>
      <c r="E53" s="13">
        <v>2000</v>
      </c>
      <c r="F53" s="13" t="s">
        <v>17</v>
      </c>
      <c r="G53" s="13" t="s">
        <v>18</v>
      </c>
      <c r="H53" s="13" t="s">
        <v>18</v>
      </c>
      <c r="I53" s="13" t="s">
        <v>18</v>
      </c>
      <c r="J53" s="13" t="s">
        <v>18</v>
      </c>
      <c r="K53" s="14" t="s">
        <v>18</v>
      </c>
      <c r="N53">
        <f t="shared" si="2"/>
        <v>108059</v>
      </c>
      <c r="O53">
        <f>IF(AND(A53&gt;0,A53&lt;999),IFERROR(VLOOKUP(results0602[[#This Row],[Card]],FISW[],1,FALSE),0),0)</f>
        <v>0</v>
      </c>
      <c r="P53">
        <f t="shared" si="3"/>
        <v>999</v>
      </c>
    </row>
    <row r="54" spans="1:16" x14ac:dyDescent="0.3">
      <c r="A54" s="9">
        <v>999</v>
      </c>
      <c r="B54" s="10">
        <v>27</v>
      </c>
      <c r="C54" s="10">
        <v>108133</v>
      </c>
      <c r="D54" s="10" t="s">
        <v>225</v>
      </c>
      <c r="E54" s="10">
        <v>2001</v>
      </c>
      <c r="F54" s="10" t="s">
        <v>17</v>
      </c>
      <c r="G54" s="10" t="s">
        <v>18</v>
      </c>
      <c r="H54" s="10" t="s">
        <v>18</v>
      </c>
      <c r="I54" s="10" t="s">
        <v>18</v>
      </c>
      <c r="J54" s="10" t="s">
        <v>18</v>
      </c>
      <c r="K54" s="11" t="s">
        <v>18</v>
      </c>
      <c r="N54">
        <f t="shared" si="2"/>
        <v>108133</v>
      </c>
      <c r="O54">
        <f>IF(AND(A54&gt;0,A54&lt;999),IFERROR(VLOOKUP(results0602[[#This Row],[Card]],FISW[],1,FALSE),0),0)</f>
        <v>0</v>
      </c>
      <c r="P54">
        <f t="shared" si="3"/>
        <v>999</v>
      </c>
    </row>
    <row r="55" spans="1:16" x14ac:dyDescent="0.3">
      <c r="A55" s="12">
        <v>999</v>
      </c>
      <c r="B55" s="13">
        <v>21</v>
      </c>
      <c r="C55" s="13">
        <v>108103</v>
      </c>
      <c r="D55" s="13" t="s">
        <v>137</v>
      </c>
      <c r="E55" s="13">
        <v>2001</v>
      </c>
      <c r="F55" s="13" t="s">
        <v>17</v>
      </c>
      <c r="G55" s="13" t="s">
        <v>18</v>
      </c>
      <c r="H55" s="13" t="s">
        <v>18</v>
      </c>
      <c r="I55" s="13" t="s">
        <v>18</v>
      </c>
      <c r="J55" s="13" t="s">
        <v>18</v>
      </c>
      <c r="K55" s="14" t="s">
        <v>18</v>
      </c>
      <c r="N55">
        <f t="shared" si="2"/>
        <v>108103</v>
      </c>
      <c r="O55">
        <f>IF(AND(A55&gt;0,A55&lt;999),IFERROR(VLOOKUP(results0602[[#This Row],[Card]],FISW[],1,FALSE),0),0)</f>
        <v>0</v>
      </c>
      <c r="P55">
        <f t="shared" si="3"/>
        <v>999</v>
      </c>
    </row>
    <row r="56" spans="1:16" x14ac:dyDescent="0.3">
      <c r="A56" s="9">
        <v>999</v>
      </c>
      <c r="B56" s="10">
        <v>17</v>
      </c>
      <c r="C56" s="10">
        <v>107807</v>
      </c>
      <c r="D56" s="10" t="s">
        <v>169</v>
      </c>
      <c r="E56" s="10">
        <v>1998</v>
      </c>
      <c r="F56" s="10" t="s">
        <v>17</v>
      </c>
      <c r="G56" s="10" t="s">
        <v>18</v>
      </c>
      <c r="H56" s="10" t="s">
        <v>18</v>
      </c>
      <c r="I56" s="10" t="s">
        <v>18</v>
      </c>
      <c r="J56" s="10" t="s">
        <v>18</v>
      </c>
      <c r="K56" s="11" t="s">
        <v>18</v>
      </c>
      <c r="N56">
        <f t="shared" si="2"/>
        <v>107807</v>
      </c>
      <c r="O56">
        <f>IF(AND(A56&gt;0,A56&lt;999),IFERROR(VLOOKUP(results0602[[#This Row],[Card]],FISW[],1,FALSE),0),0)</f>
        <v>0</v>
      </c>
      <c r="P56">
        <f t="shared" si="3"/>
        <v>999</v>
      </c>
    </row>
    <row r="57" spans="1:16" x14ac:dyDescent="0.3">
      <c r="A57" s="12">
        <v>999</v>
      </c>
      <c r="B57" s="13">
        <v>16</v>
      </c>
      <c r="C57" s="13">
        <v>108144</v>
      </c>
      <c r="D57" s="13" t="s">
        <v>148</v>
      </c>
      <c r="E57" s="13">
        <v>2001</v>
      </c>
      <c r="F57" s="13" t="s">
        <v>17</v>
      </c>
      <c r="G57" s="13" t="s">
        <v>18</v>
      </c>
      <c r="H57" s="13" t="s">
        <v>18</v>
      </c>
      <c r="I57" s="13" t="s">
        <v>18</v>
      </c>
      <c r="J57" s="13" t="s">
        <v>18</v>
      </c>
      <c r="K57" s="14" t="s">
        <v>18</v>
      </c>
      <c r="N57">
        <f t="shared" si="2"/>
        <v>108144</v>
      </c>
      <c r="O57">
        <f>IF(AND(A57&gt;0,A57&lt;999),IFERROR(VLOOKUP(results0602[[#This Row],[Card]],FISW[],1,FALSE),0),0)</f>
        <v>0</v>
      </c>
      <c r="P57">
        <f t="shared" si="3"/>
        <v>999</v>
      </c>
    </row>
    <row r="58" spans="1:16" x14ac:dyDescent="0.3">
      <c r="A58" s="9">
        <v>999</v>
      </c>
      <c r="B58" s="10">
        <v>10</v>
      </c>
      <c r="C58" s="10">
        <v>108117</v>
      </c>
      <c r="D58" s="10" t="s">
        <v>185</v>
      </c>
      <c r="E58" s="10">
        <v>2001</v>
      </c>
      <c r="F58" s="10" t="s">
        <v>17</v>
      </c>
      <c r="G58" s="10" t="s">
        <v>18</v>
      </c>
      <c r="H58" s="10" t="s">
        <v>18</v>
      </c>
      <c r="I58" s="10" t="s">
        <v>18</v>
      </c>
      <c r="J58" s="10" t="s">
        <v>18</v>
      </c>
      <c r="K58" s="11" t="s">
        <v>18</v>
      </c>
      <c r="N58">
        <f t="shared" si="2"/>
        <v>108117</v>
      </c>
      <c r="O58">
        <f>IF(AND(A58&gt;0,A58&lt;999),IFERROR(VLOOKUP(results0602[[#This Row],[Card]],FISW[],1,FALSE),0),0)</f>
        <v>0</v>
      </c>
      <c r="P58">
        <f t="shared" si="3"/>
        <v>999</v>
      </c>
    </row>
    <row r="59" spans="1:16" x14ac:dyDescent="0.3">
      <c r="A59" s="16">
        <v>999</v>
      </c>
      <c r="B59" s="17">
        <v>15</v>
      </c>
      <c r="C59" s="17">
        <v>6536383</v>
      </c>
      <c r="D59" s="17" t="s">
        <v>328</v>
      </c>
      <c r="E59" s="17">
        <v>2000</v>
      </c>
      <c r="F59" s="17" t="s">
        <v>20</v>
      </c>
      <c r="G59" s="17" t="s">
        <v>18</v>
      </c>
      <c r="H59" s="17" t="s">
        <v>18</v>
      </c>
      <c r="I59" s="17" t="s">
        <v>18</v>
      </c>
      <c r="J59" s="17" t="s">
        <v>18</v>
      </c>
      <c r="K59" s="18" t="s">
        <v>18</v>
      </c>
      <c r="N59">
        <f t="shared" si="2"/>
        <v>6536383</v>
      </c>
      <c r="O59">
        <f>IF(AND(A59&gt;0,A59&lt;999),IFERROR(VLOOKUP(results0602[[#This Row],[Card]],FISW[],1,FALSE),0),0)</f>
        <v>0</v>
      </c>
      <c r="P59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3FC4-BF13-4344-8289-A8499F225BA9}">
  <dimension ref="A1:P59"/>
  <sheetViews>
    <sheetView topLeftCell="A20" workbookViewId="0">
      <selection activeCell="I50" sqref="I50"/>
    </sheetView>
  </sheetViews>
  <sheetFormatPr defaultRowHeight="14.4" x14ac:dyDescent="0.3"/>
  <cols>
    <col min="1" max="1" width="6.5546875" customWidth="1"/>
    <col min="2" max="2" width="6.21875" customWidth="1"/>
    <col min="3" max="3" width="9.88671875" customWidth="1"/>
    <col min="4" max="4" width="17.5546875" customWidth="1"/>
    <col min="5" max="5" width="6.6640625" customWidth="1"/>
    <col min="6" max="7" width="7.109375" customWidth="1"/>
    <col min="8" max="8" width="8" customWidth="1"/>
    <col min="9" max="9" width="10.77734375" customWidth="1"/>
    <col min="10" max="10" width="7.33203125" customWidth="1"/>
    <col min="11" max="11" width="9.88671875" customWidth="1"/>
  </cols>
  <sheetData>
    <row r="1" spans="1:16" x14ac:dyDescent="0.3">
      <c r="A1" s="6" t="s">
        <v>0</v>
      </c>
      <c r="B1" s="7" t="s">
        <v>1</v>
      </c>
      <c r="C1" s="7" t="s">
        <v>11</v>
      </c>
      <c r="D1" s="7" t="s">
        <v>3</v>
      </c>
      <c r="E1" s="7" t="s">
        <v>12</v>
      </c>
      <c r="F1" s="7" t="s">
        <v>4</v>
      </c>
      <c r="G1" s="7" t="s">
        <v>13</v>
      </c>
      <c r="H1" s="7" t="s">
        <v>14</v>
      </c>
      <c r="I1" s="7" t="s">
        <v>15</v>
      </c>
      <c r="J1" s="7" t="s">
        <v>16</v>
      </c>
      <c r="K1" s="8" t="s">
        <v>6</v>
      </c>
      <c r="N1" s="15" t="s">
        <v>2</v>
      </c>
      <c r="O1" s="15" t="s">
        <v>7</v>
      </c>
      <c r="P1" s="15" t="s">
        <v>0</v>
      </c>
    </row>
    <row r="2" spans="1:16" x14ac:dyDescent="0.3">
      <c r="A2" s="9">
        <v>1</v>
      </c>
      <c r="B2" s="10">
        <v>12</v>
      </c>
      <c r="C2" s="10">
        <v>107854</v>
      </c>
      <c r="D2" s="10" t="s">
        <v>102</v>
      </c>
      <c r="E2" s="10">
        <v>1999</v>
      </c>
      <c r="F2" s="10" t="s">
        <v>17</v>
      </c>
      <c r="G2" s="10" t="s">
        <v>798</v>
      </c>
      <c r="H2" s="10" t="s">
        <v>799</v>
      </c>
      <c r="I2" s="10" t="s">
        <v>800</v>
      </c>
      <c r="J2" s="10" t="s">
        <v>18</v>
      </c>
      <c r="K2" s="11" t="s">
        <v>801</v>
      </c>
      <c r="N2">
        <f t="shared" ref="N2:N33" si="0">C2</f>
        <v>107854</v>
      </c>
      <c r="O2">
        <f>IF(AND(A2&gt;0,A2&lt;999),IFERROR(VLOOKUP(results0702[[#This Row],[Card]],FISW[],1,FALSE),0),0)</f>
        <v>107854</v>
      </c>
      <c r="P2">
        <f t="shared" ref="P2:P33" si="1">A2</f>
        <v>1</v>
      </c>
    </row>
    <row r="3" spans="1:16" x14ac:dyDescent="0.3">
      <c r="A3" s="12">
        <v>2</v>
      </c>
      <c r="B3" s="13">
        <v>11</v>
      </c>
      <c r="C3" s="13">
        <v>6536470</v>
      </c>
      <c r="D3" s="13" t="s">
        <v>327</v>
      </c>
      <c r="E3" s="13">
        <v>2000</v>
      </c>
      <c r="F3" s="13" t="s">
        <v>20</v>
      </c>
      <c r="G3" s="13" t="s">
        <v>802</v>
      </c>
      <c r="H3" s="13" t="s">
        <v>803</v>
      </c>
      <c r="I3" s="13" t="s">
        <v>804</v>
      </c>
      <c r="J3" s="13" t="s">
        <v>805</v>
      </c>
      <c r="K3" s="14" t="s">
        <v>806</v>
      </c>
      <c r="N3">
        <f t="shared" si="0"/>
        <v>6536470</v>
      </c>
      <c r="O3">
        <f>IF(AND(A3&gt;0,A3&lt;999),IFERROR(VLOOKUP(results0702[[#This Row],[Card]],FISW[],1,FALSE),0),0)</f>
        <v>6536470</v>
      </c>
      <c r="P3">
        <f t="shared" si="1"/>
        <v>2</v>
      </c>
    </row>
    <row r="4" spans="1:16" x14ac:dyDescent="0.3">
      <c r="A4" s="9">
        <v>3</v>
      </c>
      <c r="B4" s="10">
        <v>2</v>
      </c>
      <c r="C4" s="10">
        <v>107861</v>
      </c>
      <c r="D4" s="10" t="s">
        <v>174</v>
      </c>
      <c r="E4" s="10">
        <v>1999</v>
      </c>
      <c r="F4" s="10" t="s">
        <v>17</v>
      </c>
      <c r="G4" s="10" t="s">
        <v>807</v>
      </c>
      <c r="H4" s="10" t="s">
        <v>808</v>
      </c>
      <c r="I4" s="10" t="s">
        <v>809</v>
      </c>
      <c r="J4" s="10" t="s">
        <v>810</v>
      </c>
      <c r="K4" s="11" t="s">
        <v>811</v>
      </c>
      <c r="N4">
        <f t="shared" si="0"/>
        <v>107861</v>
      </c>
      <c r="O4">
        <f>IF(AND(A4&gt;0,A4&lt;999),IFERROR(VLOOKUP(results0702[[#This Row],[Card]],FISW[],1,FALSE),0),0)</f>
        <v>107861</v>
      </c>
      <c r="P4">
        <f t="shared" si="1"/>
        <v>3</v>
      </c>
    </row>
    <row r="5" spans="1:16" x14ac:dyDescent="0.3">
      <c r="A5" s="12">
        <v>4</v>
      </c>
      <c r="B5" s="13">
        <v>10</v>
      </c>
      <c r="C5" s="13">
        <v>107227</v>
      </c>
      <c r="D5" s="13" t="s">
        <v>345</v>
      </c>
      <c r="E5" s="13">
        <v>1992</v>
      </c>
      <c r="F5" s="13" t="s">
        <v>17</v>
      </c>
      <c r="G5" s="13" t="s">
        <v>155</v>
      </c>
      <c r="H5" s="13" t="s">
        <v>812</v>
      </c>
      <c r="I5" s="13" t="s">
        <v>813</v>
      </c>
      <c r="J5" s="13" t="s">
        <v>814</v>
      </c>
      <c r="K5" s="14" t="s">
        <v>795</v>
      </c>
      <c r="N5">
        <f t="shared" si="0"/>
        <v>107227</v>
      </c>
      <c r="O5">
        <f>IF(AND(A5&gt;0,A5&lt;999),IFERROR(VLOOKUP(results0702[[#This Row],[Card]],FISW[],1,FALSE),0),0)</f>
        <v>107227</v>
      </c>
      <c r="P5">
        <f t="shared" si="1"/>
        <v>4</v>
      </c>
    </row>
    <row r="6" spans="1:16" x14ac:dyDescent="0.3">
      <c r="A6" s="9">
        <v>5</v>
      </c>
      <c r="B6" s="10">
        <v>15</v>
      </c>
      <c r="C6" s="10">
        <v>108137</v>
      </c>
      <c r="D6" s="10" t="s">
        <v>159</v>
      </c>
      <c r="E6" s="10">
        <v>2001</v>
      </c>
      <c r="F6" s="10" t="s">
        <v>17</v>
      </c>
      <c r="G6" s="10" t="s">
        <v>815</v>
      </c>
      <c r="H6" s="10" t="s">
        <v>808</v>
      </c>
      <c r="I6" s="10" t="s">
        <v>816</v>
      </c>
      <c r="J6" s="10" t="s">
        <v>817</v>
      </c>
      <c r="K6" s="11" t="s">
        <v>818</v>
      </c>
      <c r="N6">
        <f t="shared" si="0"/>
        <v>108137</v>
      </c>
      <c r="O6">
        <f>IF(AND(A6&gt;0,A6&lt;999),IFERROR(VLOOKUP(results0702[[#This Row],[Card]],FISW[],1,FALSE),0),0)</f>
        <v>108137</v>
      </c>
      <c r="P6">
        <f t="shared" si="1"/>
        <v>5</v>
      </c>
    </row>
    <row r="7" spans="1:16" x14ac:dyDescent="0.3">
      <c r="A7" s="12">
        <v>6</v>
      </c>
      <c r="B7" s="13">
        <v>7</v>
      </c>
      <c r="C7" s="13">
        <v>107879</v>
      </c>
      <c r="D7" s="13" t="s">
        <v>135</v>
      </c>
      <c r="E7" s="13">
        <v>1999</v>
      </c>
      <c r="F7" s="13" t="s">
        <v>17</v>
      </c>
      <c r="G7" s="13" t="s">
        <v>819</v>
      </c>
      <c r="H7" s="13" t="s">
        <v>699</v>
      </c>
      <c r="I7" s="13" t="s">
        <v>820</v>
      </c>
      <c r="J7" s="13" t="s">
        <v>821</v>
      </c>
      <c r="K7" s="14" t="s">
        <v>822</v>
      </c>
      <c r="N7">
        <f t="shared" si="0"/>
        <v>107879</v>
      </c>
      <c r="O7">
        <f>IF(AND(A7&gt;0,A7&lt;999),IFERROR(VLOOKUP(results0702[[#This Row],[Card]],FISW[],1,FALSE),0),0)</f>
        <v>107879</v>
      </c>
      <c r="P7">
        <f t="shared" si="1"/>
        <v>6</v>
      </c>
    </row>
    <row r="8" spans="1:16" x14ac:dyDescent="0.3">
      <c r="A8" s="9">
        <v>7</v>
      </c>
      <c r="B8" s="10">
        <v>56</v>
      </c>
      <c r="C8" s="10">
        <v>108116</v>
      </c>
      <c r="D8" s="10" t="s">
        <v>131</v>
      </c>
      <c r="E8" s="10">
        <v>2001</v>
      </c>
      <c r="F8" s="10" t="s">
        <v>17</v>
      </c>
      <c r="G8" s="10" t="s">
        <v>823</v>
      </c>
      <c r="H8" s="10" t="s">
        <v>824</v>
      </c>
      <c r="I8" s="10" t="s">
        <v>825</v>
      </c>
      <c r="J8" s="10" t="s">
        <v>826</v>
      </c>
      <c r="K8" s="11" t="s">
        <v>827</v>
      </c>
      <c r="N8">
        <f t="shared" si="0"/>
        <v>108116</v>
      </c>
      <c r="O8">
        <f>IF(AND(A8&gt;0,A8&lt;999),IFERROR(VLOOKUP(results0702[[#This Row],[Card]],FISW[],1,FALSE),0),0)</f>
        <v>108116</v>
      </c>
      <c r="P8">
        <f t="shared" si="1"/>
        <v>7</v>
      </c>
    </row>
    <row r="9" spans="1:16" x14ac:dyDescent="0.3">
      <c r="A9" s="12">
        <v>8</v>
      </c>
      <c r="B9" s="13">
        <v>19</v>
      </c>
      <c r="C9" s="13">
        <v>108117</v>
      </c>
      <c r="D9" s="13" t="s">
        <v>185</v>
      </c>
      <c r="E9" s="13">
        <v>2001</v>
      </c>
      <c r="F9" s="13" t="s">
        <v>17</v>
      </c>
      <c r="G9" s="13" t="s">
        <v>828</v>
      </c>
      <c r="H9" s="13" t="s">
        <v>829</v>
      </c>
      <c r="I9" s="13" t="s">
        <v>830</v>
      </c>
      <c r="J9" s="13" t="s">
        <v>831</v>
      </c>
      <c r="K9" s="14" t="s">
        <v>832</v>
      </c>
      <c r="N9">
        <f t="shared" si="0"/>
        <v>108117</v>
      </c>
      <c r="O9">
        <f>IF(AND(A9&gt;0,A9&lt;999),IFERROR(VLOOKUP(results0702[[#This Row],[Card]],FISW[],1,FALSE),0),0)</f>
        <v>108117</v>
      </c>
      <c r="P9">
        <f t="shared" si="1"/>
        <v>8</v>
      </c>
    </row>
    <row r="10" spans="1:16" x14ac:dyDescent="0.3">
      <c r="A10" s="9">
        <v>9</v>
      </c>
      <c r="B10" s="10">
        <v>38</v>
      </c>
      <c r="C10" s="10">
        <v>108103</v>
      </c>
      <c r="D10" s="10" t="s">
        <v>137</v>
      </c>
      <c r="E10" s="10">
        <v>2001</v>
      </c>
      <c r="F10" s="10" t="s">
        <v>17</v>
      </c>
      <c r="G10" s="10" t="s">
        <v>833</v>
      </c>
      <c r="H10" s="10" t="s">
        <v>834</v>
      </c>
      <c r="I10" s="10" t="s">
        <v>835</v>
      </c>
      <c r="J10" s="10" t="s">
        <v>836</v>
      </c>
      <c r="K10" s="11" t="s">
        <v>837</v>
      </c>
      <c r="N10">
        <f t="shared" si="0"/>
        <v>108103</v>
      </c>
      <c r="O10">
        <f>IF(AND(A10&gt;0,A10&lt;999),IFERROR(VLOOKUP(results0702[[#This Row],[Card]],FISW[],1,FALSE),0),0)</f>
        <v>108103</v>
      </c>
      <c r="P10">
        <f t="shared" si="1"/>
        <v>9</v>
      </c>
    </row>
    <row r="11" spans="1:16" x14ac:dyDescent="0.3">
      <c r="A11" s="12">
        <v>10</v>
      </c>
      <c r="B11" s="13">
        <v>13</v>
      </c>
      <c r="C11" s="13">
        <v>107860</v>
      </c>
      <c r="D11" s="13" t="s">
        <v>120</v>
      </c>
      <c r="E11" s="13">
        <v>1999</v>
      </c>
      <c r="F11" s="13" t="s">
        <v>17</v>
      </c>
      <c r="G11" s="13" t="s">
        <v>838</v>
      </c>
      <c r="H11" s="13" t="s">
        <v>638</v>
      </c>
      <c r="I11" s="13" t="s">
        <v>839</v>
      </c>
      <c r="J11" s="13" t="s">
        <v>840</v>
      </c>
      <c r="K11" s="14" t="s">
        <v>841</v>
      </c>
      <c r="N11">
        <f t="shared" si="0"/>
        <v>107860</v>
      </c>
      <c r="O11">
        <f>IF(AND(A11&gt;0,A11&lt;999),IFERROR(VLOOKUP(results0702[[#This Row],[Card]],FISW[],1,FALSE),0),0)</f>
        <v>107860</v>
      </c>
      <c r="P11">
        <f t="shared" si="1"/>
        <v>10</v>
      </c>
    </row>
    <row r="12" spans="1:16" x14ac:dyDescent="0.3">
      <c r="A12" s="9">
        <v>11</v>
      </c>
      <c r="B12" s="10">
        <v>21</v>
      </c>
      <c r="C12" s="10">
        <v>108002</v>
      </c>
      <c r="D12" s="10" t="s">
        <v>315</v>
      </c>
      <c r="E12" s="10">
        <v>2000</v>
      </c>
      <c r="F12" s="10" t="s">
        <v>17</v>
      </c>
      <c r="G12" s="10" t="s">
        <v>842</v>
      </c>
      <c r="H12" s="10" t="s">
        <v>843</v>
      </c>
      <c r="I12" s="10" t="s">
        <v>844</v>
      </c>
      <c r="J12" s="10" t="s">
        <v>845</v>
      </c>
      <c r="K12" s="11" t="s">
        <v>846</v>
      </c>
      <c r="N12">
        <f t="shared" si="0"/>
        <v>108002</v>
      </c>
      <c r="O12">
        <f>IF(AND(A12&gt;0,A12&lt;999),IFERROR(VLOOKUP(results0702[[#This Row],[Card]],FISW[],1,FALSE),0),0)</f>
        <v>108002</v>
      </c>
      <c r="P12">
        <f t="shared" si="1"/>
        <v>11</v>
      </c>
    </row>
    <row r="13" spans="1:16" x14ac:dyDescent="0.3">
      <c r="A13" s="12">
        <v>12</v>
      </c>
      <c r="B13" s="13">
        <v>6</v>
      </c>
      <c r="C13" s="13">
        <v>108143</v>
      </c>
      <c r="D13" s="13" t="s">
        <v>326</v>
      </c>
      <c r="E13" s="13">
        <v>2001</v>
      </c>
      <c r="F13" s="13" t="s">
        <v>17</v>
      </c>
      <c r="G13" s="13" t="s">
        <v>847</v>
      </c>
      <c r="H13" s="13" t="s">
        <v>848</v>
      </c>
      <c r="I13" s="13" t="s">
        <v>849</v>
      </c>
      <c r="J13" s="13" t="s">
        <v>850</v>
      </c>
      <c r="K13" s="14" t="s">
        <v>851</v>
      </c>
      <c r="N13">
        <f t="shared" si="0"/>
        <v>108143</v>
      </c>
      <c r="O13">
        <f>IF(AND(A13&gt;0,A13&lt;999),IFERROR(VLOOKUP(results0702[[#This Row],[Card]],FISW[],1,FALSE),0),0)</f>
        <v>108143</v>
      </c>
      <c r="P13">
        <f t="shared" si="1"/>
        <v>12</v>
      </c>
    </row>
    <row r="14" spans="1:16" x14ac:dyDescent="0.3">
      <c r="A14" s="9">
        <v>13</v>
      </c>
      <c r="B14" s="10">
        <v>22</v>
      </c>
      <c r="C14" s="10">
        <v>107855</v>
      </c>
      <c r="D14" s="10" t="s">
        <v>193</v>
      </c>
      <c r="E14" s="10">
        <v>1999</v>
      </c>
      <c r="F14" s="10" t="s">
        <v>17</v>
      </c>
      <c r="G14" s="10" t="s">
        <v>852</v>
      </c>
      <c r="H14" s="10" t="s">
        <v>708</v>
      </c>
      <c r="I14" s="10" t="s">
        <v>853</v>
      </c>
      <c r="J14" s="10" t="s">
        <v>854</v>
      </c>
      <c r="K14" s="11" t="s">
        <v>855</v>
      </c>
      <c r="N14">
        <f t="shared" si="0"/>
        <v>107855</v>
      </c>
      <c r="O14">
        <f>IF(AND(A14&gt;0,A14&lt;999),IFERROR(VLOOKUP(results0702[[#This Row],[Card]],FISW[],1,FALSE),0),0)</f>
        <v>107855</v>
      </c>
      <c r="P14">
        <f t="shared" si="1"/>
        <v>13</v>
      </c>
    </row>
    <row r="15" spans="1:16" x14ac:dyDescent="0.3">
      <c r="A15" s="12">
        <v>14</v>
      </c>
      <c r="B15" s="13">
        <v>20</v>
      </c>
      <c r="C15" s="13">
        <v>107984</v>
      </c>
      <c r="D15" s="13" t="s">
        <v>125</v>
      </c>
      <c r="E15" s="13">
        <v>2000</v>
      </c>
      <c r="F15" s="13" t="s">
        <v>17</v>
      </c>
      <c r="G15" s="13" t="s">
        <v>856</v>
      </c>
      <c r="H15" s="13" t="s">
        <v>797</v>
      </c>
      <c r="I15" s="13" t="s">
        <v>857</v>
      </c>
      <c r="J15" s="13" t="s">
        <v>858</v>
      </c>
      <c r="K15" s="14" t="s">
        <v>859</v>
      </c>
      <c r="N15">
        <f t="shared" si="0"/>
        <v>107984</v>
      </c>
      <c r="O15">
        <f>IF(AND(A15&gt;0,A15&lt;999),IFERROR(VLOOKUP(results0702[[#This Row],[Card]],FISW[],1,FALSE),0),0)</f>
        <v>107984</v>
      </c>
      <c r="P15">
        <f t="shared" si="1"/>
        <v>14</v>
      </c>
    </row>
    <row r="16" spans="1:16" x14ac:dyDescent="0.3">
      <c r="A16" s="9">
        <v>15</v>
      </c>
      <c r="B16" s="10">
        <v>28</v>
      </c>
      <c r="C16" s="10">
        <v>107987</v>
      </c>
      <c r="D16" s="10" t="s">
        <v>325</v>
      </c>
      <c r="E16" s="10">
        <v>2000</v>
      </c>
      <c r="F16" s="10" t="s">
        <v>17</v>
      </c>
      <c r="G16" s="10" t="s">
        <v>860</v>
      </c>
      <c r="H16" s="10" t="s">
        <v>861</v>
      </c>
      <c r="I16" s="10" t="s">
        <v>862</v>
      </c>
      <c r="J16" s="10" t="s">
        <v>863</v>
      </c>
      <c r="K16" s="11" t="s">
        <v>864</v>
      </c>
      <c r="N16">
        <f t="shared" si="0"/>
        <v>107987</v>
      </c>
      <c r="O16">
        <f>IF(AND(A16&gt;0,A16&lt;999),IFERROR(VLOOKUP(results0702[[#This Row],[Card]],FISW[],1,FALSE),0),0)</f>
        <v>107987</v>
      </c>
      <c r="P16">
        <f t="shared" si="1"/>
        <v>15</v>
      </c>
    </row>
    <row r="17" spans="1:16" x14ac:dyDescent="0.3">
      <c r="A17" s="12">
        <v>16</v>
      </c>
      <c r="B17" s="13">
        <v>34</v>
      </c>
      <c r="C17" s="13">
        <v>107986</v>
      </c>
      <c r="D17" s="13" t="s">
        <v>202</v>
      </c>
      <c r="E17" s="13">
        <v>2000</v>
      </c>
      <c r="F17" s="13" t="s">
        <v>17</v>
      </c>
      <c r="G17" s="13" t="s">
        <v>865</v>
      </c>
      <c r="H17" s="13" t="s">
        <v>866</v>
      </c>
      <c r="I17" s="13" t="s">
        <v>867</v>
      </c>
      <c r="J17" s="13" t="s">
        <v>868</v>
      </c>
      <c r="K17" s="14" t="s">
        <v>869</v>
      </c>
      <c r="N17">
        <f t="shared" si="0"/>
        <v>107986</v>
      </c>
      <c r="O17">
        <f>IF(AND(A17&gt;0,A17&lt;999),IFERROR(VLOOKUP(results0702[[#This Row],[Card]],FISW[],1,FALSE),0),0)</f>
        <v>107986</v>
      </c>
      <c r="P17">
        <f t="shared" si="1"/>
        <v>16</v>
      </c>
    </row>
    <row r="18" spans="1:16" x14ac:dyDescent="0.3">
      <c r="A18" s="9">
        <v>17</v>
      </c>
      <c r="B18" s="10">
        <v>35</v>
      </c>
      <c r="C18" s="10">
        <v>108136</v>
      </c>
      <c r="D18" s="10" t="s">
        <v>207</v>
      </c>
      <c r="E18" s="10">
        <v>2001</v>
      </c>
      <c r="F18" s="10" t="s">
        <v>17</v>
      </c>
      <c r="G18" s="10" t="s">
        <v>870</v>
      </c>
      <c r="H18" s="10" t="s">
        <v>871</v>
      </c>
      <c r="I18" s="10" t="s">
        <v>872</v>
      </c>
      <c r="J18" s="10" t="s">
        <v>873</v>
      </c>
      <c r="K18" s="11" t="s">
        <v>874</v>
      </c>
      <c r="N18">
        <f t="shared" si="0"/>
        <v>108136</v>
      </c>
      <c r="O18">
        <f>IF(AND(A18&gt;0,A18&lt;999),IFERROR(VLOOKUP(results0702[[#This Row],[Card]],FISW[],1,FALSE),0),0)</f>
        <v>108136</v>
      </c>
      <c r="P18">
        <f t="shared" si="1"/>
        <v>17</v>
      </c>
    </row>
    <row r="19" spans="1:16" x14ac:dyDescent="0.3">
      <c r="A19" s="12">
        <v>18</v>
      </c>
      <c r="B19" s="13">
        <v>30</v>
      </c>
      <c r="C19" s="13">
        <v>6536617</v>
      </c>
      <c r="D19" s="13" t="s">
        <v>286</v>
      </c>
      <c r="E19" s="13">
        <v>2001</v>
      </c>
      <c r="F19" s="13" t="s">
        <v>20</v>
      </c>
      <c r="G19" s="13" t="s">
        <v>856</v>
      </c>
      <c r="H19" s="13" t="s">
        <v>875</v>
      </c>
      <c r="I19" s="13" t="s">
        <v>876</v>
      </c>
      <c r="J19" s="13" t="s">
        <v>877</v>
      </c>
      <c r="K19" s="14" t="s">
        <v>878</v>
      </c>
      <c r="N19">
        <f t="shared" si="0"/>
        <v>6536617</v>
      </c>
      <c r="O19">
        <f>IF(AND(A19&gt;0,A19&lt;999),IFERROR(VLOOKUP(results0702[[#This Row],[Card]],FISW[],1,FALSE),0),0)</f>
        <v>6536617</v>
      </c>
      <c r="P19">
        <f t="shared" si="1"/>
        <v>18</v>
      </c>
    </row>
    <row r="20" spans="1:16" x14ac:dyDescent="0.3">
      <c r="A20" s="9">
        <v>19</v>
      </c>
      <c r="B20" s="10">
        <v>31</v>
      </c>
      <c r="C20" s="10">
        <v>108142</v>
      </c>
      <c r="D20" s="10" t="s">
        <v>236</v>
      </c>
      <c r="E20" s="10">
        <v>2001</v>
      </c>
      <c r="F20" s="10" t="s">
        <v>17</v>
      </c>
      <c r="G20" s="10" t="s">
        <v>879</v>
      </c>
      <c r="H20" s="10" t="s">
        <v>828</v>
      </c>
      <c r="I20" s="10" t="s">
        <v>880</v>
      </c>
      <c r="J20" s="10" t="s">
        <v>881</v>
      </c>
      <c r="K20" s="11" t="s">
        <v>882</v>
      </c>
      <c r="N20">
        <f t="shared" si="0"/>
        <v>108142</v>
      </c>
      <c r="O20">
        <f>IF(AND(A20&gt;0,A20&lt;999),IFERROR(VLOOKUP(results0702[[#This Row],[Card]],FISW[],1,FALSE),0),0)</f>
        <v>108142</v>
      </c>
      <c r="P20">
        <f t="shared" si="1"/>
        <v>19</v>
      </c>
    </row>
    <row r="21" spans="1:16" x14ac:dyDescent="0.3">
      <c r="A21" s="12">
        <v>20</v>
      </c>
      <c r="B21" s="13">
        <v>40</v>
      </c>
      <c r="C21" s="13">
        <v>108115</v>
      </c>
      <c r="D21" s="13" t="s">
        <v>324</v>
      </c>
      <c r="E21" s="13">
        <v>2001</v>
      </c>
      <c r="F21" s="13" t="s">
        <v>17</v>
      </c>
      <c r="G21" s="13" t="s">
        <v>883</v>
      </c>
      <c r="H21" s="13" t="s">
        <v>884</v>
      </c>
      <c r="I21" s="13" t="s">
        <v>885</v>
      </c>
      <c r="J21" s="13" t="s">
        <v>886</v>
      </c>
      <c r="K21" s="14" t="s">
        <v>887</v>
      </c>
      <c r="N21">
        <f t="shared" si="0"/>
        <v>108115</v>
      </c>
      <c r="O21">
        <f>IF(AND(A21&gt;0,A21&lt;999),IFERROR(VLOOKUP(results0702[[#This Row],[Card]],FISW[],1,FALSE),0),0)</f>
        <v>108115</v>
      </c>
      <c r="P21">
        <f t="shared" si="1"/>
        <v>20</v>
      </c>
    </row>
    <row r="22" spans="1:16" x14ac:dyDescent="0.3">
      <c r="A22" s="9">
        <v>21</v>
      </c>
      <c r="B22" s="10">
        <v>36</v>
      </c>
      <c r="C22" s="10">
        <v>107989</v>
      </c>
      <c r="D22" s="10" t="s">
        <v>247</v>
      </c>
      <c r="E22" s="10">
        <v>2000</v>
      </c>
      <c r="F22" s="10" t="s">
        <v>17</v>
      </c>
      <c r="G22" s="10" t="s">
        <v>888</v>
      </c>
      <c r="H22" s="10" t="s">
        <v>889</v>
      </c>
      <c r="I22" s="10" t="s">
        <v>890</v>
      </c>
      <c r="J22" s="10" t="s">
        <v>891</v>
      </c>
      <c r="K22" s="11" t="s">
        <v>892</v>
      </c>
      <c r="N22">
        <f t="shared" si="0"/>
        <v>107989</v>
      </c>
      <c r="O22">
        <f>IF(AND(A22&gt;0,A22&lt;999),IFERROR(VLOOKUP(results0702[[#This Row],[Card]],FISW[],1,FALSE),0),0)</f>
        <v>107989</v>
      </c>
      <c r="P22">
        <f t="shared" si="1"/>
        <v>21</v>
      </c>
    </row>
    <row r="23" spans="1:16" x14ac:dyDescent="0.3">
      <c r="A23" s="12">
        <v>22</v>
      </c>
      <c r="B23" s="13">
        <v>43</v>
      </c>
      <c r="C23" s="13">
        <v>108128</v>
      </c>
      <c r="D23" s="13" t="s">
        <v>322</v>
      </c>
      <c r="E23" s="13">
        <v>2001</v>
      </c>
      <c r="F23" s="13" t="s">
        <v>17</v>
      </c>
      <c r="G23" s="13" t="s">
        <v>893</v>
      </c>
      <c r="H23" s="13" t="s">
        <v>894</v>
      </c>
      <c r="I23" s="13" t="s">
        <v>895</v>
      </c>
      <c r="J23" s="13" t="s">
        <v>896</v>
      </c>
      <c r="K23" s="14" t="s">
        <v>897</v>
      </c>
      <c r="N23">
        <f t="shared" si="0"/>
        <v>108128</v>
      </c>
      <c r="O23">
        <f>IF(AND(A23&gt;0,A23&lt;999),IFERROR(VLOOKUP(results0702[[#This Row],[Card]],FISW[],1,FALSE),0),0)</f>
        <v>108128</v>
      </c>
      <c r="P23">
        <f t="shared" si="1"/>
        <v>22</v>
      </c>
    </row>
    <row r="24" spans="1:16" x14ac:dyDescent="0.3">
      <c r="A24" s="9">
        <v>23</v>
      </c>
      <c r="B24" s="10">
        <v>42</v>
      </c>
      <c r="C24" s="10">
        <v>108141</v>
      </c>
      <c r="D24" s="10" t="s">
        <v>320</v>
      </c>
      <c r="E24" s="10">
        <v>2001</v>
      </c>
      <c r="F24" s="10" t="s">
        <v>17</v>
      </c>
      <c r="G24" s="10" t="s">
        <v>898</v>
      </c>
      <c r="H24" s="10" t="s">
        <v>899</v>
      </c>
      <c r="I24" s="10" t="s">
        <v>900</v>
      </c>
      <c r="J24" s="10" t="s">
        <v>901</v>
      </c>
      <c r="K24" s="11" t="s">
        <v>902</v>
      </c>
      <c r="N24">
        <f t="shared" si="0"/>
        <v>108141</v>
      </c>
      <c r="O24">
        <f>IF(AND(A24&gt;0,A24&lt;999),IFERROR(VLOOKUP(results0702[[#This Row],[Card]],FISW[],1,FALSE),0),0)</f>
        <v>108141</v>
      </c>
      <c r="P24">
        <f t="shared" si="1"/>
        <v>23</v>
      </c>
    </row>
    <row r="25" spans="1:16" x14ac:dyDescent="0.3">
      <c r="A25" s="12">
        <v>24</v>
      </c>
      <c r="B25" s="13">
        <v>41</v>
      </c>
      <c r="C25" s="13">
        <v>108139</v>
      </c>
      <c r="D25" s="13" t="s">
        <v>258</v>
      </c>
      <c r="E25" s="13">
        <v>2001</v>
      </c>
      <c r="F25" s="13" t="s">
        <v>17</v>
      </c>
      <c r="G25" s="13" t="s">
        <v>903</v>
      </c>
      <c r="H25" s="13" t="s">
        <v>904</v>
      </c>
      <c r="I25" s="13" t="s">
        <v>905</v>
      </c>
      <c r="J25" s="13" t="s">
        <v>906</v>
      </c>
      <c r="K25" s="14" t="s">
        <v>907</v>
      </c>
      <c r="N25">
        <f t="shared" si="0"/>
        <v>108139</v>
      </c>
      <c r="O25">
        <f>IF(AND(A25&gt;0,A25&lt;999),IFERROR(VLOOKUP(results0702[[#This Row],[Card]],FISW[],1,FALSE),0),0)</f>
        <v>108139</v>
      </c>
      <c r="P25">
        <f t="shared" si="1"/>
        <v>24</v>
      </c>
    </row>
    <row r="26" spans="1:16" x14ac:dyDescent="0.3">
      <c r="A26" s="9">
        <v>25</v>
      </c>
      <c r="B26" s="10">
        <v>47</v>
      </c>
      <c r="C26" s="10">
        <v>108131</v>
      </c>
      <c r="D26" s="10" t="s">
        <v>281</v>
      </c>
      <c r="E26" s="10">
        <v>2001</v>
      </c>
      <c r="F26" s="10" t="s">
        <v>17</v>
      </c>
      <c r="G26" s="10" t="s">
        <v>908</v>
      </c>
      <c r="H26" s="10" t="s">
        <v>909</v>
      </c>
      <c r="I26" s="10" t="s">
        <v>910</v>
      </c>
      <c r="J26" s="10" t="s">
        <v>447</v>
      </c>
      <c r="K26" s="11" t="s">
        <v>911</v>
      </c>
      <c r="N26">
        <f t="shared" si="0"/>
        <v>108131</v>
      </c>
      <c r="O26">
        <f>IF(AND(A26&gt;0,A26&lt;999),IFERROR(VLOOKUP(results0702[[#This Row],[Card]],FISW[],1,FALSE),0),0)</f>
        <v>108131</v>
      </c>
      <c r="P26">
        <f t="shared" si="1"/>
        <v>25</v>
      </c>
    </row>
    <row r="27" spans="1:16" x14ac:dyDescent="0.3">
      <c r="A27" s="12">
        <v>26</v>
      </c>
      <c r="B27" s="13">
        <v>44</v>
      </c>
      <c r="C27" s="13">
        <v>108181</v>
      </c>
      <c r="D27" s="13" t="s">
        <v>276</v>
      </c>
      <c r="E27" s="13">
        <v>2001</v>
      </c>
      <c r="F27" s="13" t="s">
        <v>17</v>
      </c>
      <c r="G27" s="13" t="s">
        <v>912</v>
      </c>
      <c r="H27" s="13" t="s">
        <v>913</v>
      </c>
      <c r="I27" s="13" t="s">
        <v>914</v>
      </c>
      <c r="J27" s="13" t="s">
        <v>915</v>
      </c>
      <c r="K27" s="14" t="s">
        <v>916</v>
      </c>
      <c r="N27">
        <f t="shared" si="0"/>
        <v>108181</v>
      </c>
      <c r="O27">
        <f>IF(AND(A27&gt;0,A27&lt;999),IFERROR(VLOOKUP(results0702[[#This Row],[Card]],FISW[],1,FALSE),0),0)</f>
        <v>108181</v>
      </c>
      <c r="P27">
        <f t="shared" si="1"/>
        <v>26</v>
      </c>
    </row>
    <row r="28" spans="1:16" x14ac:dyDescent="0.3">
      <c r="A28" s="9">
        <v>27</v>
      </c>
      <c r="B28" s="10">
        <v>45</v>
      </c>
      <c r="C28" s="10">
        <v>108154</v>
      </c>
      <c r="D28" s="10" t="s">
        <v>292</v>
      </c>
      <c r="E28" s="10">
        <v>2001</v>
      </c>
      <c r="F28" s="10" t="s">
        <v>17</v>
      </c>
      <c r="G28" s="10" t="s">
        <v>917</v>
      </c>
      <c r="H28" s="10" t="s">
        <v>918</v>
      </c>
      <c r="I28" s="10" t="s">
        <v>919</v>
      </c>
      <c r="J28" s="10" t="s">
        <v>920</v>
      </c>
      <c r="K28" s="11" t="s">
        <v>921</v>
      </c>
      <c r="N28">
        <f t="shared" si="0"/>
        <v>108154</v>
      </c>
      <c r="O28">
        <f>IF(AND(A28&gt;0,A28&lt;999),IFERROR(VLOOKUP(results0702[[#This Row],[Card]],FISW[],1,FALSE),0),0)</f>
        <v>108154</v>
      </c>
      <c r="P28">
        <f t="shared" si="1"/>
        <v>27</v>
      </c>
    </row>
    <row r="29" spans="1:16" x14ac:dyDescent="0.3">
      <c r="A29" s="12">
        <v>28</v>
      </c>
      <c r="B29" s="13">
        <v>51</v>
      </c>
      <c r="C29" s="13">
        <v>108155</v>
      </c>
      <c r="D29" s="13" t="s">
        <v>253</v>
      </c>
      <c r="E29" s="13">
        <v>2001</v>
      </c>
      <c r="F29" s="13" t="s">
        <v>17</v>
      </c>
      <c r="G29" s="13" t="s">
        <v>922</v>
      </c>
      <c r="H29" s="13" t="s">
        <v>923</v>
      </c>
      <c r="I29" s="13" t="s">
        <v>924</v>
      </c>
      <c r="J29" s="13" t="s">
        <v>925</v>
      </c>
      <c r="K29" s="14" t="s">
        <v>926</v>
      </c>
      <c r="N29">
        <f t="shared" si="0"/>
        <v>108155</v>
      </c>
      <c r="O29">
        <f>IF(AND(A29&gt;0,A29&lt;999),IFERROR(VLOOKUP(results0702[[#This Row],[Card]],FISW[],1,FALSE),0),0)</f>
        <v>108155</v>
      </c>
      <c r="P29">
        <f t="shared" si="1"/>
        <v>28</v>
      </c>
    </row>
    <row r="30" spans="1:16" x14ac:dyDescent="0.3">
      <c r="A30" s="9">
        <v>29</v>
      </c>
      <c r="B30" s="10">
        <v>58</v>
      </c>
      <c r="C30" s="10">
        <v>108180</v>
      </c>
      <c r="D30" s="10" t="s">
        <v>477</v>
      </c>
      <c r="E30" s="10">
        <v>2001</v>
      </c>
      <c r="F30" s="10" t="s">
        <v>17</v>
      </c>
      <c r="G30" s="10" t="s">
        <v>927</v>
      </c>
      <c r="H30" s="10" t="s">
        <v>928</v>
      </c>
      <c r="I30" s="10" t="s">
        <v>929</v>
      </c>
      <c r="J30" s="10" t="s">
        <v>930</v>
      </c>
      <c r="K30" s="11" t="s">
        <v>931</v>
      </c>
      <c r="N30">
        <f t="shared" si="0"/>
        <v>108180</v>
      </c>
      <c r="O30">
        <f>IF(AND(A30&gt;0,A30&lt;999),IFERROR(VLOOKUP(results0702[[#This Row],[Card]],FISW[],1,FALSE),0),0)</f>
        <v>108180</v>
      </c>
      <c r="P30">
        <f t="shared" si="1"/>
        <v>29</v>
      </c>
    </row>
    <row r="31" spans="1:16" x14ac:dyDescent="0.3">
      <c r="A31" s="12">
        <v>30</v>
      </c>
      <c r="B31" s="13">
        <v>57</v>
      </c>
      <c r="C31" s="13">
        <v>108227</v>
      </c>
      <c r="D31" s="13" t="s">
        <v>781</v>
      </c>
      <c r="E31" s="13">
        <v>2001</v>
      </c>
      <c r="F31" s="13" t="s">
        <v>17</v>
      </c>
      <c r="G31" s="13" t="s">
        <v>932</v>
      </c>
      <c r="H31" s="13" t="s">
        <v>933</v>
      </c>
      <c r="I31" s="13" t="s">
        <v>934</v>
      </c>
      <c r="J31" s="13" t="s">
        <v>935</v>
      </c>
      <c r="K31" s="14" t="s">
        <v>936</v>
      </c>
      <c r="N31">
        <f t="shared" si="0"/>
        <v>108227</v>
      </c>
      <c r="O31">
        <f>IF(AND(A31&gt;0,A31&lt;999),IFERROR(VLOOKUP(results0702[[#This Row],[Card]],FISW[],1,FALSE),0),0)</f>
        <v>108227</v>
      </c>
      <c r="P31">
        <f t="shared" si="1"/>
        <v>30</v>
      </c>
    </row>
    <row r="32" spans="1:16" x14ac:dyDescent="0.3">
      <c r="A32" s="9">
        <v>31</v>
      </c>
      <c r="B32" s="10">
        <v>53</v>
      </c>
      <c r="C32" s="10">
        <v>108024</v>
      </c>
      <c r="D32" s="10" t="s">
        <v>303</v>
      </c>
      <c r="E32" s="10">
        <v>2000</v>
      </c>
      <c r="F32" s="10" t="s">
        <v>17</v>
      </c>
      <c r="G32" s="10" t="s">
        <v>937</v>
      </c>
      <c r="H32" s="10" t="s">
        <v>938</v>
      </c>
      <c r="I32" s="10" t="s">
        <v>939</v>
      </c>
      <c r="J32" s="10" t="s">
        <v>940</v>
      </c>
      <c r="K32" s="11" t="s">
        <v>941</v>
      </c>
      <c r="N32">
        <f t="shared" si="0"/>
        <v>108024</v>
      </c>
      <c r="O32">
        <f>IF(AND(A32&gt;0,A32&lt;999),IFERROR(VLOOKUP(results0702[[#This Row],[Card]],FISW[],1,FALSE),0),0)</f>
        <v>108024</v>
      </c>
      <c r="P32">
        <f t="shared" si="1"/>
        <v>31</v>
      </c>
    </row>
    <row r="33" spans="1:16" x14ac:dyDescent="0.3">
      <c r="A33" s="12">
        <v>32</v>
      </c>
      <c r="B33" s="13">
        <v>54</v>
      </c>
      <c r="C33" s="13">
        <v>108233</v>
      </c>
      <c r="D33" s="13" t="s">
        <v>464</v>
      </c>
      <c r="E33" s="13">
        <v>2001</v>
      </c>
      <c r="F33" s="13" t="s">
        <v>17</v>
      </c>
      <c r="G33" s="13" t="s">
        <v>942</v>
      </c>
      <c r="H33" s="13" t="s">
        <v>943</v>
      </c>
      <c r="I33" s="13" t="s">
        <v>944</v>
      </c>
      <c r="J33" s="13" t="s">
        <v>945</v>
      </c>
      <c r="K33" s="14" t="s">
        <v>946</v>
      </c>
      <c r="N33">
        <f t="shared" si="0"/>
        <v>108233</v>
      </c>
      <c r="O33">
        <f>IF(AND(A33&gt;0,A33&lt;999),IFERROR(VLOOKUP(results0702[[#This Row],[Card]],FISW[],1,FALSE),0),0)</f>
        <v>108233</v>
      </c>
      <c r="P33">
        <f t="shared" si="1"/>
        <v>32</v>
      </c>
    </row>
    <row r="34" spans="1:16" x14ac:dyDescent="0.3">
      <c r="A34" s="12">
        <v>999</v>
      </c>
      <c r="B34" s="13">
        <v>27</v>
      </c>
      <c r="C34" s="13">
        <v>108183</v>
      </c>
      <c r="D34" s="13" t="s">
        <v>213</v>
      </c>
      <c r="E34" s="13">
        <v>2001</v>
      </c>
      <c r="F34" s="13" t="s">
        <v>17</v>
      </c>
      <c r="G34" s="13" t="s">
        <v>947</v>
      </c>
      <c r="H34" s="13" t="s">
        <v>18</v>
      </c>
      <c r="I34" s="13" t="s">
        <v>18</v>
      </c>
      <c r="J34" s="13" t="s">
        <v>18</v>
      </c>
      <c r="K34" s="14" t="s">
        <v>18</v>
      </c>
      <c r="N34">
        <f t="shared" ref="N34:N59" si="2">C34</f>
        <v>108183</v>
      </c>
      <c r="O34">
        <f>IF(AND(A34&gt;0,A34&lt;999),IFERROR(VLOOKUP(results0702[[#This Row],[Card]],FISW[],1,FALSE),0),0)</f>
        <v>0</v>
      </c>
      <c r="P34">
        <f t="shared" ref="P34:P59" si="3">A34</f>
        <v>999</v>
      </c>
    </row>
    <row r="35" spans="1:16" x14ac:dyDescent="0.3">
      <c r="A35" s="12">
        <v>999</v>
      </c>
      <c r="B35" s="10">
        <v>25</v>
      </c>
      <c r="C35" s="10">
        <v>6536435</v>
      </c>
      <c r="D35" s="10" t="s">
        <v>190</v>
      </c>
      <c r="E35" s="10">
        <v>2000</v>
      </c>
      <c r="F35" s="10" t="s">
        <v>20</v>
      </c>
      <c r="G35" s="10" t="s">
        <v>948</v>
      </c>
      <c r="H35" s="10" t="s">
        <v>18</v>
      </c>
      <c r="I35" s="10" t="s">
        <v>18</v>
      </c>
      <c r="J35" s="10" t="s">
        <v>18</v>
      </c>
      <c r="K35" s="11" t="s">
        <v>18</v>
      </c>
      <c r="N35">
        <f t="shared" si="2"/>
        <v>6536435</v>
      </c>
      <c r="O35">
        <f>IF(AND(A35&gt;0,A35&lt;999),IFERROR(VLOOKUP(results0702[[#This Row],[Card]],FISW[],1,FALSE),0),0)</f>
        <v>0</v>
      </c>
      <c r="P35">
        <f t="shared" si="3"/>
        <v>999</v>
      </c>
    </row>
    <row r="36" spans="1:16" x14ac:dyDescent="0.3">
      <c r="A36" s="12">
        <v>999</v>
      </c>
      <c r="B36" s="13">
        <v>18</v>
      </c>
      <c r="C36" s="13">
        <v>108104</v>
      </c>
      <c r="D36" s="13" t="s">
        <v>313</v>
      </c>
      <c r="E36" s="13">
        <v>2001</v>
      </c>
      <c r="F36" s="13" t="s">
        <v>17</v>
      </c>
      <c r="G36" s="13" t="s">
        <v>949</v>
      </c>
      <c r="H36" s="13" t="s">
        <v>18</v>
      </c>
      <c r="I36" s="13" t="s">
        <v>18</v>
      </c>
      <c r="J36" s="13" t="s">
        <v>18</v>
      </c>
      <c r="K36" s="14" t="s">
        <v>18</v>
      </c>
      <c r="N36">
        <f t="shared" si="2"/>
        <v>108104</v>
      </c>
      <c r="O36">
        <f>IF(AND(A36&gt;0,A36&lt;999),IFERROR(VLOOKUP(results0702[[#This Row],[Card]],FISW[],1,FALSE),0),0)</f>
        <v>0</v>
      </c>
      <c r="P36">
        <f t="shared" si="3"/>
        <v>999</v>
      </c>
    </row>
    <row r="37" spans="1:16" x14ac:dyDescent="0.3">
      <c r="A37" s="12">
        <v>999</v>
      </c>
      <c r="B37" s="10">
        <v>8</v>
      </c>
      <c r="C37" s="10">
        <v>6535980</v>
      </c>
      <c r="D37" s="10" t="s">
        <v>143</v>
      </c>
      <c r="E37" s="10">
        <v>1998</v>
      </c>
      <c r="F37" s="10" t="s">
        <v>20</v>
      </c>
      <c r="G37" s="10" t="s">
        <v>950</v>
      </c>
      <c r="H37" s="10" t="s">
        <v>18</v>
      </c>
      <c r="I37" s="10" t="s">
        <v>18</v>
      </c>
      <c r="J37" s="10" t="s">
        <v>18</v>
      </c>
      <c r="K37" s="11" t="s">
        <v>18</v>
      </c>
      <c r="N37">
        <f t="shared" si="2"/>
        <v>6535980</v>
      </c>
      <c r="O37">
        <f>IF(AND(A37&gt;0,A37&lt;999),IFERROR(VLOOKUP(results0702[[#This Row],[Card]],FISW[],1,FALSE),0),0)</f>
        <v>0</v>
      </c>
      <c r="P37">
        <f t="shared" si="3"/>
        <v>999</v>
      </c>
    </row>
    <row r="38" spans="1:16" x14ac:dyDescent="0.3">
      <c r="A38" s="12">
        <v>999</v>
      </c>
      <c r="B38" s="13">
        <v>3</v>
      </c>
      <c r="C38" s="13">
        <v>6536167</v>
      </c>
      <c r="D38" s="13" t="s">
        <v>146</v>
      </c>
      <c r="E38" s="13">
        <v>1999</v>
      </c>
      <c r="F38" s="13" t="s">
        <v>20</v>
      </c>
      <c r="G38" s="13" t="s">
        <v>951</v>
      </c>
      <c r="H38" s="13" t="s">
        <v>18</v>
      </c>
      <c r="I38" s="13" t="s">
        <v>18</v>
      </c>
      <c r="J38" s="13" t="s">
        <v>18</v>
      </c>
      <c r="K38" s="14" t="s">
        <v>18</v>
      </c>
      <c r="N38">
        <f t="shared" si="2"/>
        <v>6536167</v>
      </c>
      <c r="O38">
        <f>IF(AND(A38&gt;0,A38&lt;999),IFERROR(VLOOKUP(results0702[[#This Row],[Card]],FISW[],1,FALSE),0),0)</f>
        <v>0</v>
      </c>
      <c r="P38">
        <f t="shared" si="3"/>
        <v>999</v>
      </c>
    </row>
    <row r="39" spans="1:16" x14ac:dyDescent="0.3">
      <c r="A39" s="12">
        <v>999</v>
      </c>
      <c r="B39" s="13">
        <v>37</v>
      </c>
      <c r="C39" s="13">
        <v>108052</v>
      </c>
      <c r="D39" s="13" t="s">
        <v>231</v>
      </c>
      <c r="E39" s="13">
        <v>2000</v>
      </c>
      <c r="F39" s="13" t="s">
        <v>17</v>
      </c>
      <c r="G39" s="13" t="s">
        <v>952</v>
      </c>
      <c r="H39" s="13" t="s">
        <v>18</v>
      </c>
      <c r="I39" s="13" t="s">
        <v>18</v>
      </c>
      <c r="J39" s="13" t="s">
        <v>18</v>
      </c>
      <c r="K39" s="14" t="s">
        <v>18</v>
      </c>
      <c r="N39">
        <f t="shared" si="2"/>
        <v>108052</v>
      </c>
      <c r="O39">
        <f>IF(AND(A39&gt;0,A39&lt;999),IFERROR(VLOOKUP(results0702[[#This Row],[Card]],FISW[],1,FALSE),0),0)</f>
        <v>0</v>
      </c>
      <c r="P39">
        <f t="shared" si="3"/>
        <v>999</v>
      </c>
    </row>
    <row r="40" spans="1:16" x14ac:dyDescent="0.3">
      <c r="A40" s="12">
        <v>999</v>
      </c>
      <c r="B40" s="13">
        <v>50</v>
      </c>
      <c r="C40" s="13">
        <v>108032</v>
      </c>
      <c r="D40" s="13" t="s">
        <v>297</v>
      </c>
      <c r="E40" s="13">
        <v>2000</v>
      </c>
      <c r="F40" s="13" t="s">
        <v>17</v>
      </c>
      <c r="G40" s="13" t="s">
        <v>953</v>
      </c>
      <c r="H40" s="13" t="s">
        <v>18</v>
      </c>
      <c r="I40" s="13" t="s">
        <v>18</v>
      </c>
      <c r="J40" s="13" t="s">
        <v>18</v>
      </c>
      <c r="K40" s="14" t="s">
        <v>18</v>
      </c>
      <c r="N40">
        <f t="shared" si="2"/>
        <v>108032</v>
      </c>
      <c r="O40">
        <f>IF(AND(A40&gt;0,A40&lt;999),IFERROR(VLOOKUP(results0702[[#This Row],[Card]],FISW[],1,FALSE),0),0)</f>
        <v>0</v>
      </c>
      <c r="P40">
        <f t="shared" si="3"/>
        <v>999</v>
      </c>
    </row>
    <row r="41" spans="1:16" x14ac:dyDescent="0.3">
      <c r="A41" s="12">
        <v>999</v>
      </c>
      <c r="B41" s="10">
        <v>16</v>
      </c>
      <c r="C41" s="10">
        <v>6536619</v>
      </c>
      <c r="D41" s="10" t="s">
        <v>197</v>
      </c>
      <c r="E41" s="10">
        <v>2001</v>
      </c>
      <c r="F41" s="10" t="s">
        <v>20</v>
      </c>
      <c r="G41" s="10" t="s">
        <v>757</v>
      </c>
      <c r="H41" s="10" t="s">
        <v>18</v>
      </c>
      <c r="I41" s="10" t="s">
        <v>18</v>
      </c>
      <c r="J41" s="10" t="s">
        <v>18</v>
      </c>
      <c r="K41" s="11" t="s">
        <v>18</v>
      </c>
      <c r="N41">
        <f t="shared" si="2"/>
        <v>6536619</v>
      </c>
      <c r="O41">
        <f>IF(AND(A41&gt;0,A41&lt;999),IFERROR(VLOOKUP(results0702[[#This Row],[Card]],FISW[],1,FALSE),0),0)</f>
        <v>0</v>
      </c>
      <c r="P41">
        <f t="shared" si="3"/>
        <v>999</v>
      </c>
    </row>
    <row r="42" spans="1:16" x14ac:dyDescent="0.3">
      <c r="A42" s="12">
        <v>999</v>
      </c>
      <c r="B42" s="10">
        <v>55</v>
      </c>
      <c r="C42" s="10">
        <v>108168</v>
      </c>
      <c r="D42" s="10" t="s">
        <v>454</v>
      </c>
      <c r="E42" s="10">
        <v>2000</v>
      </c>
      <c r="F42" s="10" t="s">
        <v>17</v>
      </c>
      <c r="G42" s="10" t="s">
        <v>18</v>
      </c>
      <c r="H42" s="10" t="s">
        <v>18</v>
      </c>
      <c r="I42" s="10" t="s">
        <v>18</v>
      </c>
      <c r="J42" s="10" t="s">
        <v>18</v>
      </c>
      <c r="K42" s="11" t="s">
        <v>18</v>
      </c>
      <c r="N42">
        <f t="shared" si="2"/>
        <v>108168</v>
      </c>
      <c r="O42">
        <f>IF(AND(A42&gt;0,A42&lt;999),IFERROR(VLOOKUP(results0702[[#This Row],[Card]],FISW[],1,FALSE),0),0)</f>
        <v>0</v>
      </c>
      <c r="P42">
        <f t="shared" si="3"/>
        <v>999</v>
      </c>
    </row>
    <row r="43" spans="1:16" x14ac:dyDescent="0.3">
      <c r="A43" s="12">
        <v>999</v>
      </c>
      <c r="B43" s="13">
        <v>52</v>
      </c>
      <c r="C43" s="13">
        <v>108059</v>
      </c>
      <c r="D43" s="13" t="s">
        <v>323</v>
      </c>
      <c r="E43" s="13">
        <v>2000</v>
      </c>
      <c r="F43" s="13" t="s">
        <v>17</v>
      </c>
      <c r="G43" s="13" t="s">
        <v>18</v>
      </c>
      <c r="H43" s="13" t="s">
        <v>18</v>
      </c>
      <c r="I43" s="13" t="s">
        <v>18</v>
      </c>
      <c r="J43" s="13" t="s">
        <v>18</v>
      </c>
      <c r="K43" s="14" t="s">
        <v>18</v>
      </c>
      <c r="N43">
        <f t="shared" si="2"/>
        <v>108059</v>
      </c>
      <c r="O43">
        <f>IF(AND(A43&gt;0,A43&lt;999),IFERROR(VLOOKUP(results0702[[#This Row],[Card]],FISW[],1,FALSE),0),0)</f>
        <v>0</v>
      </c>
      <c r="P43">
        <f t="shared" si="3"/>
        <v>999</v>
      </c>
    </row>
    <row r="44" spans="1:16" x14ac:dyDescent="0.3">
      <c r="A44" s="12">
        <v>999</v>
      </c>
      <c r="B44" s="10">
        <v>49</v>
      </c>
      <c r="C44" s="10">
        <v>108127</v>
      </c>
      <c r="D44" s="10" t="s">
        <v>264</v>
      </c>
      <c r="E44" s="10">
        <v>2001</v>
      </c>
      <c r="F44" s="10" t="s">
        <v>17</v>
      </c>
      <c r="G44" s="10" t="s">
        <v>18</v>
      </c>
      <c r="H44" s="10" t="s">
        <v>18</v>
      </c>
      <c r="I44" s="10" t="s">
        <v>18</v>
      </c>
      <c r="J44" s="10" t="s">
        <v>18</v>
      </c>
      <c r="K44" s="11" t="s">
        <v>18</v>
      </c>
      <c r="N44">
        <f t="shared" si="2"/>
        <v>108127</v>
      </c>
      <c r="O44">
        <f>IF(AND(A44&gt;0,A44&lt;999),IFERROR(VLOOKUP(results0702[[#This Row],[Card]],FISW[],1,FALSE),0),0)</f>
        <v>0</v>
      </c>
      <c r="P44">
        <f t="shared" si="3"/>
        <v>999</v>
      </c>
    </row>
    <row r="45" spans="1:16" x14ac:dyDescent="0.3">
      <c r="A45" s="12">
        <v>999</v>
      </c>
      <c r="B45" s="13">
        <v>48</v>
      </c>
      <c r="C45" s="13">
        <v>108217</v>
      </c>
      <c r="D45" s="13" t="s">
        <v>270</v>
      </c>
      <c r="E45" s="13">
        <v>2001</v>
      </c>
      <c r="F45" s="13" t="s">
        <v>17</v>
      </c>
      <c r="G45" s="13" t="s">
        <v>18</v>
      </c>
      <c r="H45" s="13" t="s">
        <v>18</v>
      </c>
      <c r="I45" s="13" t="s">
        <v>18</v>
      </c>
      <c r="J45" s="13" t="s">
        <v>18</v>
      </c>
      <c r="K45" s="14" t="s">
        <v>18</v>
      </c>
      <c r="N45">
        <f t="shared" si="2"/>
        <v>108217</v>
      </c>
      <c r="O45">
        <f>IF(AND(A45&gt;0,A45&lt;999),IFERROR(VLOOKUP(results0702[[#This Row],[Card]],FISW[],1,FALSE),0),0)</f>
        <v>0</v>
      </c>
      <c r="P45">
        <f t="shared" si="3"/>
        <v>999</v>
      </c>
    </row>
    <row r="46" spans="1:16" x14ac:dyDescent="0.3">
      <c r="A46" s="12">
        <v>999</v>
      </c>
      <c r="B46" s="10">
        <v>46</v>
      </c>
      <c r="C46" s="10">
        <v>108011</v>
      </c>
      <c r="D46" s="10" t="s">
        <v>309</v>
      </c>
      <c r="E46" s="10">
        <v>2000</v>
      </c>
      <c r="F46" s="10" t="s">
        <v>17</v>
      </c>
      <c r="G46" s="10" t="s">
        <v>18</v>
      </c>
      <c r="H46" s="10" t="s">
        <v>18</v>
      </c>
      <c r="I46" s="10" t="s">
        <v>18</v>
      </c>
      <c r="J46" s="10" t="s">
        <v>18</v>
      </c>
      <c r="K46" s="11" t="s">
        <v>18</v>
      </c>
      <c r="N46">
        <f t="shared" si="2"/>
        <v>108011</v>
      </c>
      <c r="O46">
        <f>IF(AND(A46&gt;0,A46&lt;999),IFERROR(VLOOKUP(results0702[[#This Row],[Card]],FISW[],1,FALSE),0),0)</f>
        <v>0</v>
      </c>
      <c r="P46">
        <f t="shared" si="3"/>
        <v>999</v>
      </c>
    </row>
    <row r="47" spans="1:16" x14ac:dyDescent="0.3">
      <c r="A47" s="12">
        <v>999</v>
      </c>
      <c r="B47" s="13">
        <v>39</v>
      </c>
      <c r="C47" s="13">
        <v>108133</v>
      </c>
      <c r="D47" s="13" t="s">
        <v>225</v>
      </c>
      <c r="E47" s="13">
        <v>2001</v>
      </c>
      <c r="F47" s="13" t="s">
        <v>17</v>
      </c>
      <c r="G47" s="13" t="s">
        <v>18</v>
      </c>
      <c r="H47" s="13" t="s">
        <v>18</v>
      </c>
      <c r="I47" s="13" t="s">
        <v>18</v>
      </c>
      <c r="J47" s="13" t="s">
        <v>18</v>
      </c>
      <c r="K47" s="14" t="s">
        <v>18</v>
      </c>
      <c r="N47">
        <f t="shared" si="2"/>
        <v>108133</v>
      </c>
      <c r="O47">
        <f>IF(AND(A47&gt;0,A47&lt;999),IFERROR(VLOOKUP(results0702[[#This Row],[Card]],FISW[],1,FALSE),0),0)</f>
        <v>0</v>
      </c>
      <c r="P47">
        <f t="shared" si="3"/>
        <v>999</v>
      </c>
    </row>
    <row r="48" spans="1:16" x14ac:dyDescent="0.3">
      <c r="A48" s="12">
        <v>999</v>
      </c>
      <c r="B48" s="10">
        <v>33</v>
      </c>
      <c r="C48" s="10">
        <v>308018</v>
      </c>
      <c r="D48" s="10" t="s">
        <v>219</v>
      </c>
      <c r="E48" s="10">
        <v>2000</v>
      </c>
      <c r="F48" s="10" t="s">
        <v>220</v>
      </c>
      <c r="G48" s="10" t="s">
        <v>18</v>
      </c>
      <c r="H48" s="10" t="s">
        <v>18</v>
      </c>
      <c r="I48" s="10" t="s">
        <v>18</v>
      </c>
      <c r="J48" s="10" t="s">
        <v>18</v>
      </c>
      <c r="K48" s="11" t="s">
        <v>18</v>
      </c>
      <c r="N48">
        <f t="shared" si="2"/>
        <v>308018</v>
      </c>
      <c r="O48">
        <f>IF(AND(A48&gt;0,A48&lt;999),IFERROR(VLOOKUP(results0702[[#This Row],[Card]],FISW[],1,FALSE),0),0)</f>
        <v>0</v>
      </c>
      <c r="P48">
        <f t="shared" si="3"/>
        <v>999</v>
      </c>
    </row>
    <row r="49" spans="1:16" x14ac:dyDescent="0.3">
      <c r="A49" s="12">
        <v>999</v>
      </c>
      <c r="B49" s="13">
        <v>32</v>
      </c>
      <c r="C49" s="13">
        <v>6536591</v>
      </c>
      <c r="D49" s="13" t="s">
        <v>321</v>
      </c>
      <c r="E49" s="13">
        <v>2001</v>
      </c>
      <c r="F49" s="13" t="s">
        <v>20</v>
      </c>
      <c r="G49" s="13" t="s">
        <v>18</v>
      </c>
      <c r="H49" s="13" t="s">
        <v>18</v>
      </c>
      <c r="I49" s="13" t="s">
        <v>18</v>
      </c>
      <c r="J49" s="13" t="s">
        <v>18</v>
      </c>
      <c r="K49" s="14" t="s">
        <v>18</v>
      </c>
      <c r="N49">
        <f t="shared" si="2"/>
        <v>6536591</v>
      </c>
      <c r="O49">
        <f>IF(AND(A49&gt;0,A49&lt;999),IFERROR(VLOOKUP(results0702[[#This Row],[Card]],FISW[],1,FALSE),0),0)</f>
        <v>0</v>
      </c>
      <c r="P49">
        <f t="shared" si="3"/>
        <v>999</v>
      </c>
    </row>
    <row r="50" spans="1:16" x14ac:dyDescent="0.3">
      <c r="A50" s="12">
        <v>999</v>
      </c>
      <c r="B50" s="10">
        <v>26</v>
      </c>
      <c r="C50" s="10">
        <v>107988</v>
      </c>
      <c r="D50" s="10" t="s">
        <v>311</v>
      </c>
      <c r="E50" s="10">
        <v>2000</v>
      </c>
      <c r="F50" s="10" t="s">
        <v>17</v>
      </c>
      <c r="G50" s="10" t="s">
        <v>18</v>
      </c>
      <c r="H50" s="10" t="s">
        <v>18</v>
      </c>
      <c r="I50" s="10" t="s">
        <v>18</v>
      </c>
      <c r="J50" s="10" t="s">
        <v>18</v>
      </c>
      <c r="K50" s="11" t="s">
        <v>18</v>
      </c>
      <c r="N50">
        <f t="shared" si="2"/>
        <v>107988</v>
      </c>
      <c r="O50">
        <f>IF(AND(A50&gt;0,A50&lt;999),IFERROR(VLOOKUP(results0702[[#This Row],[Card]],FISW[],1,FALSE),0),0)</f>
        <v>0</v>
      </c>
      <c r="P50">
        <f t="shared" si="3"/>
        <v>999</v>
      </c>
    </row>
    <row r="51" spans="1:16" x14ac:dyDescent="0.3">
      <c r="A51" s="12">
        <v>999</v>
      </c>
      <c r="B51" s="13">
        <v>24</v>
      </c>
      <c r="C51" s="13">
        <v>107807</v>
      </c>
      <c r="D51" s="13" t="s">
        <v>169</v>
      </c>
      <c r="E51" s="13">
        <v>1998</v>
      </c>
      <c r="F51" s="13" t="s">
        <v>17</v>
      </c>
      <c r="G51" s="13" t="s">
        <v>18</v>
      </c>
      <c r="H51" s="13" t="s">
        <v>18</v>
      </c>
      <c r="I51" s="13" t="s">
        <v>18</v>
      </c>
      <c r="J51" s="13" t="s">
        <v>18</v>
      </c>
      <c r="K51" s="14" t="s">
        <v>18</v>
      </c>
      <c r="N51">
        <f t="shared" si="2"/>
        <v>107807</v>
      </c>
      <c r="O51">
        <f>IF(AND(A51&gt;0,A51&lt;999),IFERROR(VLOOKUP(results0702[[#This Row],[Card]],FISW[],1,FALSE),0),0)</f>
        <v>0</v>
      </c>
      <c r="P51">
        <f t="shared" si="3"/>
        <v>999</v>
      </c>
    </row>
    <row r="52" spans="1:16" x14ac:dyDescent="0.3">
      <c r="A52" s="12">
        <v>999</v>
      </c>
      <c r="B52" s="10">
        <v>23</v>
      </c>
      <c r="C52" s="10">
        <v>108114</v>
      </c>
      <c r="D52" s="10" t="s">
        <v>163</v>
      </c>
      <c r="E52" s="10">
        <v>2001</v>
      </c>
      <c r="F52" s="10" t="s">
        <v>17</v>
      </c>
      <c r="G52" s="10" t="s">
        <v>18</v>
      </c>
      <c r="H52" s="10" t="s">
        <v>18</v>
      </c>
      <c r="I52" s="10" t="s">
        <v>18</v>
      </c>
      <c r="J52" s="10" t="s">
        <v>18</v>
      </c>
      <c r="K52" s="11" t="s">
        <v>18</v>
      </c>
      <c r="N52">
        <f t="shared" si="2"/>
        <v>108114</v>
      </c>
      <c r="O52">
        <f>IF(AND(A52&gt;0,A52&lt;999),IFERROR(VLOOKUP(results0702[[#This Row],[Card]],FISW[],1,FALSE),0),0)</f>
        <v>0</v>
      </c>
      <c r="P52">
        <f t="shared" si="3"/>
        <v>999</v>
      </c>
    </row>
    <row r="53" spans="1:16" x14ac:dyDescent="0.3">
      <c r="A53" s="12">
        <v>999</v>
      </c>
      <c r="B53" s="13">
        <v>14</v>
      </c>
      <c r="C53" s="13">
        <v>6536173</v>
      </c>
      <c r="D53" s="13" t="s">
        <v>98</v>
      </c>
      <c r="E53" s="13">
        <v>1999</v>
      </c>
      <c r="F53" s="13" t="s">
        <v>20</v>
      </c>
      <c r="G53" s="13" t="s">
        <v>18</v>
      </c>
      <c r="H53" s="13" t="s">
        <v>18</v>
      </c>
      <c r="I53" s="13" t="s">
        <v>18</v>
      </c>
      <c r="J53" s="13" t="s">
        <v>18</v>
      </c>
      <c r="K53" s="14" t="s">
        <v>18</v>
      </c>
      <c r="N53">
        <f t="shared" si="2"/>
        <v>6536173</v>
      </c>
      <c r="O53">
        <f>IF(AND(A53&gt;0,A53&lt;999),IFERROR(VLOOKUP(results0702[[#This Row],[Card]],FISW[],1,FALSE),0),0)</f>
        <v>0</v>
      </c>
      <c r="P53">
        <f t="shared" si="3"/>
        <v>999</v>
      </c>
    </row>
    <row r="54" spans="1:16" x14ac:dyDescent="0.3">
      <c r="A54" s="12">
        <v>999</v>
      </c>
      <c r="B54" s="10">
        <v>9</v>
      </c>
      <c r="C54" s="10">
        <v>108144</v>
      </c>
      <c r="D54" s="10" t="s">
        <v>148</v>
      </c>
      <c r="E54" s="10">
        <v>2001</v>
      </c>
      <c r="F54" s="10" t="s">
        <v>17</v>
      </c>
      <c r="G54" s="10" t="s">
        <v>18</v>
      </c>
      <c r="H54" s="10" t="s">
        <v>18</v>
      </c>
      <c r="I54" s="10" t="s">
        <v>18</v>
      </c>
      <c r="J54" s="10" t="s">
        <v>18</v>
      </c>
      <c r="K54" s="11" t="s">
        <v>18</v>
      </c>
      <c r="N54">
        <f t="shared" si="2"/>
        <v>108144</v>
      </c>
      <c r="O54">
        <f>IF(AND(A54&gt;0,A54&lt;999),IFERROR(VLOOKUP(results0702[[#This Row],[Card]],FISW[],1,FALSE),0),0)</f>
        <v>0</v>
      </c>
      <c r="P54">
        <f t="shared" si="3"/>
        <v>999</v>
      </c>
    </row>
    <row r="55" spans="1:16" x14ac:dyDescent="0.3">
      <c r="A55" s="12">
        <v>999</v>
      </c>
      <c r="B55" s="13">
        <v>5</v>
      </c>
      <c r="C55" s="13">
        <v>6536407</v>
      </c>
      <c r="D55" s="13" t="s">
        <v>114</v>
      </c>
      <c r="E55" s="13">
        <v>2000</v>
      </c>
      <c r="F55" s="13" t="s">
        <v>20</v>
      </c>
      <c r="G55" s="13" t="s">
        <v>18</v>
      </c>
      <c r="H55" s="13" t="s">
        <v>18</v>
      </c>
      <c r="I55" s="13" t="s">
        <v>18</v>
      </c>
      <c r="J55" s="13" t="s">
        <v>18</v>
      </c>
      <c r="K55" s="14" t="s">
        <v>18</v>
      </c>
      <c r="N55">
        <f t="shared" si="2"/>
        <v>6536407</v>
      </c>
      <c r="O55">
        <f>IF(AND(A55&gt;0,A55&lt;999),IFERROR(VLOOKUP(results0702[[#This Row],[Card]],FISW[],1,FALSE),0),0)</f>
        <v>0</v>
      </c>
      <c r="P55">
        <f t="shared" si="3"/>
        <v>999</v>
      </c>
    </row>
    <row r="56" spans="1:16" x14ac:dyDescent="0.3">
      <c r="A56" s="12">
        <v>999</v>
      </c>
      <c r="B56" s="10">
        <v>4</v>
      </c>
      <c r="C56" s="10">
        <v>6536412</v>
      </c>
      <c r="D56" s="10" t="s">
        <v>108</v>
      </c>
      <c r="E56" s="10">
        <v>2000</v>
      </c>
      <c r="F56" s="10" t="s">
        <v>20</v>
      </c>
      <c r="G56" s="10" t="s">
        <v>18</v>
      </c>
      <c r="H56" s="10" t="s">
        <v>18</v>
      </c>
      <c r="I56" s="10" t="s">
        <v>18</v>
      </c>
      <c r="J56" s="10" t="s">
        <v>18</v>
      </c>
      <c r="K56" s="11" t="s">
        <v>18</v>
      </c>
      <c r="N56">
        <f t="shared" si="2"/>
        <v>6536412</v>
      </c>
      <c r="O56">
        <f>IF(AND(A56&gt;0,A56&lt;999),IFERROR(VLOOKUP(results0702[[#This Row],[Card]],FISW[],1,FALSE),0),0)</f>
        <v>0</v>
      </c>
      <c r="P56">
        <f t="shared" si="3"/>
        <v>999</v>
      </c>
    </row>
    <row r="57" spans="1:16" x14ac:dyDescent="0.3">
      <c r="A57" s="12">
        <v>999</v>
      </c>
      <c r="B57" s="13">
        <v>1</v>
      </c>
      <c r="C57" s="13">
        <v>108113</v>
      </c>
      <c r="D57" s="13" t="s">
        <v>180</v>
      </c>
      <c r="E57" s="13">
        <v>2001</v>
      </c>
      <c r="F57" s="13" t="s">
        <v>17</v>
      </c>
      <c r="G57" s="13" t="s">
        <v>18</v>
      </c>
      <c r="H57" s="13" t="s">
        <v>18</v>
      </c>
      <c r="I57" s="13" t="s">
        <v>18</v>
      </c>
      <c r="J57" s="13" t="s">
        <v>18</v>
      </c>
      <c r="K57" s="14" t="s">
        <v>18</v>
      </c>
      <c r="N57">
        <f t="shared" si="2"/>
        <v>108113</v>
      </c>
      <c r="O57">
        <f>IF(AND(A57&gt;0,A57&lt;999),IFERROR(VLOOKUP(results0702[[#This Row],[Card]],FISW[],1,FALSE),0),0)</f>
        <v>0</v>
      </c>
      <c r="P57">
        <f t="shared" si="3"/>
        <v>999</v>
      </c>
    </row>
    <row r="58" spans="1:16" x14ac:dyDescent="0.3">
      <c r="A58" s="12">
        <v>999</v>
      </c>
      <c r="B58" s="13">
        <v>29</v>
      </c>
      <c r="C58" s="13">
        <v>107883</v>
      </c>
      <c r="D58" s="13" t="s">
        <v>317</v>
      </c>
      <c r="E58" s="13">
        <v>1999</v>
      </c>
      <c r="F58" s="13" t="s">
        <v>17</v>
      </c>
      <c r="G58" s="13" t="s">
        <v>18</v>
      </c>
      <c r="H58" s="13" t="s">
        <v>18</v>
      </c>
      <c r="I58" s="13" t="s">
        <v>18</v>
      </c>
      <c r="J58" s="13" t="s">
        <v>18</v>
      </c>
      <c r="K58" s="14" t="s">
        <v>18</v>
      </c>
      <c r="N58">
        <f t="shared" si="2"/>
        <v>107883</v>
      </c>
      <c r="O58">
        <f>IF(AND(A58&gt;0,A58&lt;999),IFERROR(VLOOKUP(results0702[[#This Row],[Card]],FISW[],1,FALSE),0),0)</f>
        <v>0</v>
      </c>
      <c r="P58">
        <f t="shared" si="3"/>
        <v>999</v>
      </c>
    </row>
    <row r="59" spans="1:16" x14ac:dyDescent="0.3">
      <c r="A59" s="12">
        <v>999</v>
      </c>
      <c r="B59" s="17">
        <v>17</v>
      </c>
      <c r="C59" s="17">
        <v>108112</v>
      </c>
      <c r="D59" s="17" t="s">
        <v>241</v>
      </c>
      <c r="E59" s="17">
        <v>2001</v>
      </c>
      <c r="F59" s="17" t="s">
        <v>17</v>
      </c>
      <c r="G59" s="17" t="s">
        <v>18</v>
      </c>
      <c r="H59" s="17" t="s">
        <v>18</v>
      </c>
      <c r="I59" s="17" t="s">
        <v>18</v>
      </c>
      <c r="J59" s="17" t="s">
        <v>18</v>
      </c>
      <c r="K59" s="18" t="s">
        <v>18</v>
      </c>
      <c r="N59">
        <f t="shared" si="2"/>
        <v>108112</v>
      </c>
      <c r="O59">
        <f>IF(AND(A59&gt;0,A59&lt;999),IFERROR(VLOOKUP(results0702[[#This Row],[Card]],FISW[],1,FALSE),0),0)</f>
        <v>0</v>
      </c>
      <c r="P59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w E A A B Q S w M E F A A C A A g A G Y 5 z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G Y 5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m O c 0 w Y f P 5 Y 4 w E A A G o f A A A T A B w A R m 9 y b X V s Y X M v U 2 V j d G l v b j E u b S C i G A A o o B Q A A A A A A A A A A A A A A A A A A A A A A A A A A A D t m F F r 2 z A Q x 9 8 D + Q 7 C h Z F A 6 k i 2 4 y Y b Y W w p K 4 U y S m 0 Y o / R B s Z V G 1 J a K J M N K y H e f v O y h j d 3 B K O j 6 I L / Y / E / 4 Z P 2 4 4 / 7 W r D B c C p Q d 7 u T T c D A c 6 C 1 V r E Q n A Z 7 h C F 1 k A V q i i p n h A N k r k 4 0 q m F V + s H V 4 T e / Z q H 1 Y S W G Y M H o U b I 1 5 1 B + n 0 5 I a G m 6 4 P t U P P C x k P S 2 f B K 1 5 M V V M N 5 X R 4 d b U 1 W d t 8 0 q 1 / H L 1 Q d G C 8 X K 5 i O N F H I z H k 0 O 2 c / u W x C Y 7 Z N 0 l + 9 t W u f s b P Q l W W y r u 7 V 7 z p 0 f W b j O n 6 4 q F u a J C b 6 S q V 7 J q a t E G 9 e j P q y a 7 X X B D x U M w Q c a q y L B f Z j 9 B u + A r X 3 e 0 b 5 c Z W s m S d Q L f a d 0 V f z K q e l a 2 x 9 q R b x q B S K 8 a d d R c G l q h n P e k P O e b T d i 7 7 W v J L Y 0 X o f 1 4 O O C i 9 + C O q M e Y Z F d O o S f z N P H Q Q a E n E N B T D x 0 U e g r S 3 2 e e O i j 1 M x w 5 L n U L / c x D h 4 R O Z m 1 / J 4 6 p z x e e + l u o H z 6 a k L c w j 1 x X O n H C / F K Y N A n b 2 D P o R + I z 6 k e R f 2 H v L H 0 P 1 S 6 a e s 3 U f z T 5 O U S T 9 + U O 7 d x i 1 9 A T 7 O 0 6 t H M D g O 7 t O u w 4 h y G g e + M G C 5 1 A Q P f G D R Z 6 h G P X v 2 g S 7 A c 5 W O g x A H T i x r h 5 6 K / b d f f t n f j p H R Z 6 i m P k n r q f 5 F x T / w 1 Q S w E C L Q A U A A I A C A A Z j n N M h p + t T K c A A A D 4 A A A A E g A A A A A A A A A A A A A A A A A A A A A A Q 2 9 u Z m l n L 1 B h Y 2 t h Z 2 U u e G 1 s U E s B A i 0 A F A A C A A g A G Y 5 z T A / K 6 a u k A A A A 6 Q A A A B M A A A A A A A A A A A A A A A A A 8 w A A A F t D b 2 5 0 Z W 5 0 X 1 R 5 c G V z X S 5 4 b W x Q S w E C L Q A U A A I A C A A Z j n N M G H z + W O M B A A B q H w A A E w A A A A A A A A A A A A A A A A D k A Q A A R m 9 y b X V s Y X M v U 2 V j d G l v b j E u b V B L B Q Y A A A A A A w A D A M I A A A A U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c w A A A A A A A A D r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w N T A y J T I w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D I 6 M z I 6 N T k u M T g 5 M j M 1 O F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N j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U w M i U y M E d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M D I l M j B H U y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M D I l M j B H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z M D F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w M j o 0 M D o x O S 4 5 N D A 5 M T U 2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1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M z A x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M w M V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M w M V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Q w M V N M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y L T A 2 V D A y O j U w O j E 1 L j Q 5 M D E y N T V a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1 l H Q m d Z P S I g L z 4 8 R W 5 0 c n k g V H l w Z T 0 i R m l s b E V y c m 9 y Q 2 9 1 b n Q i I F Z h b H V l P S J s M C I g L z 4 8 R W 5 0 c n k g V H l w Z T 0 i R m l s b E N v d W 5 0 I i B W Y W x 1 Z T 0 i b D U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0 M D F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x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x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j A y J T I w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j I 6 M T E 6 M j c u N j E 2 M T I 0 M l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N j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Y w M i U y M E d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2 M D I l M j B H U y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2 M D I l M j B H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3 M D J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1 Q y M z o x O T o 0 O S 4 3 M D k y M T M y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2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N z A y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c w M l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c w M l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1 Q w M j o w O T o w O S 4 0 N z I z M D c w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Q 2 9 s d W 1 u M T E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T A x U 0 w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F T T D E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T A x U 0 w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1 Q w M j o x N T o z M S 4 3 N j k 3 N z Q 4 W i I g L z 4 8 R W 5 0 c n k g V H l w Z T 0 i R m l s b E V y c m 9 y Q 2 9 k Z S I g V m F s d W U 9 I n N V b m t u b 3 d u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N v b H V t b l R 5 c G V z I i B W Y W x 1 Z T 0 i c 0 F 3 T U R C Z 0 1 H Q m d Z R 0 J n V T 0 i I C 8 + P E V u d H J 5 I F R 5 c G U 9 I k Z p b G x F c n J v c k N v d W 5 0 I i B W Y W x 1 Z T 0 i b D A i I C 8 + P E V u d H J 5 I F R 5 c G U 9 I k Z p b G x D b 3 V u d C I g V m F s d W U 9 I m w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1 M D F T T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M i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F T T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y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N U M D I 6 M j Q 6 M D U u M D k 1 O T Q 0 O V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N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g w M l N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4 M D J T T C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4 M D J T T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z M D N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1 Q w M j o y O T o x N C 4 w N z E 4 M T U 0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5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M z A z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M w M 1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M w M 1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Q w M 1 N M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z V D A y O j Q x O j Q y L j M 4 M D Q w O D Z a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1 l H Q m d Z P S I g L z 4 8 R W 5 0 c n k g V H l w Z T 0 i R m l s b E V y c m 9 y Q 2 9 1 b n Q i I F Z h b H V l P S J s M C I g L z 4 8 R W 5 0 c n k g V H l w Z T 0 i R m l s b E N v d W 5 0 I i B W Y W x 1 Z T 0 i b D k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0 M D N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z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z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z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N U M D I 6 N T E 6 M D A u N D Q w N z Q 5 N F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O T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A w M 1 N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D N T T C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D N T T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x M D N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1 Q w M z o w M T o 0 M C 4 z N T M y M j M 3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5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T A z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E w M 1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E w M 1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w M 0 d T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z V D A z O j A 5 O j M 0 L j I z N T A z O D h a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1 l H Q m d Z P S I g L z 4 8 R W 5 0 c n k g V H l w Z T 0 i R m l s b E V y c m 9 y Q 2 9 1 b n Q i I F Z h b H V l P S J s M C I g L z 4 8 R W 5 0 c n k g V H l w Z T 0 i R m l s b E N v d W 5 0 I i B W Y W x 1 Z T 0 i b D g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M D N H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A z R 1 M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A z R 1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z A z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R U M T A 6 N T Q 6 M D A u O D g w M z g 1 N V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O D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M w M 0 d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z M D N H U y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z M D N H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N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N V Q y M T o 0 M j o w M S 4 1 N T U 2 O D A w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2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T A z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1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1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Y w M y U y M F N M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5 V D I x O j Q 4 O j I 5 L j M 5 N D Y x M T J a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1 l H Q m d Z P S I g L z 4 8 R W 5 0 c n k g V H l w Z T 0 i R m l s b E V y c m 9 y Q 2 9 1 b n Q i I F Z h b H V l P S J s M C I g L z 4 8 R W 5 0 c n k g V H l w Z T 0 i R m l s b E N v d W 5 0 I i B W Y W x 1 Z T 0 i b D Y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2 M D M l M j B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j A z J T I w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j A z J T I w U 0 w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l f D 5 M 3 b a k y 6 g T i B H 8 A 1 Z g A A A A A C A A A A A A A D Z g A A w A A A A B A A A A B b Y C g O 0 z t f S 3 5 q O o S E 4 n B F A A A A A A S A A A C g A A A A E A A A A J k 8 j Z g v J f 7 8 z D w w d x o b w d J Q A A A A 2 / J q Y F G R 5 P y g M s n X Y g P / p 9 Q W O B z k r b l z 1 Y B g G V 1 t g 5 o x q 6 Q I J 1 A z r F b B W L B 7 J P R D r i B w L b / W 9 0 U 8 / J s 2 C 6 v E K q s w 2 z j k O s E d B t 8 e n d / B n / A U A A A A f c l y 5 T L b h D h u G b 1 f A F n T J R u K M a Y = < / D a t a M a s h u p > 
</file>

<file path=customXml/itemProps1.xml><?xml version="1.0" encoding="utf-8"?>
<ds:datastoreItem xmlns:ds="http://schemas.openxmlformats.org/officeDocument/2006/customXml" ds:itemID="{417DCA1E-48C0-4E9C-A551-992E5B537E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FIS-W</vt:lpstr>
      <vt:lpstr>Points Table</vt:lpstr>
      <vt:lpstr>03.01 SL</vt:lpstr>
      <vt:lpstr>04.01 SL</vt:lpstr>
      <vt:lpstr>15.01 SL1</vt:lpstr>
      <vt:lpstr>15.01 SL2</vt:lpstr>
      <vt:lpstr>05.02 GS</vt:lpstr>
      <vt:lpstr>06.02 GS</vt:lpstr>
      <vt:lpstr>07.02 SL</vt:lpstr>
      <vt:lpstr>08.02 SL</vt:lpstr>
      <vt:lpstr>03.03 SL</vt:lpstr>
      <vt:lpstr>04.03 SL</vt:lpstr>
      <vt:lpstr>10.03 SL</vt:lpstr>
      <vt:lpstr>11.03 SL</vt:lpstr>
      <vt:lpstr>12.03 GS</vt:lpstr>
      <vt:lpstr>13.03 GS</vt:lpstr>
      <vt:lpstr>15.03 SL</vt:lpstr>
      <vt:lpstr>16.03 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Duncan Gibson MacLean</cp:lastModifiedBy>
  <dcterms:created xsi:type="dcterms:W3CDTF">2018-01-15T20:31:00Z</dcterms:created>
  <dcterms:modified xsi:type="dcterms:W3CDTF">2018-03-19T21:58:46Z</dcterms:modified>
</cp:coreProperties>
</file>