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maclean\Desktop\Point Tracking\OCUP\"/>
    </mc:Choice>
  </mc:AlternateContent>
  <xr:revisionPtr revIDLastSave="0" documentId="13_ncr:1_{1E753EB3-B7C6-4389-B99B-80870D24988D}" xr6:coauthVersionLast="28" xr6:coauthVersionMax="28" xr10:uidLastSave="{00000000-0000-0000-0000-000000000000}"/>
  <bookViews>
    <workbookView xWindow="0" yWindow="0" windowWidth="23040" windowHeight="9048" xr2:uid="{025E9F84-E424-4BA6-8376-3AE474B6AA03}"/>
  </bookViews>
  <sheets>
    <sheet name="U14-OCUPW" sheetId="1" r:id="rId1"/>
    <sheet name="Points Table" sheetId="2" r:id="rId2"/>
    <sheet name="NAT18.5121" sheetId="3" r:id="rId3"/>
    <sheet name="NAT18.5122" sheetId="4" r:id="rId4"/>
    <sheet name="NAT18.5124" sheetId="5" r:id="rId5"/>
    <sheet name="NAT18.5125" sheetId="6" r:id="rId6"/>
    <sheet name="NAT18.5202" sheetId="7" r:id="rId7"/>
    <sheet name="NAT18.5203" sheetId="8" r:id="rId8"/>
    <sheet name="NAT18.5204" sheetId="9" r:id="rId9"/>
    <sheet name="Sheet1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V4" i="1" s="1"/>
  <c r="U6" i="1"/>
  <c r="V6" i="1" s="1"/>
  <c r="U5" i="1"/>
  <c r="V5" i="1" s="1"/>
  <c r="U7" i="1"/>
  <c r="V7" i="1" s="1"/>
  <c r="U8" i="1"/>
  <c r="V8" i="1" s="1"/>
  <c r="U9" i="1"/>
  <c r="V9" i="1" s="1"/>
  <c r="U11" i="1"/>
  <c r="V11" i="1" s="1"/>
  <c r="U10" i="1"/>
  <c r="V10" i="1" s="1"/>
  <c r="U13" i="1"/>
  <c r="V13" i="1" s="1"/>
  <c r="U14" i="1"/>
  <c r="V14" i="1" s="1"/>
  <c r="U15" i="1"/>
  <c r="V15" i="1" s="1"/>
  <c r="U20" i="1"/>
  <c r="V20" i="1" s="1"/>
  <c r="U17" i="1"/>
  <c r="V17" i="1" s="1"/>
  <c r="U12" i="1"/>
  <c r="V12" i="1" s="1"/>
  <c r="U16" i="1"/>
  <c r="V16" i="1" s="1"/>
  <c r="U19" i="1"/>
  <c r="V19" i="1" s="1"/>
  <c r="U25" i="1"/>
  <c r="V25" i="1" s="1"/>
  <c r="U26" i="1"/>
  <c r="V26" i="1" s="1"/>
  <c r="U27" i="1"/>
  <c r="V27" i="1" s="1"/>
  <c r="U23" i="1"/>
  <c r="V23" i="1" s="1"/>
  <c r="U18" i="1"/>
  <c r="V18" i="1" s="1"/>
  <c r="U22" i="1"/>
  <c r="V22" i="1" s="1"/>
  <c r="U21" i="1"/>
  <c r="V21" i="1" s="1"/>
  <c r="U28" i="1"/>
  <c r="V28" i="1" s="1"/>
  <c r="U30" i="1"/>
  <c r="V30" i="1" s="1"/>
  <c r="U24" i="1"/>
  <c r="V24" i="1" s="1"/>
  <c r="U31" i="1"/>
  <c r="V31" i="1" s="1"/>
  <c r="U29" i="1"/>
  <c r="V29" i="1" s="1"/>
  <c r="U35" i="1"/>
  <c r="V35" i="1" s="1"/>
  <c r="U32" i="1"/>
  <c r="V32" i="1" s="1"/>
  <c r="U37" i="1"/>
  <c r="V37" i="1" s="1"/>
  <c r="U34" i="1"/>
  <c r="V34" i="1" s="1"/>
  <c r="U33" i="1"/>
  <c r="V33" i="1" s="1"/>
  <c r="U38" i="1"/>
  <c r="V38" i="1" s="1"/>
  <c r="U36" i="1"/>
  <c r="V36" i="1" s="1"/>
  <c r="U40" i="1"/>
  <c r="V40" i="1" s="1"/>
  <c r="U42" i="1"/>
  <c r="V42" i="1" s="1"/>
  <c r="U43" i="1"/>
  <c r="V43" i="1" s="1"/>
  <c r="U45" i="1"/>
  <c r="V45" i="1" s="1"/>
  <c r="U41" i="1"/>
  <c r="V41" i="1" s="1"/>
  <c r="U46" i="1"/>
  <c r="V46" i="1" s="1"/>
  <c r="U44" i="1"/>
  <c r="V44" i="1" s="1"/>
  <c r="U47" i="1"/>
  <c r="V47" i="1" s="1"/>
  <c r="U50" i="1"/>
  <c r="V50" i="1" s="1"/>
  <c r="U51" i="1"/>
  <c r="V51" i="1" s="1"/>
  <c r="U49" i="1"/>
  <c r="V49" i="1" s="1"/>
  <c r="U53" i="1"/>
  <c r="V53" i="1" s="1"/>
  <c r="U54" i="1"/>
  <c r="V54" i="1" s="1"/>
  <c r="U48" i="1"/>
  <c r="V48" i="1" s="1"/>
  <c r="U52" i="1"/>
  <c r="V52" i="1" s="1"/>
  <c r="U56" i="1"/>
  <c r="V56" i="1" s="1"/>
  <c r="U59" i="1"/>
  <c r="V59" i="1" s="1"/>
  <c r="U55" i="1"/>
  <c r="V55" i="1" s="1"/>
  <c r="U61" i="1"/>
  <c r="V61" i="1" s="1"/>
  <c r="U57" i="1"/>
  <c r="V57" i="1" s="1"/>
  <c r="U58" i="1"/>
  <c r="V58" i="1" s="1"/>
  <c r="U60" i="1"/>
  <c r="V60" i="1" s="1"/>
  <c r="U62" i="1"/>
  <c r="V62" i="1" s="1"/>
  <c r="U63" i="1"/>
  <c r="V63" i="1" s="1"/>
  <c r="U67" i="1"/>
  <c r="V67" i="1" s="1"/>
  <c r="U39" i="1"/>
  <c r="V39" i="1" s="1"/>
  <c r="U66" i="1"/>
  <c r="V66" i="1" s="1"/>
  <c r="U64" i="1"/>
  <c r="V64" i="1" s="1"/>
  <c r="U71" i="1"/>
  <c r="V71" i="1" s="1"/>
  <c r="U69" i="1"/>
  <c r="V69" i="1" s="1"/>
  <c r="U72" i="1"/>
  <c r="V72" i="1" s="1"/>
  <c r="U73" i="1"/>
  <c r="V73" i="1" s="1"/>
  <c r="U74" i="1"/>
  <c r="V74" i="1" s="1"/>
  <c r="U65" i="1"/>
  <c r="V65" i="1" s="1"/>
  <c r="U70" i="1"/>
  <c r="V70" i="1" s="1"/>
  <c r="U68" i="1"/>
  <c r="V68" i="1" s="1"/>
  <c r="U78" i="1"/>
  <c r="V78" i="1" s="1"/>
  <c r="U79" i="1"/>
  <c r="V79" i="1" s="1"/>
  <c r="U77" i="1"/>
  <c r="V77" i="1" s="1"/>
  <c r="U75" i="1"/>
  <c r="V75" i="1" s="1"/>
  <c r="U80" i="1"/>
  <c r="V80" i="1" s="1"/>
  <c r="U81" i="1"/>
  <c r="V81" i="1" s="1"/>
  <c r="U82" i="1"/>
  <c r="V82" i="1" s="1"/>
  <c r="U76" i="1"/>
  <c r="V76" i="1" s="1"/>
  <c r="U84" i="1"/>
  <c r="V84" i="1" s="1"/>
  <c r="U85" i="1"/>
  <c r="V85" i="1" s="1"/>
  <c r="U86" i="1"/>
  <c r="V86" i="1" s="1"/>
  <c r="U88" i="1"/>
  <c r="V88" i="1" s="1"/>
  <c r="U89" i="1"/>
  <c r="V89" i="1" s="1"/>
  <c r="U90" i="1"/>
  <c r="V90" i="1" s="1"/>
  <c r="U92" i="1"/>
  <c r="V92" i="1" s="1"/>
  <c r="U93" i="1"/>
  <c r="V93" i="1" s="1"/>
  <c r="U83" i="1"/>
  <c r="V83" i="1" s="1"/>
  <c r="U87" i="1"/>
  <c r="V87" i="1" s="1"/>
  <c r="U95" i="1"/>
  <c r="V95" i="1" s="1"/>
  <c r="U94" i="1"/>
  <c r="V94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91" i="1"/>
  <c r="V91" i="1" s="1"/>
  <c r="U127" i="1"/>
  <c r="V127" i="1" s="1"/>
  <c r="U128" i="1"/>
  <c r="V128" i="1" s="1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S6" i="1" l="1"/>
  <c r="T6" i="1" s="1"/>
  <c r="S4" i="1"/>
  <c r="T4" i="1" s="1"/>
  <c r="S7" i="1"/>
  <c r="T7" i="1" s="1"/>
  <c r="S5" i="1"/>
  <c r="T5" i="1" s="1"/>
  <c r="S9" i="1"/>
  <c r="T9" i="1" s="1"/>
  <c r="S11" i="1"/>
  <c r="T11" i="1" s="1"/>
  <c r="S14" i="1"/>
  <c r="T14" i="1" s="1"/>
  <c r="S13" i="1"/>
  <c r="T13" i="1" s="1"/>
  <c r="S17" i="1"/>
  <c r="T17" i="1" s="1"/>
  <c r="S15" i="1"/>
  <c r="T15" i="1" s="1"/>
  <c r="S19" i="1"/>
  <c r="T19" i="1" s="1"/>
  <c r="S20" i="1"/>
  <c r="T20" i="1" s="1"/>
  <c r="S10" i="1"/>
  <c r="T10" i="1" s="1"/>
  <c r="S12" i="1"/>
  <c r="T12" i="1" s="1"/>
  <c r="S21" i="1"/>
  <c r="T21" i="1" s="1"/>
  <c r="S27" i="1"/>
  <c r="T27" i="1" s="1"/>
  <c r="S28" i="1"/>
  <c r="T28" i="1" s="1"/>
  <c r="S22" i="1"/>
  <c r="T22" i="1" s="1"/>
  <c r="S18" i="1"/>
  <c r="T18" i="1" s="1"/>
  <c r="S23" i="1"/>
  <c r="T23" i="1" s="1"/>
  <c r="S25" i="1"/>
  <c r="T25" i="1" s="1"/>
  <c r="S35" i="1"/>
  <c r="T35" i="1" s="1"/>
  <c r="S29" i="1"/>
  <c r="T29" i="1" s="1"/>
  <c r="S37" i="1"/>
  <c r="T37" i="1" s="1"/>
  <c r="S24" i="1"/>
  <c r="T24" i="1" s="1"/>
  <c r="S31" i="1"/>
  <c r="T31" i="1" s="1"/>
  <c r="S16" i="1"/>
  <c r="T16" i="1" s="1"/>
  <c r="S26" i="1"/>
  <c r="T26" i="1" s="1"/>
  <c r="S32" i="1"/>
  <c r="T32" i="1" s="1"/>
  <c r="S45" i="1"/>
  <c r="T45" i="1" s="1"/>
  <c r="S30" i="1"/>
  <c r="T30" i="1" s="1"/>
  <c r="S40" i="1"/>
  <c r="T40" i="1" s="1"/>
  <c r="S54" i="1"/>
  <c r="T54" i="1" s="1"/>
  <c r="S49" i="1"/>
  <c r="T49" i="1" s="1"/>
  <c r="S34" i="1"/>
  <c r="T34" i="1" s="1"/>
  <c r="S59" i="1"/>
  <c r="T59" i="1" s="1"/>
  <c r="S43" i="1"/>
  <c r="T43" i="1" s="1"/>
  <c r="S42" i="1"/>
  <c r="T42" i="1" s="1"/>
  <c r="S36" i="1"/>
  <c r="T36" i="1" s="1"/>
  <c r="S38" i="1"/>
  <c r="T38" i="1" s="1"/>
  <c r="S50" i="1"/>
  <c r="T50" i="1" s="1"/>
  <c r="S51" i="1"/>
  <c r="T51" i="1" s="1"/>
  <c r="S62" i="1"/>
  <c r="T62" i="1" s="1"/>
  <c r="S63" i="1"/>
  <c r="T63" i="1" s="1"/>
  <c r="S53" i="1"/>
  <c r="T53" i="1" s="1"/>
  <c r="S52" i="1"/>
  <c r="T52" i="1" s="1"/>
  <c r="S44" i="1"/>
  <c r="T44" i="1" s="1"/>
  <c r="S58" i="1"/>
  <c r="T58" i="1" s="1"/>
  <c r="S41" i="1"/>
  <c r="T41" i="1" s="1"/>
  <c r="S67" i="1"/>
  <c r="T67" i="1" s="1"/>
  <c r="S48" i="1"/>
  <c r="T48" i="1" s="1"/>
  <c r="S71" i="1"/>
  <c r="T71" i="1" s="1"/>
  <c r="S46" i="1"/>
  <c r="T46" i="1" s="1"/>
  <c r="S56" i="1"/>
  <c r="T56" i="1" s="1"/>
  <c r="S72" i="1"/>
  <c r="T72" i="1" s="1"/>
  <c r="S73" i="1"/>
  <c r="T73" i="1" s="1"/>
  <c r="S47" i="1"/>
  <c r="T47" i="1" s="1"/>
  <c r="S74" i="1"/>
  <c r="T74" i="1" s="1"/>
  <c r="S55" i="1"/>
  <c r="T55" i="1" s="1"/>
  <c r="S60" i="1"/>
  <c r="T60" i="1" s="1"/>
  <c r="S78" i="1"/>
  <c r="T78" i="1" s="1"/>
  <c r="S79" i="1"/>
  <c r="T79" i="1" s="1"/>
  <c r="S61" i="1"/>
  <c r="T61" i="1" s="1"/>
  <c r="S81" i="1"/>
  <c r="T81" i="1" s="1"/>
  <c r="S69" i="1"/>
  <c r="T69" i="1" s="1"/>
  <c r="S75" i="1"/>
  <c r="T75" i="1" s="1"/>
  <c r="S57" i="1"/>
  <c r="T57" i="1" s="1"/>
  <c r="S68" i="1"/>
  <c r="T68" i="1" s="1"/>
  <c r="S64" i="1"/>
  <c r="T64" i="1" s="1"/>
  <c r="S84" i="1"/>
  <c r="T84" i="1" s="1"/>
  <c r="S85" i="1"/>
  <c r="T85" i="1" s="1"/>
  <c r="S86" i="1"/>
  <c r="T86" i="1" s="1"/>
  <c r="S88" i="1"/>
  <c r="T88" i="1" s="1"/>
  <c r="S89" i="1"/>
  <c r="T89" i="1" s="1"/>
  <c r="S65" i="1"/>
  <c r="T65" i="1" s="1"/>
  <c r="S90" i="1"/>
  <c r="T90" i="1" s="1"/>
  <c r="S93" i="1"/>
  <c r="T93" i="1" s="1"/>
  <c r="S95" i="1"/>
  <c r="T95" i="1" s="1"/>
  <c r="S96" i="1"/>
  <c r="T96" i="1" s="1"/>
  <c r="S98" i="1"/>
  <c r="T98" i="1" s="1"/>
  <c r="S101" i="1"/>
  <c r="T101" i="1" s="1"/>
  <c r="S102" i="1"/>
  <c r="T102" i="1" s="1"/>
  <c r="S104" i="1"/>
  <c r="T104" i="1" s="1"/>
  <c r="S106" i="1"/>
  <c r="T106" i="1" s="1"/>
  <c r="S108" i="1"/>
  <c r="T108" i="1" s="1"/>
  <c r="S109" i="1"/>
  <c r="T109" i="1" s="1"/>
  <c r="S110" i="1"/>
  <c r="T110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33" i="1"/>
  <c r="T33" i="1" s="1"/>
  <c r="S126" i="1"/>
  <c r="T126" i="1" s="1"/>
  <c r="S91" i="1"/>
  <c r="T91" i="1" s="1"/>
  <c r="S99" i="1"/>
  <c r="T99" i="1" s="1"/>
  <c r="S127" i="1"/>
  <c r="T127" i="1" s="1"/>
  <c r="S8" i="1"/>
  <c r="T8" i="1" s="1"/>
  <c r="S77" i="1"/>
  <c r="T77" i="1" s="1"/>
  <c r="S66" i="1"/>
  <c r="T66" i="1" s="1"/>
  <c r="S82" i="1"/>
  <c r="T82" i="1" s="1"/>
  <c r="S83" i="1"/>
  <c r="T83" i="1" s="1"/>
  <c r="S100" i="1"/>
  <c r="T100" i="1" s="1"/>
  <c r="S70" i="1"/>
  <c r="T70" i="1" s="1"/>
  <c r="S103" i="1"/>
  <c r="T103" i="1" s="1"/>
  <c r="S39" i="1"/>
  <c r="T39" i="1" s="1"/>
  <c r="S97" i="1"/>
  <c r="T97" i="1" s="1"/>
  <c r="S111" i="1"/>
  <c r="T111" i="1" s="1"/>
  <c r="S80" i="1"/>
  <c r="T80" i="1" s="1"/>
  <c r="S87" i="1"/>
  <c r="T87" i="1" s="1"/>
  <c r="S92" i="1"/>
  <c r="T92" i="1" s="1"/>
  <c r="S94" i="1"/>
  <c r="T94" i="1" s="1"/>
  <c r="S76" i="1"/>
  <c r="T76" i="1" s="1"/>
  <c r="S128" i="1"/>
  <c r="T128" i="1" s="1"/>
  <c r="S107" i="1"/>
  <c r="T107" i="1" s="1"/>
  <c r="S105" i="1"/>
  <c r="T105" i="1" s="1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Q6" i="1"/>
  <c r="R6" i="1" s="1"/>
  <c r="Q4" i="1"/>
  <c r="R4" i="1" s="1"/>
  <c r="Q7" i="1"/>
  <c r="R7" i="1" s="1"/>
  <c r="Q5" i="1"/>
  <c r="R5" i="1" s="1"/>
  <c r="Q9" i="1"/>
  <c r="R9" i="1" s="1"/>
  <c r="Q11" i="1"/>
  <c r="R11" i="1" s="1"/>
  <c r="Q14" i="1"/>
  <c r="R14" i="1" s="1"/>
  <c r="Q13" i="1"/>
  <c r="R13" i="1" s="1"/>
  <c r="Q17" i="1"/>
  <c r="R17" i="1" s="1"/>
  <c r="Q15" i="1"/>
  <c r="R15" i="1" s="1"/>
  <c r="Q19" i="1"/>
  <c r="R19" i="1" s="1"/>
  <c r="Q20" i="1"/>
  <c r="R20" i="1" s="1"/>
  <c r="Q10" i="1"/>
  <c r="R10" i="1" s="1"/>
  <c r="Q12" i="1"/>
  <c r="R12" i="1" s="1"/>
  <c r="Q21" i="1"/>
  <c r="R21" i="1" s="1"/>
  <c r="Q27" i="1"/>
  <c r="R27" i="1" s="1"/>
  <c r="Q28" i="1"/>
  <c r="R28" i="1" s="1"/>
  <c r="Q22" i="1"/>
  <c r="R22" i="1" s="1"/>
  <c r="Q18" i="1"/>
  <c r="R18" i="1" s="1"/>
  <c r="Q23" i="1"/>
  <c r="R23" i="1" s="1"/>
  <c r="Q25" i="1"/>
  <c r="R25" i="1" s="1"/>
  <c r="Q35" i="1"/>
  <c r="R35" i="1" s="1"/>
  <c r="Q29" i="1"/>
  <c r="R29" i="1" s="1"/>
  <c r="Q37" i="1"/>
  <c r="R37" i="1" s="1"/>
  <c r="Q24" i="1"/>
  <c r="R24" i="1" s="1"/>
  <c r="Q31" i="1"/>
  <c r="R31" i="1" s="1"/>
  <c r="Q16" i="1"/>
  <c r="R16" i="1" s="1"/>
  <c r="Q26" i="1"/>
  <c r="R26" i="1" s="1"/>
  <c r="Q32" i="1"/>
  <c r="R32" i="1" s="1"/>
  <c r="Q45" i="1"/>
  <c r="R45" i="1" s="1"/>
  <c r="Q30" i="1"/>
  <c r="R30" i="1" s="1"/>
  <c r="Q40" i="1"/>
  <c r="R40" i="1" s="1"/>
  <c r="Q54" i="1"/>
  <c r="R54" i="1" s="1"/>
  <c r="Q49" i="1"/>
  <c r="R49" i="1" s="1"/>
  <c r="Q34" i="1"/>
  <c r="R34" i="1" s="1"/>
  <c r="Q59" i="1"/>
  <c r="R59" i="1" s="1"/>
  <c r="Q43" i="1"/>
  <c r="R43" i="1" s="1"/>
  <c r="Q42" i="1"/>
  <c r="R42" i="1" s="1"/>
  <c r="Q36" i="1"/>
  <c r="R36" i="1" s="1"/>
  <c r="Q38" i="1"/>
  <c r="R38" i="1" s="1"/>
  <c r="Q50" i="1"/>
  <c r="R50" i="1" s="1"/>
  <c r="Q51" i="1"/>
  <c r="R51" i="1" s="1"/>
  <c r="Q62" i="1"/>
  <c r="R62" i="1" s="1"/>
  <c r="Q63" i="1"/>
  <c r="R63" i="1" s="1"/>
  <c r="Q53" i="1"/>
  <c r="R53" i="1" s="1"/>
  <c r="Q52" i="1"/>
  <c r="R52" i="1" s="1"/>
  <c r="Q44" i="1"/>
  <c r="R44" i="1" s="1"/>
  <c r="Q58" i="1"/>
  <c r="R58" i="1" s="1"/>
  <c r="Q41" i="1"/>
  <c r="R41" i="1" s="1"/>
  <c r="Q67" i="1"/>
  <c r="R67" i="1" s="1"/>
  <c r="Q48" i="1"/>
  <c r="R48" i="1" s="1"/>
  <c r="Q71" i="1"/>
  <c r="R71" i="1" s="1"/>
  <c r="Q46" i="1"/>
  <c r="R46" i="1" s="1"/>
  <c r="Q56" i="1"/>
  <c r="R56" i="1" s="1"/>
  <c r="Q72" i="1"/>
  <c r="R72" i="1" s="1"/>
  <c r="Q73" i="1"/>
  <c r="R73" i="1" s="1"/>
  <c r="Q47" i="1"/>
  <c r="R47" i="1" s="1"/>
  <c r="Q74" i="1"/>
  <c r="R74" i="1" s="1"/>
  <c r="Q55" i="1"/>
  <c r="R55" i="1" s="1"/>
  <c r="Q60" i="1"/>
  <c r="R60" i="1" s="1"/>
  <c r="Q78" i="1"/>
  <c r="R78" i="1" s="1"/>
  <c r="Q79" i="1"/>
  <c r="R79" i="1" s="1"/>
  <c r="Q61" i="1"/>
  <c r="R61" i="1" s="1"/>
  <c r="Q81" i="1"/>
  <c r="R81" i="1" s="1"/>
  <c r="Q69" i="1"/>
  <c r="R69" i="1" s="1"/>
  <c r="Q75" i="1"/>
  <c r="R75" i="1" s="1"/>
  <c r="Q57" i="1"/>
  <c r="R57" i="1" s="1"/>
  <c r="Q68" i="1"/>
  <c r="R68" i="1" s="1"/>
  <c r="Q64" i="1"/>
  <c r="R64" i="1" s="1"/>
  <c r="Q84" i="1"/>
  <c r="R84" i="1" s="1"/>
  <c r="Q85" i="1"/>
  <c r="R85" i="1" s="1"/>
  <c r="Q86" i="1"/>
  <c r="R86" i="1" s="1"/>
  <c r="Q88" i="1"/>
  <c r="R88" i="1" s="1"/>
  <c r="Q89" i="1"/>
  <c r="R89" i="1" s="1"/>
  <c r="Q65" i="1"/>
  <c r="R65" i="1" s="1"/>
  <c r="Q90" i="1"/>
  <c r="R90" i="1" s="1"/>
  <c r="Q93" i="1"/>
  <c r="R93" i="1" s="1"/>
  <c r="Q95" i="1"/>
  <c r="R95" i="1" s="1"/>
  <c r="Q96" i="1"/>
  <c r="R96" i="1" s="1"/>
  <c r="Q98" i="1"/>
  <c r="R98" i="1" s="1"/>
  <c r="Q101" i="1"/>
  <c r="R101" i="1" s="1"/>
  <c r="Q102" i="1"/>
  <c r="R102" i="1" s="1"/>
  <c r="Q104" i="1"/>
  <c r="R104" i="1" s="1"/>
  <c r="Q106" i="1"/>
  <c r="R106" i="1" s="1"/>
  <c r="Q108" i="1"/>
  <c r="R108" i="1" s="1"/>
  <c r="Q109" i="1"/>
  <c r="R109" i="1" s="1"/>
  <c r="Q110" i="1"/>
  <c r="R110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33" i="1"/>
  <c r="R33" i="1" s="1"/>
  <c r="Q126" i="1"/>
  <c r="R126" i="1" s="1"/>
  <c r="Q91" i="1"/>
  <c r="R91" i="1" s="1"/>
  <c r="Q99" i="1"/>
  <c r="R99" i="1" s="1"/>
  <c r="Q127" i="1"/>
  <c r="R127" i="1" s="1"/>
  <c r="Q8" i="1"/>
  <c r="R8" i="1" s="1"/>
  <c r="Q77" i="1"/>
  <c r="R77" i="1" s="1"/>
  <c r="Q66" i="1"/>
  <c r="R66" i="1" s="1"/>
  <c r="Q82" i="1"/>
  <c r="R82" i="1" s="1"/>
  <c r="Q83" i="1"/>
  <c r="R83" i="1" s="1"/>
  <c r="Q100" i="1"/>
  <c r="R100" i="1" s="1"/>
  <c r="Q70" i="1"/>
  <c r="R70" i="1" s="1"/>
  <c r="Q103" i="1"/>
  <c r="R103" i="1" s="1"/>
  <c r="Q39" i="1"/>
  <c r="R39" i="1" s="1"/>
  <c r="Q97" i="1"/>
  <c r="R97" i="1" s="1"/>
  <c r="Q111" i="1"/>
  <c r="R111" i="1" s="1"/>
  <c r="Q80" i="1"/>
  <c r="R80" i="1" s="1"/>
  <c r="Q87" i="1"/>
  <c r="R87" i="1" s="1"/>
  <c r="Q92" i="1"/>
  <c r="R92" i="1" s="1"/>
  <c r="Q94" i="1"/>
  <c r="R94" i="1" s="1"/>
  <c r="Q76" i="1"/>
  <c r="R76" i="1" s="1"/>
  <c r="Q128" i="1"/>
  <c r="R128" i="1" s="1"/>
  <c r="Q107" i="1"/>
  <c r="R107" i="1" s="1"/>
  <c r="Q105" i="1"/>
  <c r="R105" i="1" s="1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O2" i="7"/>
  <c r="O3" i="7"/>
  <c r="O4" i="7"/>
  <c r="O5" i="7"/>
  <c r="O6" i="7"/>
  <c r="O7" i="7"/>
  <c r="O8" i="7"/>
  <c r="O16" i="1" s="1"/>
  <c r="P16" i="1" s="1"/>
  <c r="O9" i="7"/>
  <c r="O10" i="7"/>
  <c r="O11" i="7"/>
  <c r="O12" i="7"/>
  <c r="O13" i="7"/>
  <c r="O14" i="7"/>
  <c r="O15" i="7"/>
  <c r="O16" i="7"/>
  <c r="O30" i="1" s="1"/>
  <c r="P30" i="1" s="1"/>
  <c r="F30" i="1" s="1"/>
  <c r="O17" i="7"/>
  <c r="O18" i="7"/>
  <c r="O19" i="7"/>
  <c r="O20" i="7"/>
  <c r="O21" i="7"/>
  <c r="O22" i="7"/>
  <c r="O23" i="7"/>
  <c r="O24" i="7"/>
  <c r="O19" i="1" s="1"/>
  <c r="P19" i="1" s="1"/>
  <c r="O25" i="7"/>
  <c r="O26" i="7"/>
  <c r="O27" i="7"/>
  <c r="O28" i="7"/>
  <c r="O29" i="7"/>
  <c r="O30" i="7"/>
  <c r="O31" i="7"/>
  <c r="O32" i="7"/>
  <c r="O22" i="1" s="1"/>
  <c r="P22" i="1" s="1"/>
  <c r="O33" i="7"/>
  <c r="O34" i="7"/>
  <c r="O35" i="7"/>
  <c r="O36" i="7"/>
  <c r="O37" i="7"/>
  <c r="O38" i="7"/>
  <c r="O39" i="7"/>
  <c r="O40" i="7"/>
  <c r="O51" i="1" s="1"/>
  <c r="P51" i="1" s="1"/>
  <c r="O41" i="7"/>
  <c r="O42" i="7"/>
  <c r="O43" i="7"/>
  <c r="O44" i="7"/>
  <c r="O45" i="7"/>
  <c r="O46" i="7"/>
  <c r="O47" i="7"/>
  <c r="O48" i="7"/>
  <c r="O83" i="1" s="1"/>
  <c r="P83" i="1" s="1"/>
  <c r="F83" i="1" s="1"/>
  <c r="O49" i="7"/>
  <c r="O50" i="7"/>
  <c r="O51" i="7"/>
  <c r="O52" i="7"/>
  <c r="O53" i="7"/>
  <c r="O54" i="7"/>
  <c r="O55" i="7"/>
  <c r="O56" i="7"/>
  <c r="O42" i="1" s="1"/>
  <c r="P42" i="1" s="1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107" i="1" s="1"/>
  <c r="P107" i="1" s="1"/>
  <c r="O73" i="7"/>
  <c r="O74" i="7"/>
  <c r="O75" i="7"/>
  <c r="O76" i="7"/>
  <c r="O77" i="7"/>
  <c r="O78" i="7"/>
  <c r="O79" i="7"/>
  <c r="O80" i="7"/>
  <c r="O53" i="1" s="1"/>
  <c r="P53" i="1" s="1"/>
  <c r="F53" i="1" s="1"/>
  <c r="O6" i="1"/>
  <c r="P6" i="1" s="1"/>
  <c r="O4" i="1"/>
  <c r="P4" i="1" s="1"/>
  <c r="O7" i="1"/>
  <c r="P7" i="1" s="1"/>
  <c r="F7" i="1" s="1"/>
  <c r="O5" i="1"/>
  <c r="P5" i="1" s="1"/>
  <c r="O9" i="1"/>
  <c r="P9" i="1" s="1"/>
  <c r="F9" i="1" s="1"/>
  <c r="O11" i="1"/>
  <c r="P11" i="1" s="1"/>
  <c r="O14" i="1"/>
  <c r="P14" i="1" s="1"/>
  <c r="F14" i="1" s="1"/>
  <c r="O13" i="1"/>
  <c r="P13" i="1" s="1"/>
  <c r="O17" i="1"/>
  <c r="P17" i="1" s="1"/>
  <c r="O15" i="1"/>
  <c r="P15" i="1" s="1"/>
  <c r="O20" i="1"/>
  <c r="P20" i="1" s="1"/>
  <c r="O10" i="1"/>
  <c r="P10" i="1" s="1"/>
  <c r="F10" i="1" s="1"/>
  <c r="O12" i="1"/>
  <c r="P12" i="1" s="1"/>
  <c r="O21" i="1"/>
  <c r="P21" i="1" s="1"/>
  <c r="F21" i="1" s="1"/>
  <c r="O27" i="1"/>
  <c r="P27" i="1" s="1"/>
  <c r="O28" i="1"/>
  <c r="P28" i="1" s="1"/>
  <c r="O18" i="1"/>
  <c r="P18" i="1" s="1"/>
  <c r="F18" i="1" s="1"/>
  <c r="O23" i="1"/>
  <c r="P23" i="1" s="1"/>
  <c r="O25" i="1"/>
  <c r="P25" i="1" s="1"/>
  <c r="F25" i="1" s="1"/>
  <c r="O35" i="1"/>
  <c r="P35" i="1" s="1"/>
  <c r="O29" i="1"/>
  <c r="P29" i="1" s="1"/>
  <c r="F29" i="1" s="1"/>
  <c r="O37" i="1"/>
  <c r="P37" i="1" s="1"/>
  <c r="O24" i="1"/>
  <c r="P24" i="1" s="1"/>
  <c r="O31" i="1"/>
  <c r="P31" i="1" s="1"/>
  <c r="O26" i="1"/>
  <c r="P26" i="1" s="1"/>
  <c r="O32" i="1"/>
  <c r="P32" i="1" s="1"/>
  <c r="O45" i="1"/>
  <c r="P45" i="1" s="1"/>
  <c r="O40" i="1"/>
  <c r="P40" i="1" s="1"/>
  <c r="O54" i="1"/>
  <c r="P54" i="1" s="1"/>
  <c r="F54" i="1" s="1"/>
  <c r="O49" i="1"/>
  <c r="P49" i="1" s="1"/>
  <c r="O34" i="1"/>
  <c r="P34" i="1" s="1"/>
  <c r="F34" i="1" s="1"/>
  <c r="O59" i="1"/>
  <c r="P59" i="1" s="1"/>
  <c r="O43" i="1"/>
  <c r="P43" i="1" s="1"/>
  <c r="F43" i="1" s="1"/>
  <c r="O36" i="1"/>
  <c r="P36" i="1" s="1"/>
  <c r="F36" i="1" s="1"/>
  <c r="O38" i="1"/>
  <c r="P38" i="1" s="1"/>
  <c r="O50" i="1"/>
  <c r="P50" i="1" s="1"/>
  <c r="O62" i="1"/>
  <c r="P62" i="1" s="1"/>
  <c r="F62" i="1" s="1"/>
  <c r="O63" i="1"/>
  <c r="P63" i="1" s="1"/>
  <c r="O52" i="1"/>
  <c r="P52" i="1" s="1"/>
  <c r="F52" i="1" s="1"/>
  <c r="O44" i="1"/>
  <c r="P44" i="1" s="1"/>
  <c r="F44" i="1" s="1"/>
  <c r="O58" i="1"/>
  <c r="P58" i="1" s="1"/>
  <c r="F58" i="1" s="1"/>
  <c r="O41" i="1"/>
  <c r="P41" i="1" s="1"/>
  <c r="F41" i="1" s="1"/>
  <c r="O67" i="1"/>
  <c r="P67" i="1" s="1"/>
  <c r="F67" i="1" s="1"/>
  <c r="O48" i="1"/>
  <c r="P48" i="1" s="1"/>
  <c r="F48" i="1" s="1"/>
  <c r="O71" i="1"/>
  <c r="P71" i="1" s="1"/>
  <c r="F71" i="1" s="1"/>
  <c r="O46" i="1"/>
  <c r="P46" i="1" s="1"/>
  <c r="F46" i="1" s="1"/>
  <c r="O56" i="1"/>
  <c r="P56" i="1" s="1"/>
  <c r="F56" i="1" s="1"/>
  <c r="O72" i="1"/>
  <c r="P72" i="1" s="1"/>
  <c r="F72" i="1" s="1"/>
  <c r="O73" i="1"/>
  <c r="P73" i="1" s="1"/>
  <c r="F73" i="1" s="1"/>
  <c r="O47" i="1"/>
  <c r="P47" i="1" s="1"/>
  <c r="F47" i="1" s="1"/>
  <c r="O74" i="1"/>
  <c r="P74" i="1" s="1"/>
  <c r="F74" i="1" s="1"/>
  <c r="O55" i="1"/>
  <c r="P55" i="1" s="1"/>
  <c r="F55" i="1" s="1"/>
  <c r="O60" i="1"/>
  <c r="P60" i="1" s="1"/>
  <c r="F60" i="1" s="1"/>
  <c r="O78" i="1"/>
  <c r="P78" i="1" s="1"/>
  <c r="F78" i="1" s="1"/>
  <c r="O79" i="1"/>
  <c r="P79" i="1" s="1"/>
  <c r="F79" i="1" s="1"/>
  <c r="O61" i="1"/>
  <c r="P61" i="1" s="1"/>
  <c r="F61" i="1" s="1"/>
  <c r="O81" i="1"/>
  <c r="P81" i="1" s="1"/>
  <c r="F81" i="1" s="1"/>
  <c r="O69" i="1"/>
  <c r="P69" i="1" s="1"/>
  <c r="F69" i="1" s="1"/>
  <c r="O75" i="1"/>
  <c r="P75" i="1" s="1"/>
  <c r="F75" i="1" s="1"/>
  <c r="O57" i="1"/>
  <c r="P57" i="1" s="1"/>
  <c r="F57" i="1" s="1"/>
  <c r="O68" i="1"/>
  <c r="P68" i="1" s="1"/>
  <c r="F68" i="1" s="1"/>
  <c r="O64" i="1"/>
  <c r="P64" i="1" s="1"/>
  <c r="F64" i="1" s="1"/>
  <c r="O84" i="1"/>
  <c r="P84" i="1" s="1"/>
  <c r="F84" i="1" s="1"/>
  <c r="O85" i="1"/>
  <c r="P85" i="1" s="1"/>
  <c r="F85" i="1" s="1"/>
  <c r="O86" i="1"/>
  <c r="P86" i="1" s="1"/>
  <c r="F86" i="1" s="1"/>
  <c r="O88" i="1"/>
  <c r="P88" i="1" s="1"/>
  <c r="F88" i="1" s="1"/>
  <c r="O89" i="1"/>
  <c r="P89" i="1" s="1"/>
  <c r="F89" i="1" s="1"/>
  <c r="O65" i="1"/>
  <c r="P65" i="1" s="1"/>
  <c r="F65" i="1" s="1"/>
  <c r="O90" i="1"/>
  <c r="P90" i="1" s="1"/>
  <c r="F90" i="1" s="1"/>
  <c r="O93" i="1"/>
  <c r="P93" i="1" s="1"/>
  <c r="F93" i="1" s="1"/>
  <c r="O95" i="1"/>
  <c r="P95" i="1" s="1"/>
  <c r="F95" i="1" s="1"/>
  <c r="O96" i="1"/>
  <c r="P96" i="1" s="1"/>
  <c r="F96" i="1" s="1"/>
  <c r="O98" i="1"/>
  <c r="P98" i="1" s="1"/>
  <c r="F98" i="1" s="1"/>
  <c r="O101" i="1"/>
  <c r="P101" i="1" s="1"/>
  <c r="F101" i="1" s="1"/>
  <c r="O102" i="1"/>
  <c r="P102" i="1" s="1"/>
  <c r="F102" i="1" s="1"/>
  <c r="O104" i="1"/>
  <c r="P104" i="1" s="1"/>
  <c r="F104" i="1" s="1"/>
  <c r="O106" i="1"/>
  <c r="P106" i="1" s="1"/>
  <c r="F106" i="1" s="1"/>
  <c r="O108" i="1"/>
  <c r="P108" i="1" s="1"/>
  <c r="F108" i="1" s="1"/>
  <c r="O109" i="1"/>
  <c r="P109" i="1" s="1"/>
  <c r="F109" i="1" s="1"/>
  <c r="O110" i="1"/>
  <c r="P110" i="1" s="1"/>
  <c r="F110" i="1" s="1"/>
  <c r="O112" i="1"/>
  <c r="P112" i="1" s="1"/>
  <c r="F112" i="1" s="1"/>
  <c r="O113" i="1"/>
  <c r="P113" i="1" s="1"/>
  <c r="F113" i="1" s="1"/>
  <c r="O114" i="1"/>
  <c r="P114" i="1" s="1"/>
  <c r="F114" i="1" s="1"/>
  <c r="O115" i="1"/>
  <c r="P115" i="1" s="1"/>
  <c r="F115" i="1" s="1"/>
  <c r="O116" i="1"/>
  <c r="P116" i="1" s="1"/>
  <c r="F116" i="1" s="1"/>
  <c r="O117" i="1"/>
  <c r="P117" i="1" s="1"/>
  <c r="F117" i="1" s="1"/>
  <c r="O118" i="1"/>
  <c r="P118" i="1" s="1"/>
  <c r="F118" i="1" s="1"/>
  <c r="O119" i="1"/>
  <c r="P119" i="1" s="1"/>
  <c r="F119" i="1" s="1"/>
  <c r="O120" i="1"/>
  <c r="P120" i="1" s="1"/>
  <c r="F120" i="1" s="1"/>
  <c r="O121" i="1"/>
  <c r="P121" i="1" s="1"/>
  <c r="F121" i="1" s="1"/>
  <c r="O122" i="1"/>
  <c r="P122" i="1" s="1"/>
  <c r="F122" i="1" s="1"/>
  <c r="O123" i="1"/>
  <c r="P123" i="1" s="1"/>
  <c r="F123" i="1" s="1"/>
  <c r="O124" i="1"/>
  <c r="P124" i="1" s="1"/>
  <c r="F124" i="1" s="1"/>
  <c r="O125" i="1"/>
  <c r="P125" i="1" s="1"/>
  <c r="F125" i="1" s="1"/>
  <c r="O33" i="1"/>
  <c r="P33" i="1" s="1"/>
  <c r="F33" i="1" s="1"/>
  <c r="O126" i="1"/>
  <c r="P126" i="1" s="1"/>
  <c r="F126" i="1" s="1"/>
  <c r="O91" i="1"/>
  <c r="P91" i="1" s="1"/>
  <c r="F91" i="1" s="1"/>
  <c r="O99" i="1"/>
  <c r="P99" i="1" s="1"/>
  <c r="F99" i="1" s="1"/>
  <c r="O127" i="1"/>
  <c r="P127" i="1" s="1"/>
  <c r="F127" i="1" s="1"/>
  <c r="O8" i="1"/>
  <c r="P8" i="1" s="1"/>
  <c r="F8" i="1" s="1"/>
  <c r="O77" i="1"/>
  <c r="P77" i="1" s="1"/>
  <c r="F77" i="1" s="1"/>
  <c r="O66" i="1"/>
  <c r="P66" i="1" s="1"/>
  <c r="F66" i="1" s="1"/>
  <c r="O82" i="1"/>
  <c r="P82" i="1" s="1"/>
  <c r="F82" i="1" s="1"/>
  <c r="O100" i="1"/>
  <c r="P100" i="1" s="1"/>
  <c r="O70" i="1"/>
  <c r="P70" i="1" s="1"/>
  <c r="O103" i="1"/>
  <c r="P103" i="1" s="1"/>
  <c r="O39" i="1"/>
  <c r="P39" i="1" s="1"/>
  <c r="F39" i="1" s="1"/>
  <c r="O97" i="1"/>
  <c r="P97" i="1" s="1"/>
  <c r="O111" i="1"/>
  <c r="P111" i="1" s="1"/>
  <c r="F111" i="1" s="1"/>
  <c r="O80" i="1"/>
  <c r="P80" i="1" s="1"/>
  <c r="O87" i="1"/>
  <c r="P87" i="1" s="1"/>
  <c r="F87" i="1" s="1"/>
  <c r="O92" i="1"/>
  <c r="P92" i="1" s="1"/>
  <c r="O94" i="1"/>
  <c r="P94" i="1" s="1"/>
  <c r="O76" i="1"/>
  <c r="P76" i="1" s="1"/>
  <c r="O128" i="1"/>
  <c r="P128" i="1" s="1"/>
  <c r="F128" i="1" s="1"/>
  <c r="O105" i="1"/>
  <c r="P105" i="1" s="1"/>
  <c r="F105" i="1" s="1"/>
  <c r="G94" i="1"/>
  <c r="H94" i="1" s="1"/>
  <c r="G76" i="1"/>
  <c r="H76" i="1" s="1"/>
  <c r="G128" i="1"/>
  <c r="H128" i="1" s="1"/>
  <c r="G107" i="1"/>
  <c r="H107" i="1" s="1"/>
  <c r="G105" i="1"/>
  <c r="H105" i="1" s="1"/>
  <c r="I94" i="1"/>
  <c r="J94" i="1" s="1"/>
  <c r="I76" i="1"/>
  <c r="J76" i="1" s="1"/>
  <c r="I128" i="1"/>
  <c r="J128" i="1" s="1"/>
  <c r="I107" i="1"/>
  <c r="J107" i="1" s="1"/>
  <c r="I105" i="1"/>
  <c r="J105" i="1" s="1"/>
  <c r="K94" i="1"/>
  <c r="L94" i="1" s="1"/>
  <c r="K76" i="1"/>
  <c r="L76" i="1" s="1"/>
  <c r="K128" i="1"/>
  <c r="L128" i="1" s="1"/>
  <c r="K107" i="1"/>
  <c r="L107" i="1" s="1"/>
  <c r="K105" i="1"/>
  <c r="L105" i="1" s="1"/>
  <c r="M94" i="1"/>
  <c r="N94" i="1" s="1"/>
  <c r="M76" i="1"/>
  <c r="N76" i="1" s="1"/>
  <c r="M128" i="1"/>
  <c r="N128" i="1" s="1"/>
  <c r="M107" i="1"/>
  <c r="N107" i="1" s="1"/>
  <c r="M105" i="1"/>
  <c r="N105" i="1" s="1"/>
  <c r="G87" i="1"/>
  <c r="H87" i="1" s="1"/>
  <c r="G92" i="1"/>
  <c r="H92" i="1" s="1"/>
  <c r="I87" i="1"/>
  <c r="J87" i="1" s="1"/>
  <c r="I92" i="1"/>
  <c r="J92" i="1" s="1"/>
  <c r="K87" i="1"/>
  <c r="L87" i="1" s="1"/>
  <c r="K92" i="1"/>
  <c r="L92" i="1" s="1"/>
  <c r="M87" i="1"/>
  <c r="N87" i="1" s="1"/>
  <c r="M92" i="1"/>
  <c r="N92" i="1" s="1"/>
  <c r="G39" i="1"/>
  <c r="H39" i="1" s="1"/>
  <c r="G97" i="1"/>
  <c r="H97" i="1" s="1"/>
  <c r="G111" i="1"/>
  <c r="H111" i="1" s="1"/>
  <c r="G80" i="1"/>
  <c r="H80" i="1" s="1"/>
  <c r="I39" i="1"/>
  <c r="J39" i="1" s="1"/>
  <c r="I97" i="1"/>
  <c r="J97" i="1" s="1"/>
  <c r="I111" i="1"/>
  <c r="J111" i="1" s="1"/>
  <c r="I80" i="1"/>
  <c r="J80" i="1" s="1"/>
  <c r="K39" i="1"/>
  <c r="L39" i="1" s="1"/>
  <c r="K97" i="1"/>
  <c r="L97" i="1" s="1"/>
  <c r="K111" i="1"/>
  <c r="L111" i="1" s="1"/>
  <c r="K80" i="1"/>
  <c r="L80" i="1" s="1"/>
  <c r="M39" i="1"/>
  <c r="N39" i="1" s="1"/>
  <c r="M97" i="1"/>
  <c r="N97" i="1" s="1"/>
  <c r="M111" i="1"/>
  <c r="N111" i="1" s="1"/>
  <c r="M80" i="1"/>
  <c r="N80" i="1" s="1"/>
  <c r="G100" i="1"/>
  <c r="H100" i="1" s="1"/>
  <c r="G70" i="1"/>
  <c r="H70" i="1" s="1"/>
  <c r="G103" i="1"/>
  <c r="H103" i="1" s="1"/>
  <c r="I100" i="1"/>
  <c r="J100" i="1" s="1"/>
  <c r="I70" i="1"/>
  <c r="J70" i="1" s="1"/>
  <c r="I103" i="1"/>
  <c r="J103" i="1" s="1"/>
  <c r="K100" i="1"/>
  <c r="L100" i="1" s="1"/>
  <c r="K70" i="1"/>
  <c r="L70" i="1" s="1"/>
  <c r="K103" i="1"/>
  <c r="L103" i="1" s="1"/>
  <c r="M100" i="1"/>
  <c r="N100" i="1" s="1"/>
  <c r="M70" i="1"/>
  <c r="N70" i="1" s="1"/>
  <c r="M103" i="1"/>
  <c r="N103" i="1" s="1"/>
  <c r="G83" i="1"/>
  <c r="H83" i="1" s="1"/>
  <c r="I83" i="1"/>
  <c r="J83" i="1" s="1"/>
  <c r="K83" i="1"/>
  <c r="L83" i="1" s="1"/>
  <c r="M83" i="1"/>
  <c r="N83" i="1" s="1"/>
  <c r="G82" i="1"/>
  <c r="H82" i="1" s="1"/>
  <c r="I82" i="1"/>
  <c r="J82" i="1" s="1"/>
  <c r="K82" i="1"/>
  <c r="L82" i="1" s="1"/>
  <c r="M82" i="1"/>
  <c r="N82" i="1" s="1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E107" i="1" l="1"/>
  <c r="E94" i="1"/>
  <c r="E103" i="1"/>
  <c r="E82" i="1"/>
  <c r="E100" i="1"/>
  <c r="E39" i="1"/>
  <c r="E87" i="1"/>
  <c r="E105" i="1"/>
  <c r="E128" i="1"/>
  <c r="E76" i="1"/>
  <c r="E83" i="1"/>
  <c r="E80" i="1"/>
  <c r="E111" i="1"/>
  <c r="E70" i="1"/>
  <c r="E97" i="1"/>
  <c r="E92" i="1"/>
  <c r="F27" i="1"/>
  <c r="F40" i="1"/>
  <c r="F38" i="1"/>
  <c r="F12" i="1"/>
  <c r="F35" i="1"/>
  <c r="F45" i="1"/>
  <c r="F92" i="1"/>
  <c r="F100" i="1"/>
  <c r="F13" i="1"/>
  <c r="F42" i="1"/>
  <c r="F19" i="1"/>
  <c r="F16" i="1"/>
  <c r="F80" i="1"/>
  <c r="F37" i="1"/>
  <c r="F11" i="1"/>
  <c r="F32" i="1"/>
  <c r="F94" i="1"/>
  <c r="F70" i="1"/>
  <c r="F17" i="1"/>
  <c r="F6" i="1"/>
  <c r="F28" i="1"/>
  <c r="F24" i="1"/>
  <c r="F50" i="1"/>
  <c r="F31" i="1"/>
  <c r="F51" i="1"/>
  <c r="F22" i="1"/>
  <c r="F49" i="1"/>
  <c r="F76" i="1"/>
  <c r="F103" i="1"/>
  <c r="F15" i="1"/>
  <c r="F4" i="1"/>
  <c r="F26" i="1"/>
  <c r="F59" i="1"/>
  <c r="F107" i="1"/>
  <c r="F63" i="1"/>
  <c r="F97" i="1"/>
  <c r="F5" i="1"/>
  <c r="F20" i="1"/>
  <c r="F23" i="1"/>
  <c r="M6" i="1"/>
  <c r="N6" i="1" s="1"/>
  <c r="M5" i="1"/>
  <c r="N5" i="1" s="1"/>
  <c r="M4" i="1"/>
  <c r="N4" i="1" s="1"/>
  <c r="M7" i="1"/>
  <c r="N7" i="1" s="1"/>
  <c r="M9" i="1"/>
  <c r="N9" i="1" s="1"/>
  <c r="M13" i="1"/>
  <c r="N13" i="1" s="1"/>
  <c r="M14" i="1"/>
  <c r="N14" i="1" s="1"/>
  <c r="M19" i="1"/>
  <c r="N19" i="1" s="1"/>
  <c r="M10" i="1"/>
  <c r="N10" i="1" s="1"/>
  <c r="M20" i="1"/>
  <c r="N20" i="1" s="1"/>
  <c r="M17" i="1"/>
  <c r="N17" i="1" s="1"/>
  <c r="M21" i="1"/>
  <c r="N21" i="1" s="1"/>
  <c r="M11" i="1"/>
  <c r="N11" i="1" s="1"/>
  <c r="M28" i="1"/>
  <c r="N28" i="1" s="1"/>
  <c r="M12" i="1"/>
  <c r="N12" i="1" s="1"/>
  <c r="M35" i="1"/>
  <c r="N35" i="1" s="1"/>
  <c r="M15" i="1"/>
  <c r="N15" i="1" s="1"/>
  <c r="M24" i="1"/>
  <c r="N24" i="1" s="1"/>
  <c r="M27" i="1"/>
  <c r="N27" i="1" s="1"/>
  <c r="M31" i="1"/>
  <c r="N31" i="1" s="1"/>
  <c r="M37" i="1"/>
  <c r="N37" i="1" s="1"/>
  <c r="M23" i="1"/>
  <c r="N23" i="1" s="1"/>
  <c r="M18" i="1"/>
  <c r="N18" i="1" s="1"/>
  <c r="M25" i="1"/>
  <c r="N25" i="1" s="1"/>
  <c r="M22" i="1"/>
  <c r="N22" i="1" s="1"/>
  <c r="M29" i="1"/>
  <c r="N29" i="1" s="1"/>
  <c r="M30" i="1"/>
  <c r="N30" i="1" s="1"/>
  <c r="M16" i="1"/>
  <c r="N16" i="1" s="1"/>
  <c r="M40" i="1"/>
  <c r="N40" i="1" s="1"/>
  <c r="M59" i="1"/>
  <c r="N59" i="1" s="1"/>
  <c r="M26" i="1"/>
  <c r="N26" i="1" s="1"/>
  <c r="M36" i="1"/>
  <c r="N36" i="1" s="1"/>
  <c r="M38" i="1"/>
  <c r="N38" i="1" s="1"/>
  <c r="M54" i="1"/>
  <c r="N54" i="1" s="1"/>
  <c r="M34" i="1"/>
  <c r="N34" i="1" s="1"/>
  <c r="M49" i="1"/>
  <c r="N49" i="1" s="1"/>
  <c r="M58" i="1"/>
  <c r="N58" i="1" s="1"/>
  <c r="M32" i="1"/>
  <c r="N32" i="1" s="1"/>
  <c r="M67" i="1"/>
  <c r="N67" i="1" s="1"/>
  <c r="M51" i="1"/>
  <c r="N51" i="1" s="1"/>
  <c r="M42" i="1"/>
  <c r="N42" i="1" s="1"/>
  <c r="M63" i="1"/>
  <c r="N63" i="1" s="1"/>
  <c r="M50" i="1"/>
  <c r="N50" i="1" s="1"/>
  <c r="M52" i="1"/>
  <c r="N52" i="1" s="1"/>
  <c r="M45" i="1"/>
  <c r="N45" i="1" s="1"/>
  <c r="M44" i="1"/>
  <c r="N44" i="1" s="1"/>
  <c r="M41" i="1"/>
  <c r="N41" i="1" s="1"/>
  <c r="M53" i="1"/>
  <c r="N53" i="1" s="1"/>
  <c r="M71" i="1"/>
  <c r="N71" i="1" s="1"/>
  <c r="M62" i="1"/>
  <c r="N62" i="1" s="1"/>
  <c r="M47" i="1"/>
  <c r="N47" i="1" s="1"/>
  <c r="M74" i="1"/>
  <c r="N74" i="1" s="1"/>
  <c r="M43" i="1"/>
  <c r="N43" i="1" s="1"/>
  <c r="M56" i="1"/>
  <c r="N56" i="1" s="1"/>
  <c r="M72" i="1"/>
  <c r="N72" i="1" s="1"/>
  <c r="M73" i="1"/>
  <c r="N73" i="1" s="1"/>
  <c r="M46" i="1"/>
  <c r="N46" i="1" s="1"/>
  <c r="M60" i="1"/>
  <c r="N60" i="1" s="1"/>
  <c r="M78" i="1"/>
  <c r="N78" i="1" s="1"/>
  <c r="M55" i="1"/>
  <c r="N55" i="1" s="1"/>
  <c r="M48" i="1"/>
  <c r="N48" i="1" s="1"/>
  <c r="M75" i="1"/>
  <c r="N75" i="1" s="1"/>
  <c r="M84" i="1"/>
  <c r="N84" i="1" s="1"/>
  <c r="M85" i="1"/>
  <c r="N85" i="1" s="1"/>
  <c r="M89" i="1"/>
  <c r="N89" i="1" s="1"/>
  <c r="M79" i="1"/>
  <c r="N79" i="1" s="1"/>
  <c r="M65" i="1"/>
  <c r="N65" i="1" s="1"/>
  <c r="M81" i="1"/>
  <c r="N81" i="1" s="1"/>
  <c r="M90" i="1"/>
  <c r="N90" i="1" s="1"/>
  <c r="M93" i="1"/>
  <c r="N93" i="1" s="1"/>
  <c r="M61" i="1"/>
  <c r="N61" i="1" s="1"/>
  <c r="M64" i="1"/>
  <c r="N64" i="1" s="1"/>
  <c r="M95" i="1"/>
  <c r="N95" i="1" s="1"/>
  <c r="M96" i="1"/>
  <c r="N96" i="1" s="1"/>
  <c r="M98" i="1"/>
  <c r="N98" i="1" s="1"/>
  <c r="M102" i="1"/>
  <c r="N102" i="1" s="1"/>
  <c r="M104" i="1"/>
  <c r="N104" i="1" s="1"/>
  <c r="M106" i="1"/>
  <c r="N106" i="1" s="1"/>
  <c r="M109" i="1"/>
  <c r="N109" i="1" s="1"/>
  <c r="M112" i="1"/>
  <c r="N112" i="1" s="1"/>
  <c r="M110" i="1"/>
  <c r="N110" i="1" s="1"/>
  <c r="M113" i="1"/>
  <c r="N113" i="1" s="1"/>
  <c r="M101" i="1"/>
  <c r="N101" i="1" s="1"/>
  <c r="M114" i="1"/>
  <c r="N114" i="1" s="1"/>
  <c r="M115" i="1"/>
  <c r="N115" i="1" s="1"/>
  <c r="M86" i="1"/>
  <c r="N86" i="1" s="1"/>
  <c r="M57" i="1"/>
  <c r="N57" i="1" s="1"/>
  <c r="M116" i="1"/>
  <c r="N116" i="1" s="1"/>
  <c r="M117" i="1"/>
  <c r="N117" i="1" s="1"/>
  <c r="M108" i="1"/>
  <c r="N108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68" i="1"/>
  <c r="N68" i="1" s="1"/>
  <c r="M33" i="1"/>
  <c r="N33" i="1" s="1"/>
  <c r="M69" i="1"/>
  <c r="N69" i="1" s="1"/>
  <c r="M126" i="1"/>
  <c r="N126" i="1" s="1"/>
  <c r="M91" i="1"/>
  <c r="N91" i="1" s="1"/>
  <c r="M99" i="1"/>
  <c r="N99" i="1" s="1"/>
  <c r="M88" i="1"/>
  <c r="N88" i="1" s="1"/>
  <c r="M127" i="1"/>
  <c r="N127" i="1" s="1"/>
  <c r="M8" i="1"/>
  <c r="N8" i="1" s="1"/>
  <c r="M77" i="1"/>
  <c r="N77" i="1" s="1"/>
  <c r="M66" i="1"/>
  <c r="N66" i="1" s="1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K6" i="1" l="1"/>
  <c r="L6" i="1" s="1"/>
  <c r="K7" i="1"/>
  <c r="L7" i="1" s="1"/>
  <c r="K5" i="1"/>
  <c r="L5" i="1" s="1"/>
  <c r="K13" i="1"/>
  <c r="L13" i="1" s="1"/>
  <c r="K9" i="1"/>
  <c r="L9" i="1" s="1"/>
  <c r="K19" i="1"/>
  <c r="L19" i="1" s="1"/>
  <c r="K4" i="1"/>
  <c r="L4" i="1" s="1"/>
  <c r="K20" i="1"/>
  <c r="L20" i="1" s="1"/>
  <c r="K10" i="1"/>
  <c r="L10" i="1" s="1"/>
  <c r="K11" i="1"/>
  <c r="L11" i="1" s="1"/>
  <c r="K14" i="1"/>
  <c r="L14" i="1" s="1"/>
  <c r="K28" i="1"/>
  <c r="L28" i="1" s="1"/>
  <c r="K12" i="1"/>
  <c r="L12" i="1" s="1"/>
  <c r="K24" i="1"/>
  <c r="L24" i="1" s="1"/>
  <c r="K27" i="1"/>
  <c r="L27" i="1" s="1"/>
  <c r="K21" i="1"/>
  <c r="L21" i="1" s="1"/>
  <c r="K31" i="1"/>
  <c r="L31" i="1" s="1"/>
  <c r="K25" i="1"/>
  <c r="L25" i="1" s="1"/>
  <c r="K35" i="1"/>
  <c r="L35" i="1" s="1"/>
  <c r="K18" i="1"/>
  <c r="L18" i="1" s="1"/>
  <c r="K59" i="1"/>
  <c r="L59" i="1" s="1"/>
  <c r="K38" i="1"/>
  <c r="L38" i="1" s="1"/>
  <c r="K16" i="1"/>
  <c r="L16" i="1" s="1"/>
  <c r="K17" i="1"/>
  <c r="L17" i="1" s="1"/>
  <c r="K15" i="1"/>
  <c r="L15" i="1" s="1"/>
  <c r="K58" i="1"/>
  <c r="L58" i="1" s="1"/>
  <c r="K32" i="1"/>
  <c r="L32" i="1" s="1"/>
  <c r="K29" i="1"/>
  <c r="L29" i="1" s="1"/>
  <c r="K54" i="1"/>
  <c r="L54" i="1" s="1"/>
  <c r="K63" i="1"/>
  <c r="L63" i="1" s="1"/>
  <c r="K26" i="1"/>
  <c r="L26" i="1" s="1"/>
  <c r="K40" i="1"/>
  <c r="L40" i="1" s="1"/>
  <c r="K45" i="1"/>
  <c r="L45" i="1" s="1"/>
  <c r="K30" i="1"/>
  <c r="L30" i="1" s="1"/>
  <c r="K34" i="1"/>
  <c r="L34" i="1" s="1"/>
  <c r="K62" i="1"/>
  <c r="L62" i="1" s="1"/>
  <c r="K22" i="1"/>
  <c r="L22" i="1" s="1"/>
  <c r="K47" i="1"/>
  <c r="L47" i="1" s="1"/>
  <c r="K49" i="1"/>
  <c r="L49" i="1" s="1"/>
  <c r="K43" i="1"/>
  <c r="L43" i="1" s="1"/>
  <c r="K67" i="1"/>
  <c r="L67" i="1" s="1"/>
  <c r="K60" i="1"/>
  <c r="L60" i="1" s="1"/>
  <c r="K78" i="1"/>
  <c r="L78" i="1" s="1"/>
  <c r="K51" i="1"/>
  <c r="L51" i="1" s="1"/>
  <c r="K71" i="1"/>
  <c r="L71" i="1" s="1"/>
  <c r="K23" i="1"/>
  <c r="L23" i="1" s="1"/>
  <c r="K36" i="1"/>
  <c r="L36" i="1" s="1"/>
  <c r="K50" i="1"/>
  <c r="L50" i="1" s="1"/>
  <c r="K41" i="1"/>
  <c r="L41" i="1" s="1"/>
  <c r="K48" i="1"/>
  <c r="L48" i="1" s="1"/>
  <c r="K56" i="1"/>
  <c r="L56" i="1" s="1"/>
  <c r="K52" i="1"/>
  <c r="L52" i="1" s="1"/>
  <c r="K37" i="1"/>
  <c r="L37" i="1" s="1"/>
  <c r="K42" i="1"/>
  <c r="L42" i="1" s="1"/>
  <c r="K72" i="1"/>
  <c r="L72" i="1" s="1"/>
  <c r="K84" i="1"/>
  <c r="L84" i="1" s="1"/>
  <c r="K53" i="1"/>
  <c r="L53" i="1" s="1"/>
  <c r="K61" i="1"/>
  <c r="L61" i="1" s="1"/>
  <c r="K73" i="1"/>
  <c r="L73" i="1" s="1"/>
  <c r="K81" i="1"/>
  <c r="L81" i="1" s="1"/>
  <c r="K46" i="1"/>
  <c r="L46" i="1" s="1"/>
  <c r="K55" i="1"/>
  <c r="L55" i="1" s="1"/>
  <c r="K90" i="1"/>
  <c r="L90" i="1" s="1"/>
  <c r="K85" i="1"/>
  <c r="L85" i="1" s="1"/>
  <c r="K89" i="1"/>
  <c r="L89" i="1" s="1"/>
  <c r="K112" i="1"/>
  <c r="L112" i="1" s="1"/>
  <c r="K110" i="1"/>
  <c r="L110" i="1" s="1"/>
  <c r="K106" i="1"/>
  <c r="L106" i="1" s="1"/>
  <c r="K101" i="1"/>
  <c r="L101" i="1" s="1"/>
  <c r="K79" i="1"/>
  <c r="L79" i="1" s="1"/>
  <c r="K93" i="1"/>
  <c r="L93" i="1" s="1"/>
  <c r="K86" i="1"/>
  <c r="L86" i="1" s="1"/>
  <c r="K57" i="1"/>
  <c r="L57" i="1" s="1"/>
  <c r="K98" i="1"/>
  <c r="L98" i="1" s="1"/>
  <c r="K95" i="1"/>
  <c r="L95" i="1" s="1"/>
  <c r="K75" i="1"/>
  <c r="L75" i="1" s="1"/>
  <c r="K116" i="1"/>
  <c r="L116" i="1" s="1"/>
  <c r="K117" i="1"/>
  <c r="L117" i="1" s="1"/>
  <c r="K96" i="1"/>
  <c r="L96" i="1" s="1"/>
  <c r="K44" i="1"/>
  <c r="L44" i="1" s="1"/>
  <c r="K108" i="1"/>
  <c r="L108" i="1" s="1"/>
  <c r="K118" i="1"/>
  <c r="L118" i="1" s="1"/>
  <c r="K113" i="1"/>
  <c r="L113" i="1" s="1"/>
  <c r="K119" i="1"/>
  <c r="L119" i="1" s="1"/>
  <c r="K64" i="1"/>
  <c r="L64" i="1" s="1"/>
  <c r="K102" i="1"/>
  <c r="L102" i="1" s="1"/>
  <c r="K120" i="1"/>
  <c r="L120" i="1" s="1"/>
  <c r="K121" i="1"/>
  <c r="L121" i="1" s="1"/>
  <c r="K114" i="1"/>
  <c r="L114" i="1" s="1"/>
  <c r="K122" i="1"/>
  <c r="L122" i="1" s="1"/>
  <c r="K115" i="1"/>
  <c r="L115" i="1" s="1"/>
  <c r="K123" i="1"/>
  <c r="L123" i="1" s="1"/>
  <c r="K124" i="1"/>
  <c r="L124" i="1" s="1"/>
  <c r="K125" i="1"/>
  <c r="L125" i="1" s="1"/>
  <c r="K68" i="1"/>
  <c r="L68" i="1" s="1"/>
  <c r="K33" i="1"/>
  <c r="L33" i="1" s="1"/>
  <c r="K104" i="1"/>
  <c r="L104" i="1" s="1"/>
  <c r="K69" i="1"/>
  <c r="L69" i="1" s="1"/>
  <c r="K126" i="1"/>
  <c r="L126" i="1" s="1"/>
  <c r="K91" i="1"/>
  <c r="L91" i="1" s="1"/>
  <c r="K65" i="1"/>
  <c r="L65" i="1" s="1"/>
  <c r="K109" i="1"/>
  <c r="L109" i="1" s="1"/>
  <c r="K99" i="1"/>
  <c r="L99" i="1" s="1"/>
  <c r="K74" i="1"/>
  <c r="L74" i="1" s="1"/>
  <c r="K88" i="1"/>
  <c r="L88" i="1" s="1"/>
  <c r="K127" i="1"/>
  <c r="L127" i="1" s="1"/>
  <c r="K8" i="1"/>
  <c r="L8" i="1" s="1"/>
  <c r="K77" i="1"/>
  <c r="L77" i="1" s="1"/>
  <c r="K66" i="1"/>
  <c r="L66" i="1" s="1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I6" i="1" l="1"/>
  <c r="J6" i="1" s="1"/>
  <c r="I13" i="1"/>
  <c r="J13" i="1" s="1"/>
  <c r="I19" i="1"/>
  <c r="J19" i="1" s="1"/>
  <c r="I9" i="1"/>
  <c r="J9" i="1" s="1"/>
  <c r="I28" i="1"/>
  <c r="J28" i="1" s="1"/>
  <c r="I5" i="1"/>
  <c r="J5" i="1" s="1"/>
  <c r="I11" i="1"/>
  <c r="J11" i="1" s="1"/>
  <c r="I20" i="1"/>
  <c r="J20" i="1" s="1"/>
  <c r="I27" i="1"/>
  <c r="J27" i="1" s="1"/>
  <c r="I4" i="1"/>
  <c r="J4" i="1" s="1"/>
  <c r="I7" i="1"/>
  <c r="J7" i="1" s="1"/>
  <c r="I21" i="1"/>
  <c r="J21" i="1" s="1"/>
  <c r="I59" i="1"/>
  <c r="J59" i="1" s="1"/>
  <c r="I12" i="1"/>
  <c r="J12" i="1" s="1"/>
  <c r="I10" i="1"/>
  <c r="J10" i="1" s="1"/>
  <c r="I31" i="1"/>
  <c r="J31" i="1" s="1"/>
  <c r="I24" i="1"/>
  <c r="J24" i="1" s="1"/>
  <c r="I14" i="1"/>
  <c r="J14" i="1" s="1"/>
  <c r="I25" i="1"/>
  <c r="J25" i="1" s="1"/>
  <c r="I35" i="1"/>
  <c r="J35" i="1" s="1"/>
  <c r="I30" i="1"/>
  <c r="J30" i="1" s="1"/>
  <c r="I38" i="1"/>
  <c r="J38" i="1" s="1"/>
  <c r="I58" i="1"/>
  <c r="J58" i="1" s="1"/>
  <c r="I32" i="1"/>
  <c r="J32" i="1" s="1"/>
  <c r="I62" i="1"/>
  <c r="J62" i="1" s="1"/>
  <c r="I54" i="1"/>
  <c r="J54" i="1" s="1"/>
  <c r="I78" i="1"/>
  <c r="J78" i="1" s="1"/>
  <c r="I29" i="1"/>
  <c r="J29" i="1" s="1"/>
  <c r="I18" i="1"/>
  <c r="J18" i="1" s="1"/>
  <c r="I34" i="1"/>
  <c r="J34" i="1" s="1"/>
  <c r="I47" i="1"/>
  <c r="J47" i="1" s="1"/>
  <c r="I23" i="1"/>
  <c r="J23" i="1" s="1"/>
  <c r="I63" i="1"/>
  <c r="J63" i="1" s="1"/>
  <c r="I40" i="1"/>
  <c r="J40" i="1" s="1"/>
  <c r="I48" i="1"/>
  <c r="J48" i="1" s="1"/>
  <c r="I17" i="1"/>
  <c r="J17" i="1" s="1"/>
  <c r="I16" i="1"/>
  <c r="J16" i="1" s="1"/>
  <c r="I51" i="1"/>
  <c r="J51" i="1" s="1"/>
  <c r="I49" i="1"/>
  <c r="J49" i="1" s="1"/>
  <c r="I72" i="1"/>
  <c r="J72" i="1" s="1"/>
  <c r="I71" i="1"/>
  <c r="J71" i="1" s="1"/>
  <c r="I67" i="1"/>
  <c r="J67" i="1" s="1"/>
  <c r="I45" i="1"/>
  <c r="J45" i="1" s="1"/>
  <c r="I22" i="1"/>
  <c r="J22" i="1" s="1"/>
  <c r="I26" i="1"/>
  <c r="J26" i="1" s="1"/>
  <c r="I37" i="1"/>
  <c r="J37" i="1" s="1"/>
  <c r="I15" i="1"/>
  <c r="J15" i="1" s="1"/>
  <c r="I43" i="1"/>
  <c r="J43" i="1" s="1"/>
  <c r="I41" i="1"/>
  <c r="J41" i="1" s="1"/>
  <c r="I73" i="1"/>
  <c r="J73" i="1" s="1"/>
  <c r="I60" i="1"/>
  <c r="J60" i="1" s="1"/>
  <c r="I50" i="1"/>
  <c r="J50" i="1" s="1"/>
  <c r="I84" i="1"/>
  <c r="J84" i="1" s="1"/>
  <c r="I42" i="1"/>
  <c r="J42" i="1" s="1"/>
  <c r="I81" i="1"/>
  <c r="J81" i="1" s="1"/>
  <c r="I36" i="1"/>
  <c r="J36" i="1" s="1"/>
  <c r="I56" i="1"/>
  <c r="J56" i="1" s="1"/>
  <c r="I112" i="1"/>
  <c r="J112" i="1" s="1"/>
  <c r="I106" i="1"/>
  <c r="J106" i="1" s="1"/>
  <c r="I52" i="1"/>
  <c r="J52" i="1" s="1"/>
  <c r="I46" i="1"/>
  <c r="J46" i="1" s="1"/>
  <c r="I55" i="1"/>
  <c r="J55" i="1" s="1"/>
  <c r="I93" i="1"/>
  <c r="J93" i="1" s="1"/>
  <c r="I86" i="1"/>
  <c r="J86" i="1" s="1"/>
  <c r="I110" i="1"/>
  <c r="J110" i="1" s="1"/>
  <c r="I101" i="1"/>
  <c r="J101" i="1" s="1"/>
  <c r="I53" i="1"/>
  <c r="J53" i="1" s="1"/>
  <c r="I61" i="1"/>
  <c r="J61" i="1" s="1"/>
  <c r="I57" i="1"/>
  <c r="J57" i="1" s="1"/>
  <c r="I98" i="1"/>
  <c r="J98" i="1" s="1"/>
  <c r="I95" i="1"/>
  <c r="J95" i="1" s="1"/>
  <c r="I75" i="1"/>
  <c r="J75" i="1" s="1"/>
  <c r="I79" i="1"/>
  <c r="J79" i="1" s="1"/>
  <c r="I116" i="1"/>
  <c r="J116" i="1" s="1"/>
  <c r="I89" i="1"/>
  <c r="J89" i="1" s="1"/>
  <c r="I117" i="1"/>
  <c r="J117" i="1" s="1"/>
  <c r="I85" i="1"/>
  <c r="J85" i="1" s="1"/>
  <c r="I96" i="1"/>
  <c r="J96" i="1" s="1"/>
  <c r="I44" i="1"/>
  <c r="J44" i="1" s="1"/>
  <c r="I90" i="1"/>
  <c r="J90" i="1" s="1"/>
  <c r="I108" i="1"/>
  <c r="J108" i="1" s="1"/>
  <c r="I118" i="1"/>
  <c r="J118" i="1" s="1"/>
  <c r="I113" i="1"/>
  <c r="J113" i="1" s="1"/>
  <c r="I119" i="1"/>
  <c r="J119" i="1" s="1"/>
  <c r="I64" i="1"/>
  <c r="J64" i="1" s="1"/>
  <c r="I102" i="1"/>
  <c r="J102" i="1" s="1"/>
  <c r="I120" i="1"/>
  <c r="J120" i="1" s="1"/>
  <c r="I121" i="1"/>
  <c r="J121" i="1" s="1"/>
  <c r="I114" i="1"/>
  <c r="J114" i="1" s="1"/>
  <c r="I122" i="1"/>
  <c r="J122" i="1" s="1"/>
  <c r="I115" i="1"/>
  <c r="J115" i="1" s="1"/>
  <c r="I123" i="1"/>
  <c r="J123" i="1" s="1"/>
  <c r="I124" i="1"/>
  <c r="J124" i="1" s="1"/>
  <c r="I125" i="1"/>
  <c r="J125" i="1" s="1"/>
  <c r="I68" i="1"/>
  <c r="J68" i="1" s="1"/>
  <c r="I33" i="1"/>
  <c r="J33" i="1" s="1"/>
  <c r="I104" i="1"/>
  <c r="J104" i="1" s="1"/>
  <c r="I69" i="1"/>
  <c r="J69" i="1" s="1"/>
  <c r="I126" i="1"/>
  <c r="J126" i="1" s="1"/>
  <c r="I91" i="1"/>
  <c r="J91" i="1" s="1"/>
  <c r="I65" i="1"/>
  <c r="J65" i="1" s="1"/>
  <c r="I109" i="1"/>
  <c r="J109" i="1" s="1"/>
  <c r="I99" i="1"/>
  <c r="J99" i="1" s="1"/>
  <c r="I74" i="1"/>
  <c r="J74" i="1" s="1"/>
  <c r="I88" i="1"/>
  <c r="J88" i="1" s="1"/>
  <c r="I127" i="1"/>
  <c r="J127" i="1" s="1"/>
  <c r="I8" i="1"/>
  <c r="J8" i="1" s="1"/>
  <c r="I77" i="1"/>
  <c r="J77" i="1" s="1"/>
  <c r="I66" i="1"/>
  <c r="J66" i="1" s="1"/>
  <c r="G99" i="1"/>
  <c r="H99" i="1" s="1"/>
  <c r="G117" i="1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E99" i="1" l="1"/>
  <c r="G6" i="1"/>
  <c r="H6" i="1" s="1"/>
  <c r="E6" i="1" s="1"/>
  <c r="G13" i="1"/>
  <c r="H13" i="1" s="1"/>
  <c r="E13" i="1" s="1"/>
  <c r="G19" i="1"/>
  <c r="H19" i="1" s="1"/>
  <c r="E19" i="1" s="1"/>
  <c r="G9" i="1"/>
  <c r="H9" i="1" s="1"/>
  <c r="E9" i="1" s="1"/>
  <c r="G28" i="1"/>
  <c r="H28" i="1" s="1"/>
  <c r="E28" i="1" s="1"/>
  <c r="G5" i="1"/>
  <c r="H5" i="1" s="1"/>
  <c r="E5" i="1" s="1"/>
  <c r="G11" i="1"/>
  <c r="H11" i="1" s="1"/>
  <c r="E11" i="1" s="1"/>
  <c r="G20" i="1"/>
  <c r="H20" i="1" s="1"/>
  <c r="E20" i="1" s="1"/>
  <c r="G27" i="1"/>
  <c r="H27" i="1" s="1"/>
  <c r="E27" i="1" s="1"/>
  <c r="G4" i="1"/>
  <c r="H4" i="1" s="1"/>
  <c r="E4" i="1" s="1"/>
  <c r="G7" i="1"/>
  <c r="H7" i="1" s="1"/>
  <c r="E7" i="1" s="1"/>
  <c r="G21" i="1"/>
  <c r="H21" i="1" s="1"/>
  <c r="E21" i="1" s="1"/>
  <c r="G59" i="1"/>
  <c r="H59" i="1" s="1"/>
  <c r="E59" i="1" s="1"/>
  <c r="G12" i="1"/>
  <c r="H12" i="1" s="1"/>
  <c r="E12" i="1" s="1"/>
  <c r="G10" i="1"/>
  <c r="H10" i="1" s="1"/>
  <c r="E10" i="1" s="1"/>
  <c r="G31" i="1"/>
  <c r="H31" i="1" s="1"/>
  <c r="E31" i="1" s="1"/>
  <c r="G24" i="1"/>
  <c r="H24" i="1" s="1"/>
  <c r="E24" i="1" s="1"/>
  <c r="G14" i="1"/>
  <c r="H14" i="1" s="1"/>
  <c r="E14" i="1" s="1"/>
  <c r="G25" i="1"/>
  <c r="H25" i="1" s="1"/>
  <c r="E25" i="1" s="1"/>
  <c r="G35" i="1"/>
  <c r="H35" i="1" s="1"/>
  <c r="E35" i="1" s="1"/>
  <c r="G30" i="1"/>
  <c r="H30" i="1" s="1"/>
  <c r="E30" i="1" s="1"/>
  <c r="G38" i="1"/>
  <c r="H38" i="1" s="1"/>
  <c r="E38" i="1" s="1"/>
  <c r="G58" i="1"/>
  <c r="H58" i="1" s="1"/>
  <c r="E58" i="1" s="1"/>
  <c r="G32" i="1"/>
  <c r="H32" i="1" s="1"/>
  <c r="E32" i="1" s="1"/>
  <c r="G62" i="1"/>
  <c r="H62" i="1" s="1"/>
  <c r="E62" i="1" s="1"/>
  <c r="G54" i="1"/>
  <c r="H54" i="1" s="1"/>
  <c r="E54" i="1" s="1"/>
  <c r="G78" i="1"/>
  <c r="H78" i="1" s="1"/>
  <c r="E78" i="1" s="1"/>
  <c r="G29" i="1"/>
  <c r="H29" i="1" s="1"/>
  <c r="E29" i="1" s="1"/>
  <c r="G18" i="1"/>
  <c r="H18" i="1" s="1"/>
  <c r="E18" i="1" s="1"/>
  <c r="G34" i="1"/>
  <c r="H34" i="1" s="1"/>
  <c r="E34" i="1" s="1"/>
  <c r="G47" i="1"/>
  <c r="H47" i="1" s="1"/>
  <c r="E47" i="1" s="1"/>
  <c r="G23" i="1"/>
  <c r="H23" i="1" s="1"/>
  <c r="E23" i="1" s="1"/>
  <c r="G63" i="1"/>
  <c r="H63" i="1" s="1"/>
  <c r="E63" i="1" s="1"/>
  <c r="G40" i="1"/>
  <c r="H40" i="1" s="1"/>
  <c r="E40" i="1" s="1"/>
  <c r="G48" i="1"/>
  <c r="H48" i="1" s="1"/>
  <c r="E48" i="1" s="1"/>
  <c r="G17" i="1"/>
  <c r="H17" i="1" s="1"/>
  <c r="E17" i="1" s="1"/>
  <c r="G16" i="1"/>
  <c r="H16" i="1" s="1"/>
  <c r="E16" i="1" s="1"/>
  <c r="G51" i="1"/>
  <c r="H51" i="1" s="1"/>
  <c r="E51" i="1" s="1"/>
  <c r="G49" i="1"/>
  <c r="H49" i="1" s="1"/>
  <c r="E49" i="1" s="1"/>
  <c r="G72" i="1"/>
  <c r="H72" i="1" s="1"/>
  <c r="E72" i="1" s="1"/>
  <c r="G71" i="1"/>
  <c r="H71" i="1" s="1"/>
  <c r="E71" i="1" s="1"/>
  <c r="G67" i="1"/>
  <c r="H67" i="1" s="1"/>
  <c r="E67" i="1" s="1"/>
  <c r="G45" i="1"/>
  <c r="H45" i="1" s="1"/>
  <c r="E45" i="1" s="1"/>
  <c r="G22" i="1"/>
  <c r="H22" i="1" s="1"/>
  <c r="E22" i="1" s="1"/>
  <c r="G26" i="1"/>
  <c r="H26" i="1" s="1"/>
  <c r="E26" i="1" s="1"/>
  <c r="G37" i="1"/>
  <c r="H37" i="1" s="1"/>
  <c r="E37" i="1" s="1"/>
  <c r="G15" i="1"/>
  <c r="H15" i="1" s="1"/>
  <c r="E15" i="1" s="1"/>
  <c r="G43" i="1"/>
  <c r="H43" i="1" s="1"/>
  <c r="E43" i="1" s="1"/>
  <c r="G41" i="1"/>
  <c r="H41" i="1" s="1"/>
  <c r="E41" i="1" s="1"/>
  <c r="G73" i="1"/>
  <c r="H73" i="1" s="1"/>
  <c r="E73" i="1" s="1"/>
  <c r="G60" i="1"/>
  <c r="H60" i="1" s="1"/>
  <c r="E60" i="1" s="1"/>
  <c r="G50" i="1"/>
  <c r="H50" i="1" s="1"/>
  <c r="E50" i="1" s="1"/>
  <c r="G84" i="1"/>
  <c r="H84" i="1" s="1"/>
  <c r="E84" i="1" s="1"/>
  <c r="G42" i="1"/>
  <c r="H42" i="1" s="1"/>
  <c r="E42" i="1" s="1"/>
  <c r="G81" i="1"/>
  <c r="H81" i="1" s="1"/>
  <c r="E81" i="1" s="1"/>
  <c r="G36" i="1"/>
  <c r="H36" i="1" s="1"/>
  <c r="E36" i="1" s="1"/>
  <c r="G56" i="1"/>
  <c r="H56" i="1" s="1"/>
  <c r="E56" i="1" s="1"/>
  <c r="G112" i="1"/>
  <c r="H112" i="1" s="1"/>
  <c r="E112" i="1" s="1"/>
  <c r="G106" i="1"/>
  <c r="H106" i="1" s="1"/>
  <c r="E106" i="1" s="1"/>
  <c r="G52" i="1"/>
  <c r="H52" i="1" s="1"/>
  <c r="E52" i="1" s="1"/>
  <c r="G46" i="1"/>
  <c r="H46" i="1" s="1"/>
  <c r="E46" i="1" s="1"/>
  <c r="G55" i="1"/>
  <c r="H55" i="1" s="1"/>
  <c r="E55" i="1" s="1"/>
  <c r="G93" i="1"/>
  <c r="H93" i="1" s="1"/>
  <c r="E93" i="1" s="1"/>
  <c r="G86" i="1"/>
  <c r="H86" i="1" s="1"/>
  <c r="E86" i="1" s="1"/>
  <c r="G110" i="1"/>
  <c r="H110" i="1" s="1"/>
  <c r="E110" i="1" s="1"/>
  <c r="G101" i="1"/>
  <c r="H101" i="1" s="1"/>
  <c r="E101" i="1" s="1"/>
  <c r="G53" i="1"/>
  <c r="H53" i="1" s="1"/>
  <c r="E53" i="1" s="1"/>
  <c r="G61" i="1"/>
  <c r="H61" i="1" s="1"/>
  <c r="E61" i="1" s="1"/>
  <c r="G57" i="1"/>
  <c r="H57" i="1" s="1"/>
  <c r="E57" i="1" s="1"/>
  <c r="G98" i="1"/>
  <c r="H98" i="1" s="1"/>
  <c r="E98" i="1" s="1"/>
  <c r="G95" i="1"/>
  <c r="H95" i="1" s="1"/>
  <c r="E95" i="1" s="1"/>
  <c r="G75" i="1"/>
  <c r="H75" i="1" s="1"/>
  <c r="E75" i="1" s="1"/>
  <c r="G79" i="1"/>
  <c r="H79" i="1" s="1"/>
  <c r="E79" i="1" s="1"/>
  <c r="G116" i="1"/>
  <c r="H116" i="1" s="1"/>
  <c r="E116" i="1" s="1"/>
  <c r="G89" i="1"/>
  <c r="H89" i="1" s="1"/>
  <c r="E89" i="1" s="1"/>
  <c r="H117" i="1"/>
  <c r="E117" i="1" s="1"/>
  <c r="G85" i="1"/>
  <c r="H85" i="1" s="1"/>
  <c r="E85" i="1" s="1"/>
  <c r="G96" i="1"/>
  <c r="H96" i="1" s="1"/>
  <c r="E96" i="1" s="1"/>
  <c r="G44" i="1"/>
  <c r="H44" i="1" s="1"/>
  <c r="E44" i="1" s="1"/>
  <c r="G90" i="1"/>
  <c r="H90" i="1" s="1"/>
  <c r="E90" i="1" s="1"/>
  <c r="G108" i="1"/>
  <c r="H108" i="1" s="1"/>
  <c r="E108" i="1" s="1"/>
  <c r="G118" i="1"/>
  <c r="H118" i="1" s="1"/>
  <c r="E118" i="1" s="1"/>
  <c r="G113" i="1"/>
  <c r="H113" i="1" s="1"/>
  <c r="E113" i="1" s="1"/>
  <c r="G119" i="1"/>
  <c r="H119" i="1" s="1"/>
  <c r="E119" i="1" s="1"/>
  <c r="G64" i="1"/>
  <c r="H64" i="1" s="1"/>
  <c r="E64" i="1" s="1"/>
  <c r="G102" i="1"/>
  <c r="H102" i="1" s="1"/>
  <c r="E102" i="1" s="1"/>
  <c r="G120" i="1"/>
  <c r="H120" i="1" s="1"/>
  <c r="E120" i="1" s="1"/>
  <c r="G121" i="1"/>
  <c r="H121" i="1" s="1"/>
  <c r="E121" i="1" s="1"/>
  <c r="G114" i="1"/>
  <c r="H114" i="1" s="1"/>
  <c r="E114" i="1" s="1"/>
  <c r="G122" i="1"/>
  <c r="H122" i="1" s="1"/>
  <c r="E122" i="1" s="1"/>
  <c r="G115" i="1"/>
  <c r="H115" i="1" s="1"/>
  <c r="E115" i="1" s="1"/>
  <c r="G123" i="1"/>
  <c r="H123" i="1" s="1"/>
  <c r="E123" i="1" s="1"/>
  <c r="G124" i="1"/>
  <c r="H124" i="1" s="1"/>
  <c r="E124" i="1" s="1"/>
  <c r="G125" i="1"/>
  <c r="H125" i="1" s="1"/>
  <c r="E125" i="1" s="1"/>
  <c r="G68" i="1"/>
  <c r="H68" i="1" s="1"/>
  <c r="E68" i="1" s="1"/>
  <c r="G33" i="1"/>
  <c r="H33" i="1" s="1"/>
  <c r="E33" i="1" s="1"/>
  <c r="G104" i="1"/>
  <c r="H104" i="1" s="1"/>
  <c r="E104" i="1" s="1"/>
  <c r="G69" i="1"/>
  <c r="H69" i="1" s="1"/>
  <c r="E69" i="1" s="1"/>
  <c r="G126" i="1"/>
  <c r="H126" i="1" s="1"/>
  <c r="E126" i="1" s="1"/>
  <c r="G91" i="1"/>
  <c r="H91" i="1" s="1"/>
  <c r="E91" i="1" s="1"/>
  <c r="G65" i="1"/>
  <c r="H65" i="1" s="1"/>
  <c r="E65" i="1" s="1"/>
  <c r="G109" i="1"/>
  <c r="H109" i="1" s="1"/>
  <c r="E109" i="1" s="1"/>
  <c r="G74" i="1"/>
  <c r="H74" i="1" s="1"/>
  <c r="E74" i="1" s="1"/>
  <c r="G88" i="1"/>
  <c r="H88" i="1" s="1"/>
  <c r="E88" i="1" s="1"/>
  <c r="G127" i="1"/>
  <c r="H127" i="1" s="1"/>
  <c r="E127" i="1" s="1"/>
  <c r="G8" i="1"/>
  <c r="H8" i="1" s="1"/>
  <c r="E8" i="1" s="1"/>
  <c r="G77" i="1"/>
  <c r="H77" i="1" s="1"/>
  <c r="E77" i="1" s="1"/>
  <c r="G66" i="1"/>
  <c r="H66" i="1" s="1"/>
  <c r="E66" i="1" s="1"/>
  <c r="O9" i="3"/>
  <c r="O17" i="3"/>
  <c r="O33" i="3"/>
  <c r="O41" i="3"/>
  <c r="O49" i="3"/>
  <c r="O57" i="3"/>
  <c r="O65" i="3"/>
  <c r="O73" i="3"/>
  <c r="O81" i="3"/>
  <c r="O89" i="3"/>
  <c r="O96" i="3"/>
  <c r="O97" i="3"/>
  <c r="O98" i="3"/>
  <c r="O99" i="3"/>
  <c r="O100" i="3"/>
  <c r="O101" i="3"/>
  <c r="O102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N2" i="3"/>
  <c r="O2" i="3" s="1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2" i="3"/>
  <c r="O72" i="3" s="1"/>
  <c r="N73" i="3"/>
  <c r="N74" i="3"/>
  <c r="O74" i="3" s="1"/>
  <c r="N75" i="3"/>
  <c r="O75" i="3" s="1"/>
  <c r="N76" i="3"/>
  <c r="O76" i="3" s="1"/>
  <c r="N77" i="3"/>
  <c r="O77" i="3" s="1"/>
  <c r="N78" i="3"/>
  <c r="O78" i="3" s="1"/>
  <c r="N79" i="3"/>
  <c r="O79" i="3" s="1"/>
  <c r="N80" i="3"/>
  <c r="O80" i="3" s="1"/>
  <c r="N81" i="3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N90" i="3"/>
  <c r="O90" i="3" s="1"/>
  <c r="N91" i="3"/>
  <c r="O91" i="3" s="1"/>
  <c r="N92" i="3"/>
  <c r="O92" i="3" s="1"/>
  <c r="N93" i="3"/>
  <c r="O93" i="3" s="1"/>
  <c r="N94" i="3"/>
  <c r="O94" i="3" s="1"/>
  <c r="N95" i="3"/>
  <c r="O95" i="3" s="1"/>
  <c r="N96" i="3"/>
  <c r="N97" i="3"/>
  <c r="N98" i="3"/>
  <c r="N99" i="3"/>
  <c r="N100" i="3"/>
  <c r="N101" i="3"/>
  <c r="N10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NAT185121" description="Connection to the 'NAT185121' query in the workbook." type="5" refreshedVersion="6" background="1">
    <dbPr connection="Provider=Microsoft.Mashup.OleDb.1;Data Source=$Workbook$;Location=NAT185121;Extended Properties=&quot;&quot;" command="SELECT * FROM [NAT185121]"/>
  </connection>
  <connection id="2" xr16:uid="{00000000-0015-0000-FFFF-FFFF01000000}" keepAlive="1" name="Query - NAT185122" description="Connection to the 'NAT185122' query in the workbook." type="5" refreshedVersion="6" background="1">
    <dbPr connection="Provider=Microsoft.Mashup.OleDb.1;Data Source=$Workbook$;Location=NAT185122;Extended Properties=&quot;&quot;" command="SELECT * FROM [NAT185122]"/>
  </connection>
  <connection id="3" xr16:uid="{00000000-0015-0000-FFFF-FFFF02000000}" keepAlive="1" name="Query - NAT185124" description="Connection to the 'NAT185124' query in the workbook." type="5" refreshedVersion="6" background="1">
    <dbPr connection="Provider=Microsoft.Mashup.OleDb.1;Data Source=$Workbook$;Location=NAT185124;Extended Properties=&quot;&quot;" command="SELECT * FROM [NAT185124]"/>
  </connection>
  <connection id="4" xr16:uid="{00000000-0015-0000-FFFF-FFFF03000000}" keepAlive="1" name="Query - NAT185125" description="Connection to the 'NAT185125' query in the workbook." type="5" refreshedVersion="6" background="1">
    <dbPr connection="Provider=Microsoft.Mashup.OleDb.1;Data Source=$Workbook$;Location=NAT185125;Extended Properties=&quot;&quot;" command="SELECT * FROM [NAT185125]"/>
  </connection>
  <connection id="5" xr16:uid="{00000000-0015-0000-FFFF-FFFF04000000}" keepAlive="1" name="Query - NAT185202" description="Connection to the 'NAT185202' query in the workbook." type="5" refreshedVersion="6" background="1">
    <dbPr connection="Provider=Microsoft.Mashup.OleDb.1;Data Source=$Workbook$;Location=NAT185202;Extended Properties=&quot;&quot;" command="SELECT * FROM [NAT185202]"/>
  </connection>
  <connection id="6" xr16:uid="{00000000-0015-0000-FFFF-FFFF05000000}" keepAlive="1" name="Query - NAT185203" description="Connection to the 'NAT185203' query in the workbook." type="5" refreshedVersion="6" background="1">
    <dbPr connection="Provider=Microsoft.Mashup.OleDb.1;Data Source=$Workbook$;Location=NAT185203;Extended Properties=&quot;&quot;" command="SELECT * FROM [NAT185203]"/>
  </connection>
  <connection id="7" xr16:uid="{00000000-0015-0000-FFFF-FFFF06000000}" keepAlive="1" name="Query - NAT185204" description="Connection to the 'NAT185204' query in the workbook." type="5" refreshedVersion="6" background="1">
    <dbPr connection="Provider=Microsoft.Mashup.OleDb.1;Data Source=$Workbook$;Location=NAT185204;Extended Properties=&quot;&quot;" command="SELECT * FROM [NAT185204]"/>
  </connection>
</connections>
</file>

<file path=xl/sharedStrings.xml><?xml version="1.0" encoding="utf-8"?>
<sst xmlns="http://schemas.openxmlformats.org/spreadsheetml/2006/main" count="4144" uniqueCount="1375">
  <si>
    <t>Points Table</t>
  </si>
  <si>
    <t>Position</t>
  </si>
  <si>
    <t>Points</t>
  </si>
  <si>
    <t>Card</t>
  </si>
  <si>
    <t>Name</t>
  </si>
  <si>
    <t>Club</t>
  </si>
  <si>
    <t>Total</t>
  </si>
  <si>
    <t>YOB</t>
  </si>
  <si>
    <t>Column1</t>
  </si>
  <si>
    <t>Column2</t>
  </si>
  <si>
    <t>Rank</t>
  </si>
  <si>
    <t>Bib</t>
  </si>
  <si>
    <t>Category</t>
  </si>
  <si>
    <t>1st Run</t>
  </si>
  <si>
    <t>2nd run</t>
  </si>
  <si>
    <t>Total Time</t>
  </si>
  <si>
    <t>NOAKES Alexis</t>
  </si>
  <si>
    <t>GEORG</t>
  </si>
  <si>
    <t>U14</t>
  </si>
  <si>
    <t>50.29</t>
  </si>
  <si>
    <t>HILLIER Kyra</t>
  </si>
  <si>
    <t>OSLER</t>
  </si>
  <si>
    <t>50.41</t>
  </si>
  <si>
    <t>HUNTER Sophie</t>
  </si>
  <si>
    <t>50.93</t>
  </si>
  <si>
    <t>DENOMME Abigail</t>
  </si>
  <si>
    <t>NATAC</t>
  </si>
  <si>
    <t>51.01</t>
  </si>
  <si>
    <t>RUSAW Isabella</t>
  </si>
  <si>
    <t>51.04</t>
  </si>
  <si>
    <t>SEWELL Lily</t>
  </si>
  <si>
    <t>51.33</t>
  </si>
  <si>
    <t>PODIVINSKY Olivia</t>
  </si>
  <si>
    <t>51.35</t>
  </si>
  <si>
    <t>SZIKLAI Lauren</t>
  </si>
  <si>
    <t>51.70</t>
  </si>
  <si>
    <t>SYMONS Ava</t>
  </si>
  <si>
    <t>51.72</t>
  </si>
  <si>
    <t>VAN STRIEN Maxine</t>
  </si>
  <si>
    <t>51.82</t>
  </si>
  <si>
    <t>BYERS Abbygail</t>
  </si>
  <si>
    <t>DEVGL</t>
  </si>
  <si>
    <t>51.86</t>
  </si>
  <si>
    <t>BIER Charlize</t>
  </si>
  <si>
    <t>51.89</t>
  </si>
  <si>
    <t>JENKINS Melanie</t>
  </si>
  <si>
    <t>51.93</t>
  </si>
  <si>
    <t>HARVEY Marisol</t>
  </si>
  <si>
    <t>GLA</t>
  </si>
  <si>
    <t>51.98</t>
  </si>
  <si>
    <t>CRAIG Karina</t>
  </si>
  <si>
    <t>CRAIG</t>
  </si>
  <si>
    <t>ZEMLA Zoe</t>
  </si>
  <si>
    <t>52.20</t>
  </si>
  <si>
    <t>ROBERTSON Caroline</t>
  </si>
  <si>
    <t>52.28</t>
  </si>
  <si>
    <t>WHITE Elizabeth</t>
  </si>
  <si>
    <t>52.30</t>
  </si>
  <si>
    <t>MULCAHY Pippa</t>
  </si>
  <si>
    <t>52.38</t>
  </si>
  <si>
    <t>MACDONALD Georgia</t>
  </si>
  <si>
    <t>52.42</t>
  </si>
  <si>
    <t>GILDAY Ellen</t>
  </si>
  <si>
    <t>52.68</t>
  </si>
  <si>
    <t>CORNTHWAITE Mikayla</t>
  </si>
  <si>
    <t>NBAY</t>
  </si>
  <si>
    <t>52.90</t>
  </si>
  <si>
    <t>WALL Gabby</t>
  </si>
  <si>
    <t>ALPIN</t>
  </si>
  <si>
    <t>53.22</t>
  </si>
  <si>
    <t>GATCLIFFE Emma</t>
  </si>
  <si>
    <t>53.26</t>
  </si>
  <si>
    <t>RUDSON Jordyn</t>
  </si>
  <si>
    <t>53.40</t>
  </si>
  <si>
    <t>ROLLINS Sarah</t>
  </si>
  <si>
    <t>53.41</t>
  </si>
  <si>
    <t>LUBORSKY Sophie</t>
  </si>
  <si>
    <t>53.47</t>
  </si>
  <si>
    <t>CANTONI Laura</t>
  </si>
  <si>
    <t>53.48</t>
  </si>
  <si>
    <t>FRY Kathryn</t>
  </si>
  <si>
    <t>53.50</t>
  </si>
  <si>
    <t>LOSSIUS Mia</t>
  </si>
  <si>
    <t>53.53</t>
  </si>
  <si>
    <t>AITKEN Kayleigh</t>
  </si>
  <si>
    <t>53.72</t>
  </si>
  <si>
    <t>MACGREGOR Kate</t>
  </si>
  <si>
    <t>SANDERSON-KIRBY Kayla</t>
  </si>
  <si>
    <t>TSCBM</t>
  </si>
  <si>
    <t>53.86</t>
  </si>
  <si>
    <t>BENSON Claire</t>
  </si>
  <si>
    <t>53.90</t>
  </si>
  <si>
    <t>ATKINSON Lindsay</t>
  </si>
  <si>
    <t>54.10</t>
  </si>
  <si>
    <t>WAYLAND Lauren</t>
  </si>
  <si>
    <t>JOZOW</t>
  </si>
  <si>
    <t>DONNELLY Madison</t>
  </si>
  <si>
    <t>54.17</t>
  </si>
  <si>
    <t>CROXON Grace</t>
  </si>
  <si>
    <t>54.19</t>
  </si>
  <si>
    <t>FREIDEL Lou</t>
  </si>
  <si>
    <t>54.33</t>
  </si>
  <si>
    <t>VOGEL Eva</t>
  </si>
  <si>
    <t>54.41</t>
  </si>
  <si>
    <t>TURNER Sofie</t>
  </si>
  <si>
    <t>CALDN</t>
  </si>
  <si>
    <t>54.46</t>
  </si>
  <si>
    <t>VINCE Isabella</t>
  </si>
  <si>
    <t>BEAVR</t>
  </si>
  <si>
    <t>54.49</t>
  </si>
  <si>
    <t>SINGER Morgan</t>
  </si>
  <si>
    <t>54.59</t>
  </si>
  <si>
    <t>HAWTIN Elle</t>
  </si>
  <si>
    <t>54.64</t>
  </si>
  <si>
    <t>CLARK Elli</t>
  </si>
  <si>
    <t>54.65</t>
  </si>
  <si>
    <t>FREYKE Jessica</t>
  </si>
  <si>
    <t>54.85</t>
  </si>
  <si>
    <t>OLSEN Natasha</t>
  </si>
  <si>
    <t>54.89</t>
  </si>
  <si>
    <t>ROBINSON Olivia</t>
  </si>
  <si>
    <t>54.91</t>
  </si>
  <si>
    <t>PERRY Juliette</t>
  </si>
  <si>
    <t>55.16</t>
  </si>
  <si>
    <t>KALINS Nora</t>
  </si>
  <si>
    <t>55.26</t>
  </si>
  <si>
    <t>RAYMOND Tessa</t>
  </si>
  <si>
    <t>55.35</t>
  </si>
  <si>
    <t>MILLER Megan</t>
  </si>
  <si>
    <t>55.54</t>
  </si>
  <si>
    <t>WATT Jennifer</t>
  </si>
  <si>
    <t>55.59</t>
  </si>
  <si>
    <t>DINARDO Olivia</t>
  </si>
  <si>
    <t>55.83</t>
  </si>
  <si>
    <t>LOCHRAN Mackenzie</t>
  </si>
  <si>
    <t>55.88</t>
  </si>
  <si>
    <t>CONLIFFE Rachael</t>
  </si>
  <si>
    <t>56.14</t>
  </si>
  <si>
    <t>GINGERICH Chloe</t>
  </si>
  <si>
    <t>56.15</t>
  </si>
  <si>
    <t>THOMSON Reese</t>
  </si>
  <si>
    <t>56.24</t>
  </si>
  <si>
    <t>THOMPSON Charlotte</t>
  </si>
  <si>
    <t>56.28</t>
  </si>
  <si>
    <t>HUANG Sian</t>
  </si>
  <si>
    <t>56.34</t>
  </si>
  <si>
    <t>SHAWYER Emma</t>
  </si>
  <si>
    <t>56.48</t>
  </si>
  <si>
    <t>PHELPS Erica</t>
  </si>
  <si>
    <t>56.49</t>
  </si>
  <si>
    <t>WEAMES Camryn</t>
  </si>
  <si>
    <t>MSFLD</t>
  </si>
  <si>
    <t>56.50</t>
  </si>
  <si>
    <t>DIMKINA Kalina</t>
  </si>
  <si>
    <t>56.68</t>
  </si>
  <si>
    <t>OLIVER Rylan</t>
  </si>
  <si>
    <t>56.80</t>
  </si>
  <si>
    <t>MCOUAT Neve</t>
  </si>
  <si>
    <t>56.81</t>
  </si>
  <si>
    <t>TURNER Christina</t>
  </si>
  <si>
    <t>57.02</t>
  </si>
  <si>
    <t>HARGARTEN Laine</t>
  </si>
  <si>
    <t>57.18</t>
  </si>
  <si>
    <t>HUNTER Ava</t>
  </si>
  <si>
    <t>57.47</t>
  </si>
  <si>
    <t>MURDOCH Antonia</t>
  </si>
  <si>
    <t>57.65</t>
  </si>
  <si>
    <t>RUDENKO Larissa</t>
  </si>
  <si>
    <t>57.69</t>
  </si>
  <si>
    <t>CARTER Sara</t>
  </si>
  <si>
    <t>57.75</t>
  </si>
  <si>
    <t>PIRIE Brooke</t>
  </si>
  <si>
    <t>57.77</t>
  </si>
  <si>
    <t>CANNON Marissa</t>
  </si>
  <si>
    <t>57.94</t>
  </si>
  <si>
    <t>SAVOY Stephanie</t>
  </si>
  <si>
    <t>57.98</t>
  </si>
  <si>
    <t>WIGGAN Sophie</t>
  </si>
  <si>
    <t>58.06</t>
  </si>
  <si>
    <t>IACOBUCCI Kate</t>
  </si>
  <si>
    <t>58.13</t>
  </si>
  <si>
    <t>IRELAND Evy</t>
  </si>
  <si>
    <t>58.39</t>
  </si>
  <si>
    <t>LEAIST Natalie</t>
  </si>
  <si>
    <t>58.42</t>
  </si>
  <si>
    <t>COPNICK Sarah</t>
  </si>
  <si>
    <t>58.59</t>
  </si>
  <si>
    <t>KENDELL Trinity</t>
  </si>
  <si>
    <t>58.77</t>
  </si>
  <si>
    <t>BROWN Eliza</t>
  </si>
  <si>
    <t>59.20</t>
  </si>
  <si>
    <t>SHULMAN Ilyssa</t>
  </si>
  <si>
    <t>59.61</t>
  </si>
  <si>
    <t>MCINTYRE SALINAS Suri?E</t>
  </si>
  <si>
    <t>59.82</t>
  </si>
  <si>
    <t>BUSCH Sally</t>
  </si>
  <si>
    <t>59.86</t>
  </si>
  <si>
    <t>ADAIR Safia</t>
  </si>
  <si>
    <t>1:00.73</t>
  </si>
  <si>
    <t>DREGER Lulu</t>
  </si>
  <si>
    <t>1:00.79</t>
  </si>
  <si>
    <t>HUTTON Maggie</t>
  </si>
  <si>
    <t>1:00.84</t>
  </si>
  <si>
    <t>RIDE Madison</t>
  </si>
  <si>
    <t>1:01.53</t>
  </si>
  <si>
    <t>WESSINGER Hailey</t>
  </si>
  <si>
    <t>1:01.92</t>
  </si>
  <si>
    <t>TERNER Amaris</t>
  </si>
  <si>
    <t>1:03.27</t>
  </si>
  <si>
    <t>VON TEICHMAN Chloe</t>
  </si>
  <si>
    <t>1:03.63</t>
  </si>
  <si>
    <t>CARTER Spencer</t>
  </si>
  <si>
    <t>1:04.66</t>
  </si>
  <si>
    <t>BOISSONNEAULT Cheyenne</t>
  </si>
  <si>
    <t>1:10.10</t>
  </si>
  <si>
    <t>COITO Kate</t>
  </si>
  <si>
    <t>DNS</t>
  </si>
  <si>
    <t>EASTWOOD Jordan</t>
  </si>
  <si>
    <t>DNF</t>
  </si>
  <si>
    <t>WATT Lindsay</t>
  </si>
  <si>
    <t>TRAN-CHAPMAN Sophie</t>
  </si>
  <si>
    <t>PRIEST Elliette</t>
  </si>
  <si>
    <t>STOPPENBRINK Katie</t>
  </si>
  <si>
    <t>HEISZ Jamie</t>
  </si>
  <si>
    <t>In List</t>
  </si>
  <si>
    <t>25.01 SG</t>
  </si>
  <si>
    <t>PTS</t>
  </si>
  <si>
    <t>POS</t>
  </si>
  <si>
    <t>26.01 GS</t>
  </si>
  <si>
    <t>46.61</t>
  </si>
  <si>
    <t>44.43</t>
  </si>
  <si>
    <t>1:31.04</t>
  </si>
  <si>
    <t>47.43</t>
  </si>
  <si>
    <t>44.41</t>
  </si>
  <si>
    <t>1:31.84</t>
  </si>
  <si>
    <t>47.59</t>
  </si>
  <si>
    <t>44.94</t>
  </si>
  <si>
    <t>1:32.53</t>
  </si>
  <si>
    <t>47.35</t>
  </si>
  <si>
    <t>45.50</t>
  </si>
  <si>
    <t>1:32.85</t>
  </si>
  <si>
    <t>48.13</t>
  </si>
  <si>
    <t>45.25</t>
  </si>
  <si>
    <t>1:33.38</t>
  </si>
  <si>
    <t>48.91</t>
  </si>
  <si>
    <t>44.53</t>
  </si>
  <si>
    <t>1:33.44</t>
  </si>
  <si>
    <t>48.85</t>
  </si>
  <si>
    <t>44.96</t>
  </si>
  <si>
    <t>1:33.81</t>
  </si>
  <si>
    <t>48.65</t>
  </si>
  <si>
    <t>45.30</t>
  </si>
  <si>
    <t>1:33.95</t>
  </si>
  <si>
    <t>48.49</t>
  </si>
  <si>
    <t>45.51</t>
  </si>
  <si>
    <t>1:34.00</t>
  </si>
  <si>
    <t>48.25</t>
  </si>
  <si>
    <t>45.82</t>
  </si>
  <si>
    <t>1:34.07</t>
  </si>
  <si>
    <t>48.50</t>
  </si>
  <si>
    <t>45.94</t>
  </si>
  <si>
    <t>1:34.44</t>
  </si>
  <si>
    <t>48.84</t>
  </si>
  <si>
    <t>45.75</t>
  </si>
  <si>
    <t>1:34.59</t>
  </si>
  <si>
    <t>48.11</t>
  </si>
  <si>
    <t>46.49</t>
  </si>
  <si>
    <t>1:34.60</t>
  </si>
  <si>
    <t>48.90</t>
  </si>
  <si>
    <t>45.80</t>
  </si>
  <si>
    <t>1:34.70</t>
  </si>
  <si>
    <t>49.26</t>
  </si>
  <si>
    <t>1:34.77</t>
  </si>
  <si>
    <t>49.00</t>
  </si>
  <si>
    <t>45.88</t>
  </si>
  <si>
    <t>1:34.88</t>
  </si>
  <si>
    <t>48.89</t>
  </si>
  <si>
    <t>46.04</t>
  </si>
  <si>
    <t>1:34.93</t>
  </si>
  <si>
    <t>48.53</t>
  </si>
  <si>
    <t>46.41</t>
  </si>
  <si>
    <t>1:34.94</t>
  </si>
  <si>
    <t>48.93</t>
  </si>
  <si>
    <t>46.10</t>
  </si>
  <si>
    <t>1:35.03</t>
  </si>
  <si>
    <t>48.64</t>
  </si>
  <si>
    <t>46.43</t>
  </si>
  <si>
    <t>1:35.07</t>
  </si>
  <si>
    <t>48.45</t>
  </si>
  <si>
    <t>46.74</t>
  </si>
  <si>
    <t>1:35.19</t>
  </si>
  <si>
    <t>49.14</t>
  </si>
  <si>
    <t>46.28</t>
  </si>
  <si>
    <t>1:35.42</t>
  </si>
  <si>
    <t>49.82</t>
  </si>
  <si>
    <t>1:35.57</t>
  </si>
  <si>
    <t>48.95</t>
  </si>
  <si>
    <t>46.76</t>
  </si>
  <si>
    <t>1:35.71</t>
  </si>
  <si>
    <t>49.81</t>
  </si>
  <si>
    <t>1:35.75</t>
  </si>
  <si>
    <t>46.54</t>
  </si>
  <si>
    <t>1:36.36</t>
  </si>
  <si>
    <t>49.57</t>
  </si>
  <si>
    <t>46.87</t>
  </si>
  <si>
    <t>1:36.44</t>
  </si>
  <si>
    <t>49.61</t>
  </si>
  <si>
    <t>46.89</t>
  </si>
  <si>
    <t>1:36.50</t>
  </si>
  <si>
    <t>49.47</t>
  </si>
  <si>
    <t>47.05</t>
  </si>
  <si>
    <t>1:36.52</t>
  </si>
  <si>
    <t>49.66</t>
  </si>
  <si>
    <t>46.90</t>
  </si>
  <si>
    <t>1:36.56</t>
  </si>
  <si>
    <t>49.96</t>
  </si>
  <si>
    <t>46.64</t>
  </si>
  <si>
    <t>1:36.60</t>
  </si>
  <si>
    <t>49.30</t>
  </si>
  <si>
    <t>47.38</t>
  </si>
  <si>
    <t>1:36.68</t>
  </si>
  <si>
    <t>47.24</t>
  </si>
  <si>
    <t>1:36.71</t>
  </si>
  <si>
    <t>50.79</t>
  </si>
  <si>
    <t>45.95</t>
  </si>
  <si>
    <t>1:36.74</t>
  </si>
  <si>
    <t>49.58</t>
  </si>
  <si>
    <t>47.33</t>
  </si>
  <si>
    <t>1:36.91</t>
  </si>
  <si>
    <t>49.98</t>
  </si>
  <si>
    <t>47.71</t>
  </si>
  <si>
    <t>1:37.69</t>
  </si>
  <si>
    <t>50.51</t>
  </si>
  <si>
    <t>47.25</t>
  </si>
  <si>
    <t>1:37.76</t>
  </si>
  <si>
    <t>50.62</t>
  </si>
  <si>
    <t>47.28</t>
  </si>
  <si>
    <t>1:37.90</t>
  </si>
  <si>
    <t>50.28</t>
  </si>
  <si>
    <t>47.76</t>
  </si>
  <si>
    <t>1:38.04</t>
  </si>
  <si>
    <t>50.00</t>
  </si>
  <si>
    <t>48.20</t>
  </si>
  <si>
    <t>1:38.20</t>
  </si>
  <si>
    <t>50.74</t>
  </si>
  <si>
    <t>47.63</t>
  </si>
  <si>
    <t>1:38.37</t>
  </si>
  <si>
    <t>50.68</t>
  </si>
  <si>
    <t>47.72</t>
  </si>
  <si>
    <t>1:38.40</t>
  </si>
  <si>
    <t>50.80</t>
  </si>
  <si>
    <t>1:38.52</t>
  </si>
  <si>
    <t>50.63</t>
  </si>
  <si>
    <t>47.97</t>
  </si>
  <si>
    <t>1:38.60</t>
  </si>
  <si>
    <t>47.77</t>
  </si>
  <si>
    <t>1:38.70</t>
  </si>
  <si>
    <t>50.11</t>
  </si>
  <si>
    <t>48.60</t>
  </si>
  <si>
    <t>1:38.71</t>
  </si>
  <si>
    <t>50.98</t>
  </si>
  <si>
    <t>1:39.18</t>
  </si>
  <si>
    <t>50.75</t>
  </si>
  <si>
    <t>48.48</t>
  </si>
  <si>
    <t>1:39.23</t>
  </si>
  <si>
    <t>48.59</t>
  </si>
  <si>
    <t>1:39.38</t>
  </si>
  <si>
    <t>51.15</t>
  </si>
  <si>
    <t>48.31</t>
  </si>
  <si>
    <t>1:39.46</t>
  </si>
  <si>
    <t>51.48</t>
  </si>
  <si>
    <t>48.67</t>
  </si>
  <si>
    <t>1:40.15</t>
  </si>
  <si>
    <t>52.07</t>
  </si>
  <si>
    <t>48.62</t>
  </si>
  <si>
    <t>1:40.69</t>
  </si>
  <si>
    <t>1:40.98</t>
  </si>
  <si>
    <t>52.05</t>
  </si>
  <si>
    <t>49.07</t>
  </si>
  <si>
    <t>1:41.12</t>
  </si>
  <si>
    <t>51.85</t>
  </si>
  <si>
    <t>49.43</t>
  </si>
  <si>
    <t>1:41.28</t>
  </si>
  <si>
    <t>1:41.29</t>
  </si>
  <si>
    <t>52.15</t>
  </si>
  <si>
    <t>49.18</t>
  </si>
  <si>
    <t>1:41.33</t>
  </si>
  <si>
    <t>52.40</t>
  </si>
  <si>
    <t>49.20</t>
  </si>
  <si>
    <t>1:41.60</t>
  </si>
  <si>
    <t>52.65</t>
  </si>
  <si>
    <t>48.99</t>
  </si>
  <si>
    <t>1:41.64</t>
  </si>
  <si>
    <t>52.14</t>
  </si>
  <si>
    <t>49.51</t>
  </si>
  <si>
    <t>1:41.65</t>
  </si>
  <si>
    <t>52.87</t>
  </si>
  <si>
    <t>49.89</t>
  </si>
  <si>
    <t>1:42.76</t>
  </si>
  <si>
    <t>52.91</t>
  </si>
  <si>
    <t>49.91</t>
  </si>
  <si>
    <t>1:42.82</t>
  </si>
  <si>
    <t>53.02</t>
  </si>
  <si>
    <t>50.15</t>
  </si>
  <si>
    <t>1:43.17</t>
  </si>
  <si>
    <t>53.34</t>
  </si>
  <si>
    <t>1:43.34</t>
  </si>
  <si>
    <t>52.79</t>
  </si>
  <si>
    <t>50.81</t>
  </si>
  <si>
    <t>1:43.60</t>
  </si>
  <si>
    <t>53.30</t>
  </si>
  <si>
    <t>50.33</t>
  </si>
  <si>
    <t>1:43.63</t>
  </si>
  <si>
    <t>53.24</t>
  </si>
  <si>
    <t>50.59</t>
  </si>
  <si>
    <t>1:43.83</t>
  </si>
  <si>
    <t>53.54</t>
  </si>
  <si>
    <t>50.52</t>
  </si>
  <si>
    <t>1:44.06</t>
  </si>
  <si>
    <t>53.16</t>
  </si>
  <si>
    <t>1:44.64</t>
  </si>
  <si>
    <t>54.00</t>
  </si>
  <si>
    <t>1:44.74</t>
  </si>
  <si>
    <t>1:44.81</t>
  </si>
  <si>
    <t>54.88</t>
  </si>
  <si>
    <t>50.05</t>
  </si>
  <si>
    <t>1:44.93</t>
  </si>
  <si>
    <t>54.34</t>
  </si>
  <si>
    <t>50.97</t>
  </si>
  <si>
    <t>1:45.31</t>
  </si>
  <si>
    <t>54.02</t>
  </si>
  <si>
    <t>51.53</t>
  </si>
  <si>
    <t>1:45.55</t>
  </si>
  <si>
    <t>54.48</t>
  </si>
  <si>
    <t>51.13</t>
  </si>
  <si>
    <t>1:45.61</t>
  </si>
  <si>
    <t>MORRISON Jaden</t>
  </si>
  <si>
    <t>54.61</t>
  </si>
  <si>
    <t>1:47.29</t>
  </si>
  <si>
    <t>55.49</t>
  </si>
  <si>
    <t>1:48.40</t>
  </si>
  <si>
    <t>PROSPERI Julia</t>
  </si>
  <si>
    <t>ADANC</t>
  </si>
  <si>
    <t>54.97</t>
  </si>
  <si>
    <t>54.06</t>
  </si>
  <si>
    <t>1:49.03</t>
  </si>
  <si>
    <t>53.00</t>
  </si>
  <si>
    <t>1:49.15</t>
  </si>
  <si>
    <t>1:49.50</t>
  </si>
  <si>
    <t>56.42</t>
  </si>
  <si>
    <t>53.88</t>
  </si>
  <si>
    <t>1:50.30</t>
  </si>
  <si>
    <t>57.66</t>
  </si>
  <si>
    <t>53.43</t>
  </si>
  <si>
    <t>1:51.09</t>
  </si>
  <si>
    <t>56.65</t>
  </si>
  <si>
    <t>54.45</t>
  </si>
  <si>
    <t>1:51.10</t>
  </si>
  <si>
    <t>56.98</t>
  </si>
  <si>
    <t>54.39</t>
  </si>
  <si>
    <t>1:51.37</t>
  </si>
  <si>
    <t>53.92</t>
  </si>
  <si>
    <t>1:52.69</t>
  </si>
  <si>
    <t>1:03.91</t>
  </si>
  <si>
    <t>1:02.77</t>
  </si>
  <si>
    <t>2:06.68</t>
  </si>
  <si>
    <t>ENTICKNAP Tyra</t>
  </si>
  <si>
    <t>SZWEZ Laura</t>
  </si>
  <si>
    <t>046.21</t>
  </si>
  <si>
    <t>045.83</t>
  </si>
  <si>
    <t>MOYSEY Sabine</t>
  </si>
  <si>
    <t>049.96</t>
  </si>
  <si>
    <t>049.12</t>
  </si>
  <si>
    <t>048.83</t>
  </si>
  <si>
    <t>049.51</t>
  </si>
  <si>
    <t>048.90</t>
  </si>
  <si>
    <t>048.40</t>
  </si>
  <si>
    <t>054.45</t>
  </si>
  <si>
    <t>049.45</t>
  </si>
  <si>
    <t>055.70</t>
  </si>
  <si>
    <t>050.07</t>
  </si>
  <si>
    <t>DSQ - 18</t>
  </si>
  <si>
    <t>047.39</t>
  </si>
  <si>
    <t>049.48</t>
  </si>
  <si>
    <t>049.81</t>
  </si>
  <si>
    <t>052.18</t>
  </si>
  <si>
    <t>053.29</t>
  </si>
  <si>
    <t>pos5122</t>
  </si>
  <si>
    <t>pts5122</t>
  </si>
  <si>
    <t>42.61</t>
  </si>
  <si>
    <t>43.42</t>
  </si>
  <si>
    <t>1:26.03</t>
  </si>
  <si>
    <t>44.48</t>
  </si>
  <si>
    <t>44.33</t>
  </si>
  <si>
    <t>1:28.81</t>
  </si>
  <si>
    <t>44.98</t>
  </si>
  <si>
    <t>43.83</t>
  </si>
  <si>
    <t>45.81</t>
  </si>
  <si>
    <t>44.60</t>
  </si>
  <si>
    <t>1:30.41</t>
  </si>
  <si>
    <t>45.41</t>
  </si>
  <si>
    <t>45.83</t>
  </si>
  <si>
    <t>1:31.24</t>
  </si>
  <si>
    <t>46.81</t>
  </si>
  <si>
    <t>45.09</t>
  </si>
  <si>
    <t>1:31.90</t>
  </si>
  <si>
    <t>46.17</t>
  </si>
  <si>
    <t>46.69</t>
  </si>
  <si>
    <t>1:32.86</t>
  </si>
  <si>
    <t>46.70</t>
  </si>
  <si>
    <t>46.53</t>
  </si>
  <si>
    <t>1:33.23</t>
  </si>
  <si>
    <t>46.83</t>
  </si>
  <si>
    <t>1:33.64</t>
  </si>
  <si>
    <t>46.33</t>
  </si>
  <si>
    <t>1:33.96</t>
  </si>
  <si>
    <t>47.46</t>
  </si>
  <si>
    <t>46.88</t>
  </si>
  <si>
    <t>1:34.34</t>
  </si>
  <si>
    <t>47.26</t>
  </si>
  <si>
    <t>47.75</t>
  </si>
  <si>
    <t>1:35.01</t>
  </si>
  <si>
    <t>47.42</t>
  </si>
  <si>
    <t>1:35.14</t>
  </si>
  <si>
    <t>48.57</t>
  </si>
  <si>
    <t>46.71</t>
  </si>
  <si>
    <t>1:35.28</t>
  </si>
  <si>
    <t>48.44</t>
  </si>
  <si>
    <t>46.94</t>
  </si>
  <si>
    <t>1:35.38</t>
  </si>
  <si>
    <t>49.59</t>
  </si>
  <si>
    <t>45.96</t>
  </si>
  <si>
    <t>1:35.55</t>
  </si>
  <si>
    <t>47.81</t>
  </si>
  <si>
    <t>48.23</t>
  </si>
  <si>
    <t>1:36.04</t>
  </si>
  <si>
    <t>48.37</t>
  </si>
  <si>
    <t>47.70</t>
  </si>
  <si>
    <t>1:36.07</t>
  </si>
  <si>
    <t>49.02</t>
  </si>
  <si>
    <t>47.11</t>
  </si>
  <si>
    <t>1:36.13</t>
  </si>
  <si>
    <t>48.96</t>
  </si>
  <si>
    <t>47.45</t>
  </si>
  <si>
    <t>1:36.41</t>
  </si>
  <si>
    <t>49.36</t>
  </si>
  <si>
    <t>1:36.47</t>
  </si>
  <si>
    <t>49.37</t>
  </si>
  <si>
    <t>47.52</t>
  </si>
  <si>
    <t>1:36.89</t>
  </si>
  <si>
    <t>CHAN Lauren</t>
  </si>
  <si>
    <t>47.40</t>
  </si>
  <si>
    <t>1:37.01</t>
  </si>
  <si>
    <t>48.88</t>
  </si>
  <si>
    <t>48.14</t>
  </si>
  <si>
    <t>1:37.02</t>
  </si>
  <si>
    <t>47.93</t>
  </si>
  <si>
    <t>1:37.98</t>
  </si>
  <si>
    <t>49.85</t>
  </si>
  <si>
    <t>48.18</t>
  </si>
  <si>
    <t>1:38.03</t>
  </si>
  <si>
    <t>1:38.24</t>
  </si>
  <si>
    <t>50.84</t>
  </si>
  <si>
    <t>48.87</t>
  </si>
  <si>
    <t>1:39.71</t>
  </si>
  <si>
    <t>1:39.88</t>
  </si>
  <si>
    <t>51.19</t>
  </si>
  <si>
    <t>49.55</t>
  </si>
  <si>
    <t>1:40.74</t>
  </si>
  <si>
    <t>51.22</t>
  </si>
  <si>
    <t>1:40.88</t>
  </si>
  <si>
    <t>51.83</t>
  </si>
  <si>
    <t>49.86</t>
  </si>
  <si>
    <t>1:41.69</t>
  </si>
  <si>
    <t>51.28</t>
  </si>
  <si>
    <t>50.53</t>
  </si>
  <si>
    <t>1:41.81</t>
  </si>
  <si>
    <t>51.96</t>
  </si>
  <si>
    <t>1:41.82</t>
  </si>
  <si>
    <t>52.24</t>
  </si>
  <si>
    <t>50.44</t>
  </si>
  <si>
    <t>1:42.68</t>
  </si>
  <si>
    <t>52.09</t>
  </si>
  <si>
    <t>50.82</t>
  </si>
  <si>
    <t>1:42.91</t>
  </si>
  <si>
    <t>52.85</t>
  </si>
  <si>
    <t>50.10</t>
  </si>
  <si>
    <t>1:42.95</t>
  </si>
  <si>
    <t>51.20</t>
  </si>
  <si>
    <t>1:43.02</t>
  </si>
  <si>
    <t>50.36</t>
  </si>
  <si>
    <t>51.40</t>
  </si>
  <si>
    <t>52.44</t>
  </si>
  <si>
    <t>1:43.84</t>
  </si>
  <si>
    <t>52.80</t>
  </si>
  <si>
    <t>51.61</t>
  </si>
  <si>
    <t>1:44.41</t>
  </si>
  <si>
    <t>53.76</t>
  </si>
  <si>
    <t>52.00</t>
  </si>
  <si>
    <t>1:45.76</t>
  </si>
  <si>
    <t>54.13</t>
  </si>
  <si>
    <t>52.23</t>
  </si>
  <si>
    <t>1:46.36</t>
  </si>
  <si>
    <t>54.63</t>
  </si>
  <si>
    <t>51.88</t>
  </si>
  <si>
    <t>1:46.51</t>
  </si>
  <si>
    <t>53.87</t>
  </si>
  <si>
    <t>1:46.55</t>
  </si>
  <si>
    <t>53.35</t>
  </si>
  <si>
    <t>53.38</t>
  </si>
  <si>
    <t>1:46.73</t>
  </si>
  <si>
    <t>54.93</t>
  </si>
  <si>
    <t>52.62</t>
  </si>
  <si>
    <t>1:47.55</t>
  </si>
  <si>
    <t>54.62</t>
  </si>
  <si>
    <t>53.37</t>
  </si>
  <si>
    <t>1:47.99</t>
  </si>
  <si>
    <t>53.81</t>
  </si>
  <si>
    <t>1:48.42</t>
  </si>
  <si>
    <t>55.52</t>
  </si>
  <si>
    <t>53.08</t>
  </si>
  <si>
    <t>1:48.60</t>
  </si>
  <si>
    <t>54.90</t>
  </si>
  <si>
    <t>1:48.78</t>
  </si>
  <si>
    <t>54.55</t>
  </si>
  <si>
    <t>54.87</t>
  </si>
  <si>
    <t>1:49.42</t>
  </si>
  <si>
    <t>56.69</t>
  </si>
  <si>
    <t>52.74</t>
  </si>
  <si>
    <t>1:49.43</t>
  </si>
  <si>
    <t>55.86</t>
  </si>
  <si>
    <t>53.68</t>
  </si>
  <si>
    <t>1:49.54</t>
  </si>
  <si>
    <t>55.21</t>
  </si>
  <si>
    <t>1:49.69</t>
  </si>
  <si>
    <t>53.56</t>
  </si>
  <si>
    <t>1:49.70</t>
  </si>
  <si>
    <t>56.07</t>
  </si>
  <si>
    <t>1:50.68</t>
  </si>
  <si>
    <t>56.94</t>
  </si>
  <si>
    <t>1:50.94</t>
  </si>
  <si>
    <t>57.39</t>
  </si>
  <si>
    <t>55.08</t>
  </si>
  <si>
    <t>1:52.47</t>
  </si>
  <si>
    <t>57.04</t>
  </si>
  <si>
    <t>56.85</t>
  </si>
  <si>
    <t>1:53.89</t>
  </si>
  <si>
    <t>58.41</t>
  </si>
  <si>
    <t>55.85</t>
  </si>
  <si>
    <t>1:54.26</t>
  </si>
  <si>
    <t>58.34</t>
  </si>
  <si>
    <t>57.03</t>
  </si>
  <si>
    <t>1:55.37</t>
  </si>
  <si>
    <t>59.27</t>
  </si>
  <si>
    <t>57.33</t>
  </si>
  <si>
    <t>1:56.60</t>
  </si>
  <si>
    <t>58.33</t>
  </si>
  <si>
    <t>58.69</t>
  </si>
  <si>
    <t>1:57.02</t>
  </si>
  <si>
    <t>1:00.43</t>
  </si>
  <si>
    <t>57.49</t>
  </si>
  <si>
    <t>1:57.92</t>
  </si>
  <si>
    <t>59.45</t>
  </si>
  <si>
    <t>58.96</t>
  </si>
  <si>
    <t>1:58.41</t>
  </si>
  <si>
    <t>1:00.18</t>
  </si>
  <si>
    <t>59.52</t>
  </si>
  <si>
    <t>1:59.70</t>
  </si>
  <si>
    <t>1:01.98</t>
  </si>
  <si>
    <t>58.81</t>
  </si>
  <si>
    <t>2:00.79</t>
  </si>
  <si>
    <t>1:02.79</t>
  </si>
  <si>
    <t>59.64</t>
  </si>
  <si>
    <t>2:02.43</t>
  </si>
  <si>
    <t>046.95</t>
  </si>
  <si>
    <t>048.96</t>
  </si>
  <si>
    <t>047.97</t>
  </si>
  <si>
    <t>049.61</t>
  </si>
  <si>
    <t>050.44</t>
  </si>
  <si>
    <t>049.09</t>
  </si>
  <si>
    <t>052.20</t>
  </si>
  <si>
    <t>054.60</t>
  </si>
  <si>
    <t>051.33</t>
  </si>
  <si>
    <t>054.68</t>
  </si>
  <si>
    <t>053.80</t>
  </si>
  <si>
    <t>053.59</t>
  </si>
  <si>
    <t>058.24</t>
  </si>
  <si>
    <t>DSQ - 1</t>
  </si>
  <si>
    <t>069.47</t>
  </si>
  <si>
    <t>DSQ - 46</t>
  </si>
  <si>
    <t>DSQ - 45</t>
  </si>
  <si>
    <t>DSQ - 36</t>
  </si>
  <si>
    <t>060.32</t>
  </si>
  <si>
    <t>054.39</t>
  </si>
  <si>
    <t>047.94</t>
  </si>
  <si>
    <t>DSQ - 33</t>
  </si>
  <si>
    <t>050.77</t>
  </si>
  <si>
    <t>DSQ - 34</t>
  </si>
  <si>
    <t>27.01 SL</t>
  </si>
  <si>
    <t>pos5124</t>
  </si>
  <si>
    <t>pts5124</t>
  </si>
  <si>
    <t>17.13</t>
  </si>
  <si>
    <t>17.51</t>
  </si>
  <si>
    <t>17.68</t>
  </si>
  <si>
    <t>17.82</t>
  </si>
  <si>
    <t>17.81</t>
  </si>
  <si>
    <t>17.93</t>
  </si>
  <si>
    <t>17.72</t>
  </si>
  <si>
    <t>18.03</t>
  </si>
  <si>
    <t>17.59</t>
  </si>
  <si>
    <t>18.21</t>
  </si>
  <si>
    <t>17.87</t>
  </si>
  <si>
    <t>18.02</t>
  </si>
  <si>
    <t>17.96</t>
  </si>
  <si>
    <t>17.75</t>
  </si>
  <si>
    <t>18.19</t>
  </si>
  <si>
    <t>18.25</t>
  </si>
  <si>
    <t>17.76</t>
  </si>
  <si>
    <t>18.18</t>
  </si>
  <si>
    <t>17.67</t>
  </si>
  <si>
    <t>18.46</t>
  </si>
  <si>
    <t>18.42</t>
  </si>
  <si>
    <t>18.20</t>
  </si>
  <si>
    <t>18.28</t>
  </si>
  <si>
    <t>18.39</t>
  </si>
  <si>
    <t>18.27</t>
  </si>
  <si>
    <t>18.41</t>
  </si>
  <si>
    <t>17.97</t>
  </si>
  <si>
    <t>18.72</t>
  </si>
  <si>
    <t>18.05</t>
  </si>
  <si>
    <t>18.75</t>
  </si>
  <si>
    <t>18.64</t>
  </si>
  <si>
    <t>18.31</t>
  </si>
  <si>
    <t>18.61</t>
  </si>
  <si>
    <t>18.26</t>
  </si>
  <si>
    <t>18.76</t>
  </si>
  <si>
    <t>18.29</t>
  </si>
  <si>
    <t>18.33</t>
  </si>
  <si>
    <t>18.77</t>
  </si>
  <si>
    <t>18.60</t>
  </si>
  <si>
    <t>18.57</t>
  </si>
  <si>
    <t>18.62</t>
  </si>
  <si>
    <t>18.73</t>
  </si>
  <si>
    <t>18.85</t>
  </si>
  <si>
    <t>18.90</t>
  </si>
  <si>
    <t>18.87</t>
  </si>
  <si>
    <t>19.32</t>
  </si>
  <si>
    <t>18.58</t>
  </si>
  <si>
    <t>18.98</t>
  </si>
  <si>
    <t>18.93</t>
  </si>
  <si>
    <t>19.09</t>
  </si>
  <si>
    <t>18.89</t>
  </si>
  <si>
    <t>19.07</t>
  </si>
  <si>
    <t>19.05</t>
  </si>
  <si>
    <t>19.11</t>
  </si>
  <si>
    <t>18.94</t>
  </si>
  <si>
    <t>19.21</t>
  </si>
  <si>
    <t>18.96</t>
  </si>
  <si>
    <t>19.19</t>
  </si>
  <si>
    <t>18.78</t>
  </si>
  <si>
    <t>19.38</t>
  </si>
  <si>
    <t>18.91</t>
  </si>
  <si>
    <t>19.30</t>
  </si>
  <si>
    <t>19.33</t>
  </si>
  <si>
    <t>19.27</t>
  </si>
  <si>
    <t>19.18</t>
  </si>
  <si>
    <t>19.14</t>
  </si>
  <si>
    <t>18.97</t>
  </si>
  <si>
    <t>19.41</t>
  </si>
  <si>
    <t>19.70</t>
  </si>
  <si>
    <t>19.39</t>
  </si>
  <si>
    <t>19.29</t>
  </si>
  <si>
    <t>19.43</t>
  </si>
  <si>
    <t>19.44</t>
  </si>
  <si>
    <t>19.49</t>
  </si>
  <si>
    <t>19.62</t>
  </si>
  <si>
    <t>19.52</t>
  </si>
  <si>
    <t>19.64</t>
  </si>
  <si>
    <t>19.71</t>
  </si>
  <si>
    <t>19.48</t>
  </si>
  <si>
    <t>19.74</t>
  </si>
  <si>
    <t>19.75</t>
  </si>
  <si>
    <t>19.60</t>
  </si>
  <si>
    <t>19.45</t>
  </si>
  <si>
    <t>19.91</t>
  </si>
  <si>
    <t>19.86</t>
  </si>
  <si>
    <t>19.58</t>
  </si>
  <si>
    <t>19.24</t>
  </si>
  <si>
    <t>20.31</t>
  </si>
  <si>
    <t>19.99</t>
  </si>
  <si>
    <t>19.63</t>
  </si>
  <si>
    <t>19.81</t>
  </si>
  <si>
    <t>19.98</t>
  </si>
  <si>
    <t>19.88</t>
  </si>
  <si>
    <t>20.05</t>
  </si>
  <si>
    <t>20.18</t>
  </si>
  <si>
    <t>20.04</t>
  </si>
  <si>
    <t>19.90</t>
  </si>
  <si>
    <t>20.52</t>
  </si>
  <si>
    <t>20.12</t>
  </si>
  <si>
    <t>20.08</t>
  </si>
  <si>
    <t>20.37</t>
  </si>
  <si>
    <t>20.10</t>
  </si>
  <si>
    <t>20.17</t>
  </si>
  <si>
    <t>20.19</t>
  </si>
  <si>
    <t>20.27</t>
  </si>
  <si>
    <t>20.07</t>
  </si>
  <si>
    <t>20.45</t>
  </si>
  <si>
    <t>22.29</t>
  </si>
  <si>
    <t>20.28</t>
  </si>
  <si>
    <t>20.35</t>
  </si>
  <si>
    <t>20.44</t>
  </si>
  <si>
    <t>20.25</t>
  </si>
  <si>
    <t>20.62</t>
  </si>
  <si>
    <t>20.74</t>
  </si>
  <si>
    <t>20.14</t>
  </si>
  <si>
    <t>20.78</t>
  </si>
  <si>
    <t>20.59</t>
  </si>
  <si>
    <t>20.38</t>
  </si>
  <si>
    <t>20.92</t>
  </si>
  <si>
    <t>21.02</t>
  </si>
  <si>
    <t>21.03</t>
  </si>
  <si>
    <t>20.61</t>
  </si>
  <si>
    <t>21.35</t>
  </si>
  <si>
    <t>21.45</t>
  </si>
  <si>
    <t>20.89</t>
  </si>
  <si>
    <t>21.55</t>
  </si>
  <si>
    <t>21.64</t>
  </si>
  <si>
    <t>20.99</t>
  </si>
  <si>
    <t>21.88</t>
  </si>
  <si>
    <t>21.30</t>
  </si>
  <si>
    <t>21.75</t>
  </si>
  <si>
    <t>21.81</t>
  </si>
  <si>
    <t>23.68</t>
  </si>
  <si>
    <t>23.66</t>
  </si>
  <si>
    <t>31.03</t>
  </si>
  <si>
    <t>20.83</t>
  </si>
  <si>
    <t>017.90</t>
  </si>
  <si>
    <t>017.99</t>
  </si>
  <si>
    <t>018.26</t>
  </si>
  <si>
    <t>018.99</t>
  </si>
  <si>
    <t>019.07</t>
  </si>
  <si>
    <t>019.15</t>
  </si>
  <si>
    <t>021.23</t>
  </si>
  <si>
    <t>020.83</t>
  </si>
  <si>
    <t>017.97</t>
  </si>
  <si>
    <t>018.49</t>
  </si>
  <si>
    <t>018.53</t>
  </si>
  <si>
    <t>018.77</t>
  </si>
  <si>
    <t>019.44</t>
  </si>
  <si>
    <t>020.43</t>
  </si>
  <si>
    <t>020.47</t>
  </si>
  <si>
    <t>28.01 Dual</t>
  </si>
  <si>
    <t>pos5125</t>
  </si>
  <si>
    <t>pts5125</t>
  </si>
  <si>
    <t>14.03 SG</t>
  </si>
  <si>
    <t>15.03 GS</t>
  </si>
  <si>
    <t>16.03 SL</t>
  </si>
  <si>
    <t>Provincial</t>
  </si>
  <si>
    <t>47.21</t>
  </si>
  <si>
    <t>NICOLICI Andreea</t>
  </si>
  <si>
    <t>FORTU</t>
  </si>
  <si>
    <t>47.56</t>
  </si>
  <si>
    <t>48.72</t>
  </si>
  <si>
    <t>48.74</t>
  </si>
  <si>
    <t>48.78</t>
  </si>
  <si>
    <t>48.98</t>
  </si>
  <si>
    <t>49.35</t>
  </si>
  <si>
    <t>49.65</t>
  </si>
  <si>
    <t>49.68</t>
  </si>
  <si>
    <t>49.77</t>
  </si>
  <si>
    <t>49.99</t>
  </si>
  <si>
    <t>50.24</t>
  </si>
  <si>
    <t>51.26</t>
  </si>
  <si>
    <t>51.36</t>
  </si>
  <si>
    <t>51.41</t>
  </si>
  <si>
    <t>51.49</t>
  </si>
  <si>
    <t>51.68</t>
  </si>
  <si>
    <t>KUNSTADT Olivia</t>
  </si>
  <si>
    <t>CALAB</t>
  </si>
  <si>
    <t>52.11</t>
  </si>
  <si>
    <t>VARDY Jasmine</t>
  </si>
  <si>
    <t>NAC</t>
  </si>
  <si>
    <t>52.49</t>
  </si>
  <si>
    <t>52.53</t>
  </si>
  <si>
    <t>52.63</t>
  </si>
  <si>
    <t>52.81</t>
  </si>
  <si>
    <t>52.92</t>
  </si>
  <si>
    <t>53.14</t>
  </si>
  <si>
    <t>53.19</t>
  </si>
  <si>
    <t>53.25</t>
  </si>
  <si>
    <t>53.29</t>
  </si>
  <si>
    <t>CHAU Rebecca</t>
  </si>
  <si>
    <t>ELAKE</t>
  </si>
  <si>
    <t>53.39</t>
  </si>
  <si>
    <t>CAMERON Kate</t>
  </si>
  <si>
    <t>53.45</t>
  </si>
  <si>
    <t>53.49</t>
  </si>
  <si>
    <t>53.57</t>
  </si>
  <si>
    <t>53.61</t>
  </si>
  <si>
    <t>COTTER Tori</t>
  </si>
  <si>
    <t>53.63</t>
  </si>
  <si>
    <t>ALEXANDER Carly</t>
  </si>
  <si>
    <t>53.75</t>
  </si>
  <si>
    <t>MCKITTRICK Sarah</t>
  </si>
  <si>
    <t>53.89</t>
  </si>
  <si>
    <t>53.99</t>
  </si>
  <si>
    <t>LEPAGE Sydney</t>
  </si>
  <si>
    <t>DUFF Nicole</t>
  </si>
  <si>
    <t>54.22</t>
  </si>
  <si>
    <t>DISSANAYAKE Clara</t>
  </si>
  <si>
    <t>54.26</t>
  </si>
  <si>
    <t>DRAKE Adriana</t>
  </si>
  <si>
    <t>54.36</t>
  </si>
  <si>
    <t>54.40</t>
  </si>
  <si>
    <t>PERRY Grace</t>
  </si>
  <si>
    <t>55.19</t>
  </si>
  <si>
    <t>IVAY Rachel</t>
  </si>
  <si>
    <t>55.23</t>
  </si>
  <si>
    <t>55.41</t>
  </si>
  <si>
    <t>55.53</t>
  </si>
  <si>
    <t>56.29</t>
  </si>
  <si>
    <t>DAJANI Lanielle</t>
  </si>
  <si>
    <t>HORSE</t>
  </si>
  <si>
    <t>57.64</t>
  </si>
  <si>
    <t>HARTERRE Sophie</t>
  </si>
  <si>
    <t>TIMM</t>
  </si>
  <si>
    <t>57.74</t>
  </si>
  <si>
    <t>GIBSON Hanna</t>
  </si>
  <si>
    <t>57.82</t>
  </si>
  <si>
    <t>LAURIN Gabrielle</t>
  </si>
  <si>
    <t>58.61</t>
  </si>
  <si>
    <t>GREEN Pascale</t>
  </si>
  <si>
    <t>59.42</t>
  </si>
  <si>
    <t>DSQ - 12</t>
  </si>
  <si>
    <t>pos5202</t>
  </si>
  <si>
    <t>pts5202</t>
  </si>
  <si>
    <t>37.14</t>
  </si>
  <si>
    <t>37.02</t>
  </si>
  <si>
    <t>1:14.16</t>
  </si>
  <si>
    <t>37.06</t>
  </si>
  <si>
    <t>37.30</t>
  </si>
  <si>
    <t>1:14.36</t>
  </si>
  <si>
    <t>37.83</t>
  </si>
  <si>
    <t>37.00</t>
  </si>
  <si>
    <t>1:14.83</t>
  </si>
  <si>
    <t>36.95</t>
  </si>
  <si>
    <t>38.28</t>
  </si>
  <si>
    <t>1:15.23</t>
  </si>
  <si>
    <t>37.80</t>
  </si>
  <si>
    <t>37.67</t>
  </si>
  <si>
    <t>1:15.47</t>
  </si>
  <si>
    <t>37.84</t>
  </si>
  <si>
    <t>37.98</t>
  </si>
  <si>
    <t>1:15.82</t>
  </si>
  <si>
    <t>38.14</t>
  </si>
  <si>
    <t>1:16.12</t>
  </si>
  <si>
    <t>38.63</t>
  </si>
  <si>
    <t>38.17</t>
  </si>
  <si>
    <t>1:16.80</t>
  </si>
  <si>
    <t>38.58</t>
  </si>
  <si>
    <t>38.26</t>
  </si>
  <si>
    <t>1:16.84</t>
  </si>
  <si>
    <t>38.90</t>
  </si>
  <si>
    <t>1:16.88</t>
  </si>
  <si>
    <t>38.61</t>
  </si>
  <si>
    <t>38.57</t>
  </si>
  <si>
    <t>1:17.18</t>
  </si>
  <si>
    <t>38.68</t>
  </si>
  <si>
    <t>38.55</t>
  </si>
  <si>
    <t>1:17.23</t>
  </si>
  <si>
    <t>39.40</t>
  </si>
  <si>
    <t>37.91</t>
  </si>
  <si>
    <t>1:17.31</t>
  </si>
  <si>
    <t>38.98</t>
  </si>
  <si>
    <t>38.48</t>
  </si>
  <si>
    <t>1:17.46</t>
  </si>
  <si>
    <t>39.52</t>
  </si>
  <si>
    <t>38.01</t>
  </si>
  <si>
    <t>1:17.53</t>
  </si>
  <si>
    <t>39.51</t>
  </si>
  <si>
    <t>38.07</t>
  </si>
  <si>
    <t>1:17.58</t>
  </si>
  <si>
    <t>39.02</t>
  </si>
  <si>
    <t>38.72</t>
  </si>
  <si>
    <t>1:17.74</t>
  </si>
  <si>
    <t>39.17</t>
  </si>
  <si>
    <t>38.65</t>
  </si>
  <si>
    <t>1:17.82</t>
  </si>
  <si>
    <t>39.37</t>
  </si>
  <si>
    <t>38.89</t>
  </si>
  <si>
    <t>1:18.26</t>
  </si>
  <si>
    <t>39.32</t>
  </si>
  <si>
    <t>39.00</t>
  </si>
  <si>
    <t>1:18.32</t>
  </si>
  <si>
    <t>39.26</t>
  </si>
  <si>
    <t>39.14</t>
  </si>
  <si>
    <t>1:18.40</t>
  </si>
  <si>
    <t>39.75</t>
  </si>
  <si>
    <t>38.84</t>
  </si>
  <si>
    <t>1:18.59</t>
  </si>
  <si>
    <t>39.25</t>
  </si>
  <si>
    <t>1:18.76</t>
  </si>
  <si>
    <t>39.90</t>
  </si>
  <si>
    <t>1:18.92</t>
  </si>
  <si>
    <t>41.03</t>
  </si>
  <si>
    <t>38.09</t>
  </si>
  <si>
    <t>1:19.12</t>
  </si>
  <si>
    <t>39.98</t>
  </si>
  <si>
    <t>39.24</t>
  </si>
  <si>
    <t>1:19.22</t>
  </si>
  <si>
    <t>40.08</t>
  </si>
  <si>
    <t>1:19.48</t>
  </si>
  <si>
    <t>39.86</t>
  </si>
  <si>
    <t>39.63</t>
  </si>
  <si>
    <t>1:19.49</t>
  </si>
  <si>
    <t>40.35</t>
  </si>
  <si>
    <t>1:19.52</t>
  </si>
  <si>
    <t>40.31</t>
  </si>
  <si>
    <t>39.22</t>
  </si>
  <si>
    <t>1:19.53</t>
  </si>
  <si>
    <t>40.24</t>
  </si>
  <si>
    <t>39.30</t>
  </si>
  <si>
    <t>1:19.54</t>
  </si>
  <si>
    <t>40.11</t>
  </si>
  <si>
    <t>39.59</t>
  </si>
  <si>
    <t>1:19.70</t>
  </si>
  <si>
    <t>LOBB-MACDONALD Brooke</t>
  </si>
  <si>
    <t>40.97</t>
  </si>
  <si>
    <t>38.97</t>
  </si>
  <si>
    <t>1:19.94</t>
  </si>
  <si>
    <t>39.87</t>
  </si>
  <si>
    <t>1:20.11</t>
  </si>
  <si>
    <t>40.52</t>
  </si>
  <si>
    <t>39.77</t>
  </si>
  <si>
    <t>1:20.29</t>
  </si>
  <si>
    <t>40.93</t>
  </si>
  <si>
    <t>39.45</t>
  </si>
  <si>
    <t>1:20.38</t>
  </si>
  <si>
    <t>40.88</t>
  </si>
  <si>
    <t>39.54</t>
  </si>
  <si>
    <t>1:20.42</t>
  </si>
  <si>
    <t>39.60</t>
  </si>
  <si>
    <t>1:20.53</t>
  </si>
  <si>
    <t>41.01</t>
  </si>
  <si>
    <t>39.62</t>
  </si>
  <si>
    <t>1:20.63</t>
  </si>
  <si>
    <t>41.08</t>
  </si>
  <si>
    <t>1:20.68</t>
  </si>
  <si>
    <t>40.28</t>
  </si>
  <si>
    <t>40.53</t>
  </si>
  <si>
    <t>1:20.81</t>
  </si>
  <si>
    <t>40.02</t>
  </si>
  <si>
    <t>1:20.95</t>
  </si>
  <si>
    <t>40.57</t>
  </si>
  <si>
    <t>1:21.10</t>
  </si>
  <si>
    <t>40.72</t>
  </si>
  <si>
    <t>40.41</t>
  </si>
  <si>
    <t>1:21.13</t>
  </si>
  <si>
    <t>1:21.19</t>
  </si>
  <si>
    <t>40.86</t>
  </si>
  <si>
    <t>40.48</t>
  </si>
  <si>
    <t>1:21.34</t>
  </si>
  <si>
    <t>40.87</t>
  </si>
  <si>
    <t>40.54</t>
  </si>
  <si>
    <t>1:21.41</t>
  </si>
  <si>
    <t>41.70</t>
  </si>
  <si>
    <t>40.04</t>
  </si>
  <si>
    <t>1:21.74</t>
  </si>
  <si>
    <t>41.14</t>
  </si>
  <si>
    <t>40.80</t>
  </si>
  <si>
    <t>1:21.94</t>
  </si>
  <si>
    <t>41.36</t>
  </si>
  <si>
    <t>40.84</t>
  </si>
  <si>
    <t>1:22.20</t>
  </si>
  <si>
    <t>41.39</t>
  </si>
  <si>
    <t>41.17</t>
  </si>
  <si>
    <t>1:22.56</t>
  </si>
  <si>
    <t>42.19</t>
  </si>
  <si>
    <t>41.04</t>
  </si>
  <si>
    <t>1:23.23</t>
  </si>
  <si>
    <t>41.94</t>
  </si>
  <si>
    <t>41.41</t>
  </si>
  <si>
    <t>1:23.35</t>
  </si>
  <si>
    <t>42.08</t>
  </si>
  <si>
    <t>41.69</t>
  </si>
  <si>
    <t>1:23.77</t>
  </si>
  <si>
    <t>42.50</t>
  </si>
  <si>
    <t>41.28</t>
  </si>
  <si>
    <t>1:23.78</t>
  </si>
  <si>
    <t>42.77</t>
  </si>
  <si>
    <t>41.19</t>
  </si>
  <si>
    <t>1:23.96</t>
  </si>
  <si>
    <t>43.02</t>
  </si>
  <si>
    <t>41.10</t>
  </si>
  <si>
    <t>1:24.12</t>
  </si>
  <si>
    <t>42.59</t>
  </si>
  <si>
    <t>41.68</t>
  </si>
  <si>
    <t>1:24.27</t>
  </si>
  <si>
    <t>43.28</t>
  </si>
  <si>
    <t>41.24</t>
  </si>
  <si>
    <t>1:24.52</t>
  </si>
  <si>
    <t>41.87</t>
  </si>
  <si>
    <t>1:24.64</t>
  </si>
  <si>
    <t>42.29</t>
  </si>
  <si>
    <t>42.46</t>
  </si>
  <si>
    <t>1:24.75</t>
  </si>
  <si>
    <t>42.97</t>
  </si>
  <si>
    <t>41.88</t>
  </si>
  <si>
    <t>1:24.85</t>
  </si>
  <si>
    <t>43.40</t>
  </si>
  <si>
    <t>42.34</t>
  </si>
  <si>
    <t>1:25.74</t>
  </si>
  <si>
    <t>43.03</t>
  </si>
  <si>
    <t>42.73</t>
  </si>
  <si>
    <t>1:25.76</t>
  </si>
  <si>
    <t>44.54</t>
  </si>
  <si>
    <t>42.03</t>
  </si>
  <si>
    <t>1:26.57</t>
  </si>
  <si>
    <t>43.63</t>
  </si>
  <si>
    <t>43.05</t>
  </si>
  <si>
    <t>1:26.68</t>
  </si>
  <si>
    <t>43.79</t>
  </si>
  <si>
    <t>1:26.84</t>
  </si>
  <si>
    <t>44.46</t>
  </si>
  <si>
    <t>43.37</t>
  </si>
  <si>
    <t>1:27.83</t>
  </si>
  <si>
    <t>45.85</t>
  </si>
  <si>
    <t>45.17</t>
  </si>
  <si>
    <t>1:31.02</t>
  </si>
  <si>
    <t>48.12</t>
  </si>
  <si>
    <t>46.09</t>
  </si>
  <si>
    <t>1:34.21</t>
  </si>
  <si>
    <t>COE Sydney</t>
  </si>
  <si>
    <t>40.59</t>
  </si>
  <si>
    <t>43.38</t>
  </si>
  <si>
    <t>38.52</t>
  </si>
  <si>
    <t>41.02</t>
  </si>
  <si>
    <t>42.37</t>
  </si>
  <si>
    <t>42.66</t>
  </si>
  <si>
    <t>42.33</t>
  </si>
  <si>
    <t>44.00</t>
  </si>
  <si>
    <t>pos5203</t>
  </si>
  <si>
    <t>pts5203</t>
  </si>
  <si>
    <t>43.08</t>
  </si>
  <si>
    <t>43.84</t>
  </si>
  <si>
    <t>1:26.92</t>
  </si>
  <si>
    <t>43.39</t>
  </si>
  <si>
    <t>43.81</t>
  </si>
  <si>
    <t>1:27.20</t>
  </si>
  <si>
    <t>44.57</t>
  </si>
  <si>
    <t>46.34</t>
  </si>
  <si>
    <t>1:30.91</t>
  </si>
  <si>
    <t>46.31</t>
  </si>
  <si>
    <t>1:33.20</t>
  </si>
  <si>
    <t>1:33.71</t>
  </si>
  <si>
    <t>46.73</t>
  </si>
  <si>
    <t>1:33.99</t>
  </si>
  <si>
    <t>46.66</t>
  </si>
  <si>
    <t>1:34.25</t>
  </si>
  <si>
    <t>1:34.32</t>
  </si>
  <si>
    <t>47.48</t>
  </si>
  <si>
    <t>47.32</t>
  </si>
  <si>
    <t>1:34.80</t>
  </si>
  <si>
    <t>47.86</t>
  </si>
  <si>
    <t>47.06</t>
  </si>
  <si>
    <t>1:34.92</t>
  </si>
  <si>
    <t>47.58</t>
  </si>
  <si>
    <t>47.36</t>
  </si>
  <si>
    <t>46.02</t>
  </si>
  <si>
    <t>1:35.68</t>
  </si>
  <si>
    <t>48.15</t>
  </si>
  <si>
    <t>1:35.86</t>
  </si>
  <si>
    <t>48.09</t>
  </si>
  <si>
    <t>47.84</t>
  </si>
  <si>
    <t>1:35.93</t>
  </si>
  <si>
    <t>48.08</t>
  </si>
  <si>
    <t>47.91</t>
  </si>
  <si>
    <t>1:35.99</t>
  </si>
  <si>
    <t>47.98</t>
  </si>
  <si>
    <t>48.01</t>
  </si>
  <si>
    <t>1:36.14</t>
  </si>
  <si>
    <t>1:36.64</t>
  </si>
  <si>
    <t>49.31</t>
  </si>
  <si>
    <t>1:37.08</t>
  </si>
  <si>
    <t>1:37.49</t>
  </si>
  <si>
    <t>49.05</t>
  </si>
  <si>
    <t>49.92</t>
  </si>
  <si>
    <t>48.04</t>
  </si>
  <si>
    <t>1:37.96</t>
  </si>
  <si>
    <t>49.46</t>
  </si>
  <si>
    <t>1:38.08</t>
  </si>
  <si>
    <t>48.69</t>
  </si>
  <si>
    <t>1:38.34</t>
  </si>
  <si>
    <t>49.08</t>
  </si>
  <si>
    <t>1:38.90</t>
  </si>
  <si>
    <t>50.20</t>
  </si>
  <si>
    <t>1:39.77</t>
  </si>
  <si>
    <t>50.32</t>
  </si>
  <si>
    <t>49.52</t>
  </si>
  <si>
    <t>1:39.84</t>
  </si>
  <si>
    <t>49.79</t>
  </si>
  <si>
    <t>1:40.03</t>
  </si>
  <si>
    <t>50.58</t>
  </si>
  <si>
    <t>49.54</t>
  </si>
  <si>
    <t>1:40.12</t>
  </si>
  <si>
    <t>50.14</t>
  </si>
  <si>
    <t>1:40.42</t>
  </si>
  <si>
    <t>1:40.84</t>
  </si>
  <si>
    <t>50.64</t>
  </si>
  <si>
    <t>1:41.05</t>
  </si>
  <si>
    <t>50.42</t>
  </si>
  <si>
    <t>1:41.23</t>
  </si>
  <si>
    <t>50.73</t>
  </si>
  <si>
    <t>1:41.26</t>
  </si>
  <si>
    <t>50.22</t>
  </si>
  <si>
    <t>1:41.58</t>
  </si>
  <si>
    <t>50.77</t>
  </si>
  <si>
    <t>1:41.61</t>
  </si>
  <si>
    <t>51.07</t>
  </si>
  <si>
    <t>50.70</t>
  </si>
  <si>
    <t>1:41.77</t>
  </si>
  <si>
    <t>51.54</t>
  </si>
  <si>
    <t>50.56</t>
  </si>
  <si>
    <t>1:42.10</t>
  </si>
  <si>
    <t>51.03</t>
  </si>
  <si>
    <t>1:42.22</t>
  </si>
  <si>
    <t>52.16</t>
  </si>
  <si>
    <t>51.05</t>
  </si>
  <si>
    <t>1:43.21</t>
  </si>
  <si>
    <t>51.63</t>
  </si>
  <si>
    <t>1:43.72</t>
  </si>
  <si>
    <t>50.78</t>
  </si>
  <si>
    <t>1:43.86</t>
  </si>
  <si>
    <t>1:44.03</t>
  </si>
  <si>
    <t>52.84</t>
  </si>
  <si>
    <t>1:45.28</t>
  </si>
  <si>
    <t>53.60</t>
  </si>
  <si>
    <t>1:45.43</t>
  </si>
  <si>
    <t>52.37</t>
  </si>
  <si>
    <t>53.11</t>
  </si>
  <si>
    <t>1:45.48</t>
  </si>
  <si>
    <t>52.58</t>
  </si>
  <si>
    <t>1:45.60</t>
  </si>
  <si>
    <t>52.47</t>
  </si>
  <si>
    <t>1:45.82</t>
  </si>
  <si>
    <t>54.78</t>
  </si>
  <si>
    <t>52.88</t>
  </si>
  <si>
    <t>1:47.66</t>
  </si>
  <si>
    <t>54.01</t>
  </si>
  <si>
    <t>1:48.20</t>
  </si>
  <si>
    <t>54.66</t>
  </si>
  <si>
    <t>54.98</t>
  </si>
  <si>
    <t>1:49.64</t>
  </si>
  <si>
    <t>57.15</t>
  </si>
  <si>
    <t>1:54.84</t>
  </si>
  <si>
    <t>58.56</t>
  </si>
  <si>
    <t>1:55.59</t>
  </si>
  <si>
    <t>1:03.75</t>
  </si>
  <si>
    <t>55.12</t>
  </si>
  <si>
    <t>1:58.87</t>
  </si>
  <si>
    <t>59.76</t>
  </si>
  <si>
    <t>1:01.56</t>
  </si>
  <si>
    <t>2:01.32</t>
  </si>
  <si>
    <t>1:04.59</t>
  </si>
  <si>
    <t>1:03.40</t>
  </si>
  <si>
    <t>2:07.99</t>
  </si>
  <si>
    <t>1:13.27</t>
  </si>
  <si>
    <t>57.95</t>
  </si>
  <si>
    <t>2:11.22</t>
  </si>
  <si>
    <t>49.38</t>
  </si>
  <si>
    <t>50.83</t>
  </si>
  <si>
    <t>47.34</t>
  </si>
  <si>
    <t>52.29</t>
  </si>
  <si>
    <t>51.39</t>
  </si>
  <si>
    <t>1:01.14</t>
  </si>
  <si>
    <t>1:06.46</t>
  </si>
  <si>
    <t>1:03.99</t>
  </si>
  <si>
    <t>DSQ - 7</t>
  </si>
  <si>
    <t>DSQ - 9</t>
  </si>
  <si>
    <t>47.13</t>
  </si>
  <si>
    <t>47.94</t>
  </si>
  <si>
    <t>53.55</t>
  </si>
  <si>
    <t>57.11</t>
  </si>
  <si>
    <t>DSQ - 4</t>
  </si>
  <si>
    <t>pos5204</t>
  </si>
  <si>
    <t>pts5204</t>
  </si>
  <si>
    <t>NAT</t>
  </si>
  <si>
    <t>Class</t>
  </si>
  <si>
    <t>2nd Run</t>
  </si>
  <si>
    <t>Combine</t>
  </si>
  <si>
    <t>Sophie HARTERRE</t>
  </si>
  <si>
    <t xml:space="preserve"> Andreea NICOLICI</t>
  </si>
  <si>
    <t xml:space="preserve"> Jasmine VARDY</t>
  </si>
  <si>
    <t xml:space="preserve"> Alexis NOAKES</t>
  </si>
  <si>
    <t xml:space="preserve"> Abbygail BYERS</t>
  </si>
  <si>
    <t xml:space="preserve"> Mikayla CORNTHWAITE</t>
  </si>
  <si>
    <t xml:space="preserve"> Lauren WAYLAND</t>
  </si>
  <si>
    <t xml:space="preserve"> Marisol HARVEY</t>
  </si>
  <si>
    <t xml:space="preserve"> Olivia PODIVINSKY</t>
  </si>
  <si>
    <t xml:space="preserve"> Kate CAMERON</t>
  </si>
  <si>
    <t xml:space="preserve"> Lily SEWELL</t>
  </si>
  <si>
    <t xml:space="preserve"> Carly ALEXANDER</t>
  </si>
  <si>
    <t>Ellen GILDAY</t>
  </si>
  <si>
    <t>STRIEN  Maxine VAN</t>
  </si>
  <si>
    <t xml:space="preserve"> Natasha OLSEN</t>
  </si>
  <si>
    <t xml:space="preserve"> Tori COTTER</t>
  </si>
  <si>
    <t xml:space="preserve"> Elizabeth WHITE</t>
  </si>
  <si>
    <t>Kathryn FRY</t>
  </si>
  <si>
    <t xml:space="preserve"> Kyra HILLIER</t>
  </si>
  <si>
    <t xml:space="preserve"> Rachel IVAY</t>
  </si>
  <si>
    <t xml:space="preserve"> Karina CRAIG</t>
  </si>
  <si>
    <t xml:space="preserve"> Ava SYMONS</t>
  </si>
  <si>
    <t xml:space="preserve"> Pippa MULCAHY</t>
  </si>
  <si>
    <t xml:space="preserve"> Julia PROSPERI</t>
  </si>
  <si>
    <t xml:space="preserve"> Kate MACGREGOR</t>
  </si>
  <si>
    <t xml:space="preserve"> Nicole DUFF</t>
  </si>
  <si>
    <t xml:space="preserve"> Rebecca CHAU</t>
  </si>
  <si>
    <t xml:space="preserve"> Jessica FREYKE</t>
  </si>
  <si>
    <t xml:space="preserve"> Zoe ZEMLA</t>
  </si>
  <si>
    <t xml:space="preserve"> Lauren SZIKLAI</t>
  </si>
  <si>
    <t xml:space="preserve"> Caroline ROBERTSON</t>
  </si>
  <si>
    <t xml:space="preserve"> Kayleigh AITKEN</t>
  </si>
  <si>
    <t xml:space="preserve"> Georgia MACDONALD</t>
  </si>
  <si>
    <t xml:space="preserve"> Hanna GIBSON</t>
  </si>
  <si>
    <t xml:space="preserve"> Abigail DENOMME</t>
  </si>
  <si>
    <t xml:space="preserve"> Olivia KUNSTADT</t>
  </si>
  <si>
    <t>Sarah MCKITTRICK</t>
  </si>
  <si>
    <t>Sydney COE</t>
  </si>
  <si>
    <t xml:space="preserve"> Elle HAWTIN</t>
  </si>
  <si>
    <t>Gabrielle LAURIN</t>
  </si>
  <si>
    <t xml:space="preserve"> Emma GATCLIFFE</t>
  </si>
  <si>
    <t xml:space="preserve"> Charlize BIER</t>
  </si>
  <si>
    <t xml:space="preserve"> Elli CLARK</t>
  </si>
  <si>
    <t xml:space="preserve"> Isabella RUSAW</t>
  </si>
  <si>
    <t xml:space="preserve"> Clara DISSANAYAKE</t>
  </si>
  <si>
    <t xml:space="preserve"> Gabby WALL</t>
  </si>
  <si>
    <t xml:space="preserve"> Claire BENSON</t>
  </si>
  <si>
    <t xml:space="preserve"> Jordan EASTWOOD</t>
  </si>
  <si>
    <t xml:space="preserve"> Laura CANTONI</t>
  </si>
  <si>
    <t xml:space="preserve"> Laine HARGARTEN</t>
  </si>
  <si>
    <t xml:space="preserve"> Lou FREIDEL</t>
  </si>
  <si>
    <t xml:space="preserve"> Sophie HUNTER</t>
  </si>
  <si>
    <t xml:space="preserve"> Madison DONNELLY</t>
  </si>
  <si>
    <t xml:space="preserve"> Natalie LEAIST</t>
  </si>
  <si>
    <t xml:space="preserve"> Lindsay ATKINSON</t>
  </si>
  <si>
    <t xml:space="preserve"> Pascale GREEN</t>
  </si>
  <si>
    <t xml:space="preserve"> Rachael CONLIFFE</t>
  </si>
  <si>
    <t xml:space="preserve"> Olivia DINARDO</t>
  </si>
  <si>
    <t xml:space="preserve"> Emma SHAWYER</t>
  </si>
  <si>
    <t xml:space="preserve"> Sydney LEPAGE</t>
  </si>
  <si>
    <t xml:space="preserve"> Mia LOSSIUS</t>
  </si>
  <si>
    <t xml:space="preserve"> Olivia ROBINSON</t>
  </si>
  <si>
    <t xml:space="preserve"> Katie STOPPENBRINK</t>
  </si>
  <si>
    <t xml:space="preserve"> Jamie HEISZ</t>
  </si>
  <si>
    <t xml:space="preserve"> Tessa RAYMOND</t>
  </si>
  <si>
    <t xml:space="preserve"> Sian HUANG</t>
  </si>
  <si>
    <t xml:space="preserve"> Sophie TRAN-CHAPMAN</t>
  </si>
  <si>
    <t xml:space="preserve"> Sara CARTER</t>
  </si>
  <si>
    <t xml:space="preserve"> Ava HUNTER</t>
  </si>
  <si>
    <t xml:space="preserve"> Christina TURNER</t>
  </si>
  <si>
    <t xml:space="preserve"> Grace CROXON</t>
  </si>
  <si>
    <t xml:space="preserve"> Chloe GINGERICH</t>
  </si>
  <si>
    <t xml:space="preserve"> Kate COITO</t>
  </si>
  <si>
    <t xml:space="preserve"> Juliette PERRY</t>
  </si>
  <si>
    <t xml:space="preserve"> Sally BUSCH</t>
  </si>
  <si>
    <t xml:space="preserve"> Grace PERRY</t>
  </si>
  <si>
    <t xml:space="preserve"> Erica PHELPS</t>
  </si>
  <si>
    <t xml:space="preserve"> Adriana DRAKE</t>
  </si>
  <si>
    <t xml:space="preserve"> Brooke LOBB-MACDONALD</t>
  </si>
  <si>
    <t xml:space="preserve"> Megan MILLER</t>
  </si>
  <si>
    <t xml:space="preserve"> Lanielle DAJANI</t>
  </si>
  <si>
    <t>17.03 Dual</t>
  </si>
  <si>
    <t>posdual</t>
  </si>
  <si>
    <t>ptsdual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</si>
</sst>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0" xfId="0" applyFont="1" applyFill="1"/>
    <xf numFmtId="0" fontId="1" fillId="2" borderId="0" xfId="0" applyFont="1" applyFill="1"/>
    <xf numFmtId="0" fontId="0" fillId="0" borderId="0" xfId="0" applyNumberFormat="1"/>
    <xf numFmtId="0" fontId="0" fillId="4" borderId="4" xfId="0" applyFont="1" applyFill="1" applyBorder="1"/>
    <xf numFmtId="0" fontId="0" fillId="4" borderId="4" xfId="0" applyNumberFormat="1" applyFont="1" applyFill="1" applyBorder="1"/>
    <xf numFmtId="0" fontId="0" fillId="4" borderId="5" xfId="0" applyFont="1" applyFill="1" applyBorder="1"/>
    <xf numFmtId="0" fontId="0" fillId="4" borderId="3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7" xfId="0" applyNumberFormat="1" applyFont="1" applyFill="1" applyBorder="1"/>
    <xf numFmtId="0" fontId="0" fillId="4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NumberFormat="1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0" fillId="0" borderId="3" xfId="0" applyFont="1" applyBorder="1"/>
    <xf numFmtId="0" fontId="1" fillId="3" borderId="0" xfId="0" applyFont="1" applyFill="1" applyBorder="1"/>
    <xf numFmtId="0" fontId="0" fillId="4" borderId="0" xfId="0" applyFont="1" applyFill="1" applyBorder="1"/>
    <xf numFmtId="0" fontId="0" fillId="0" borderId="7" xfId="0" applyBorder="1"/>
    <xf numFmtId="0" fontId="0" fillId="4" borderId="0" xfId="0" applyNumberFormat="1" applyFont="1" applyFill="1" applyBorder="1"/>
    <xf numFmtId="0" fontId="2" fillId="0" borderId="0" xfId="0" applyFont="1"/>
    <xf numFmtId="0" fontId="0" fillId="0" borderId="0" xfId="0" applyBorder="1"/>
    <xf numFmtId="0" fontId="1" fillId="5" borderId="0" xfId="0" applyFont="1" applyFill="1"/>
    <xf numFmtId="0" fontId="2" fillId="6" borderId="0" xfId="0" applyFont="1" applyFill="1"/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NumberFormat="1" applyBorder="1"/>
  </cellXfs>
  <cellStyles count="1">
    <cellStyle name="Normal" xfId="0" builtinId="0"/>
  </cellStyles>
  <dxfs count="5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37F713-0DD4-415F-B799-9E17D2A1112F}" name="U14W" displayName="U14W" ref="A3:V128" totalsRowShown="0">
  <autoFilter ref="A3:V128" xr:uid="{37AA4193-42E8-4BAE-98D2-F431FE538081}"/>
  <sortState ref="A4:V128">
    <sortCondition descending="1" ref="E3:E128"/>
  </sortState>
  <tableColumns count="22">
    <tableColumn id="1" xr3:uid="{486A2B1F-C0BB-4CE3-8751-BC3A1651275E}" name="Card"/>
    <tableColumn id="2" xr3:uid="{112A1129-C7A6-4A7D-B67C-0BEDB41D3BF5}" name="Name"/>
    <tableColumn id="3" xr3:uid="{BD7BFE2F-0CA6-44C4-85AF-0D5FE90ECFC2}" name="YOB"/>
    <tableColumn id="4" xr3:uid="{C8B84373-8693-48E5-86C4-A48C1B69C6DF}" name="Club"/>
    <tableColumn id="5" xr3:uid="{91A4A7E1-EA87-497A-B62D-E5E7C98A925D}" name="Total" dataDxfId="0">
      <calculatedColumnFormula>SUM(U14W[[#This Row],[Column2]],U14W[[#This Row],[pts5122]],U14W[[#This Row],[pts5124]],U14W[[#This Row],[pts5125]],U14W[[#This Row],[pts5202]],U14W[[#This Row],[pts5203]],U14W[[#This Row],[pts5204]],U14W[[#This Row],[ptsdual]])</calculatedColumnFormula>
    </tableColumn>
    <tableColumn id="10" xr3:uid="{B0DDACDD-48AA-4758-AB75-0F550C1A70A6}" name="Provincial" dataDxfId="50">
      <calculatedColumnFormula>SUM(U14W[[#This Row],[pts5202]],U14W[[#This Row],[pts5203]],U14W[[#This Row],[pts5204]])</calculatedColumnFormula>
    </tableColumn>
    <tableColumn id="8" xr3:uid="{5E029370-61E1-4B11-9AD7-B266A1DA9DE6}" name="Column1" dataDxfId="49">
      <calculatedColumnFormula>IFERROR(VLOOKUP(U14W[[#This Row],[Card]],results5121[],3,FALSE),999)</calculatedColumnFormula>
    </tableColumn>
    <tableColumn id="9" xr3:uid="{6E9A2FF0-D911-4346-A2E7-7610C1703C8F}" name="Column2" dataDxfId="48">
      <calculatedColumnFormula>VLOOKUP(U14W[[#This Row],[Column1]],pointstable[],2,FALSE)</calculatedColumnFormula>
    </tableColumn>
    <tableColumn id="12" xr3:uid="{210603B3-C5B5-43BE-ABEB-B3A6FAAB8C8F}" name="pos5122" dataDxfId="47">
      <calculatedColumnFormula>IFERROR(VLOOKUP(U14W[[#This Row],[Card]],results5122[],3,FALSE),999)</calculatedColumnFormula>
    </tableColumn>
    <tableColumn id="13" xr3:uid="{DF22598F-94BD-4FA9-AF29-3B5BCE9381A1}" name="pts5122" dataDxfId="46">
      <calculatedColumnFormula>VLOOKUP(U14W[[#This Row],[pos5122]],pointstable[],2,FALSE)</calculatedColumnFormula>
    </tableColumn>
    <tableColumn id="16" xr3:uid="{D3E77B02-FB2F-4B5F-89CA-58D9DF4E14A9}" name="pos5124" dataDxfId="45">
      <calculatedColumnFormula>IFERROR(VLOOKUP(U14W[[#This Row],[Card]],results5124[],3,FALSE),999)</calculatedColumnFormula>
    </tableColumn>
    <tableColumn id="17" xr3:uid="{C8080E79-E938-47AA-99D1-54ED48C90BA8}" name="pts5124" dataDxfId="44">
      <calculatedColumnFormula>VLOOKUP(U14W[[#This Row],[pos5124]],pointstable[],2,FALSE)</calculatedColumnFormula>
    </tableColumn>
    <tableColumn id="6" xr3:uid="{1308BE21-9F4D-456C-837E-81F44AF59678}" name="pos5125" dataDxfId="43">
      <calculatedColumnFormula>IFERROR(VLOOKUP(U14W[[#This Row],[Card]],results5125[],3,FALSE),999)</calculatedColumnFormula>
    </tableColumn>
    <tableColumn id="7" xr3:uid="{DABA8BFB-0EA8-4EA1-AD5E-2A255337DC4C}" name="pts5125" dataDxfId="42">
      <calculatedColumnFormula>VLOOKUP(U14W[[#This Row],[pos5125]],pointstable[],2,FALSE)</calculatedColumnFormula>
    </tableColumn>
    <tableColumn id="11" xr3:uid="{12E35619-6EE1-4A3A-A655-2C4E8C73E3E3}" name="pos5202" dataDxfId="41">
      <calculatedColumnFormula>IFERROR(VLOOKUP(U14W[[#This Row],[Card]],results5202[],3,FALSE),999)</calculatedColumnFormula>
    </tableColumn>
    <tableColumn id="14" xr3:uid="{457D4EED-55DD-498C-AB3F-E62315539849}" name="pts5202" dataDxfId="40">
      <calculatedColumnFormula>VLOOKUP(U14W[[#This Row],[pos5202]],pointstable[],2,FALSE)</calculatedColumnFormula>
    </tableColumn>
    <tableColumn id="15" xr3:uid="{22D6A32A-B754-44E2-A320-78F78B89A4C9}" name="pos5203" dataDxfId="39">
      <calculatedColumnFormula>IFERROR(VLOOKUP(U14W[[#This Row],[Card]],results5203[],3,FALSE),999)</calculatedColumnFormula>
    </tableColumn>
    <tableColumn id="18" xr3:uid="{AF61E5A0-7B8A-4432-B4DE-E2CADF2C7F93}" name="pts5203" dataDxfId="38">
      <calculatedColumnFormula>VLOOKUP(U14W[[#This Row],[pos5203]],pointstable[],2,FALSE)</calculatedColumnFormula>
    </tableColumn>
    <tableColumn id="19" xr3:uid="{07DD6FE3-8E3A-465A-A291-ED22399C303C}" name="pos5204" dataDxfId="37">
      <calculatedColumnFormula>IFERROR(VLOOKUP(U14W[[#This Row],[Card]],results5204[],3,FALSE),999)</calculatedColumnFormula>
    </tableColumn>
    <tableColumn id="20" xr3:uid="{8EBF93EA-2A36-4213-BA27-43D297828D84}" name="pts5204" dataDxfId="36">
      <calculatedColumnFormula>VLOOKUP(U14W[[#This Row],[pos5204]],pointstable[],2,FALSE)</calculatedColumnFormula>
    </tableColumn>
    <tableColumn id="21" xr3:uid="{D05E8C7F-2CC2-44F8-A861-AB6264ABD5EC}" name="posdual" dataDxfId="2">
      <calculatedColumnFormula>IFERROR(VLOOKUP(U14W[[#This Row],[Card]],resultsdual[],3,FALSE),999)</calculatedColumnFormula>
    </tableColumn>
    <tableColumn id="22" xr3:uid="{E8A9C4CF-1998-4C59-9F1E-02124EA06279}" name="ptsdual" dataDxfId="1">
      <calculatedColumnFormula>VLOOKUP(U14W[[#This Row],[posdual]],pointstable[],2,FALSE)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9CADD18-6167-4365-9D1E-1767169A9F37}" name="resultsdual" displayName="resultsdual" ref="K3:M84" totalsRowShown="0">
  <autoFilter ref="K3:M84" xr:uid="{98E31F2C-5771-4B33-A276-67FFBC8474C4}"/>
  <tableColumns count="3">
    <tableColumn id="1" xr3:uid="{58276FBB-7E58-458B-855A-5B7047471102}" name="Card" dataDxfId="5">
      <calculatedColumnFormula>B4</calculatedColumnFormula>
    </tableColumn>
    <tableColumn id="2" xr3:uid="{2FE67F3D-78FC-4DB9-AF6F-48D7C4370603}" name="In List" dataDxfId="4">
      <calculatedColumnFormula>IF(AND(A2&gt;0,A2&lt;999),IFERROR(VLOOKUP(resultsdual[[#This Row],[Card]],U14W[],1,FALSE),0),0)</calculatedColumnFormula>
    </tableColumn>
    <tableColumn id="3" xr3:uid="{1DD05453-859C-4840-8760-3E43101C0A81}" name="Rank" dataDxfId="3">
      <calculatedColumnFormula>A4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3A3291-7C19-40B4-972D-549615AF7BD1}" name="pointstable" displayName="pointstable" ref="A2:B153" totalsRowShown="0" tableBorderDxfId="35">
  <autoFilter ref="A2:B153" xr:uid="{7E170E8B-BB0E-4F8B-8E37-90F1DEFEACD0}"/>
  <tableColumns count="2">
    <tableColumn id="1" xr3:uid="{7FB6350B-28E4-4F98-A48C-479541F0A71C}" name="Position" dataDxfId="34"/>
    <tableColumn id="2" xr3:uid="{61FA4480-2C62-4F9D-9CD9-A786642DABE4}" name="Points" dataDxfId="3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8CE1F5-0122-45A8-9392-4F641F3D8FF9}" name="results5121" displayName="results5121" ref="N1:P102" totalsRowShown="0">
  <autoFilter ref="N1:P102" xr:uid="{46571A69-3BFE-4ACE-BE92-22BA15F137C7}"/>
  <tableColumns count="3">
    <tableColumn id="1" xr3:uid="{907B4745-A01D-448D-8B80-5BC870F6E870}" name="Card" dataDxfId="32">
      <calculatedColumnFormula>'NAT18.5121'!$B5</calculatedColumnFormula>
    </tableColumn>
    <tableColumn id="2" xr3:uid="{5A45D150-6ACB-4352-97E2-124402B2EA38}" name="In List" dataDxfId="31">
      <calculatedColumnFormula>IF(AND(A2&gt;0,A2&lt;999),IFERROR(VLOOKUP(results5121[[#This Row],[Card]],U14W[],1,FALSE),0),0)</calculatedColumnFormula>
    </tableColumn>
    <tableColumn id="3" xr3:uid="{2ACB4656-1728-43D5-8DB7-8271679BD16B}" name="Rank" dataDxfId="30">
      <calculatedColumnFormula>'NAT18.5121'!$A5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302562-48E6-4307-902A-3C2A1302B331}" name="results5122" displayName="results5122" ref="N1:P107" totalsRowShown="0" headerRowDxfId="29">
  <autoFilter ref="N1:P107" xr:uid="{292DFD7A-A35D-4257-A0F3-AD07A286F0B4}"/>
  <tableColumns count="3">
    <tableColumn id="1" xr3:uid="{ADC9A942-C1F7-452E-8E10-E834BC48E072}" name="Card" dataDxfId="28">
      <calculatedColumnFormula>B2</calculatedColumnFormula>
    </tableColumn>
    <tableColumn id="2" xr3:uid="{D258DFBA-C761-4CA9-82AB-04AE5934D577}" name="In List" dataDxfId="27">
      <calculatedColumnFormula>IF(AND(A2&gt;0,A2&lt;999),IFERROR(VLOOKUP(results5122[[#This Row],[Card]],U14W[],1,FALSE),0),0)</calculatedColumnFormula>
    </tableColumn>
    <tableColumn id="3" xr3:uid="{2B6759CF-07EE-44AD-8F76-BBF362D740FB}" name="Rank" dataDxfId="26">
      <calculatedColumnFormula>A2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2D3BA2-2465-40AE-AB92-54E0FF5FB904}" name="results5124" displayName="results5124" ref="N1:P106" totalsRowShown="0" headerRowDxfId="25">
  <autoFilter ref="N1:P106" xr:uid="{ACF47739-48BD-4048-A599-A54CC285F2D5}"/>
  <tableColumns count="3">
    <tableColumn id="1" xr3:uid="{404F3B26-EA34-459C-B7F6-A31EF3E86326}" name="Card" dataDxfId="24">
      <calculatedColumnFormula>B2</calculatedColumnFormula>
    </tableColumn>
    <tableColumn id="2" xr3:uid="{1F244561-9F42-41A1-8B40-E61DE8348A48}" name="In List" dataDxfId="23">
      <calculatedColumnFormula>IF(AND(A2&gt;0,A2&lt;999),IFERROR(VLOOKUP(results5124[[#This Row],[Card]],U14W[],1,FALSE),0),0)</calculatedColumnFormula>
    </tableColumn>
    <tableColumn id="3" xr3:uid="{4F3EAB94-7C96-40AD-B5B4-CB61FB9A547B}" name="Rank" dataDxfId="22">
      <calculatedColumnFormula>A2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EB5EA9E-DD94-4C39-9437-5661B24E2A3E}" name="results5125" displayName="results5125" ref="N1:P107" totalsRowShown="0" headerRowDxfId="21">
  <autoFilter ref="N1:P107" xr:uid="{20A220E4-47B0-43E6-AA2F-0A6AC613DB4F}"/>
  <tableColumns count="3">
    <tableColumn id="1" xr3:uid="{63C0D0B1-FBF4-4F37-99CB-6A57A4EC491A}" name="Card" dataDxfId="20">
      <calculatedColumnFormula>B2</calculatedColumnFormula>
    </tableColumn>
    <tableColumn id="2" xr3:uid="{9BCE008A-8CD1-4240-9914-CF0EF2BF0CD8}" name="In List" dataDxfId="19">
      <calculatedColumnFormula>IF(AND(A2&gt;0,A2&lt;999),IFERROR(VLOOKUP(results5125[[#This Row],[Card]],U14W[],1,FALSE),0),0)</calculatedColumnFormula>
    </tableColumn>
    <tableColumn id="3" xr3:uid="{5944D9BC-E8BC-4408-A97A-C6D4D9154ED0}" name="Rank" dataDxfId="18">
      <calculatedColumnFormula>A2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5D5659-B087-4F60-885A-6313BBAC97C8}" name="results5202" displayName="results5202" ref="M1:O80" totalsRowShown="0" headerRowDxfId="17">
  <autoFilter ref="M1:O80" xr:uid="{C4E95344-99EB-4AF0-A07A-962A930CEBFA}"/>
  <tableColumns count="3">
    <tableColumn id="1" xr3:uid="{48FE0960-0166-48F0-8672-6D449C14F064}" name="Card" dataDxfId="16">
      <calculatedColumnFormula>B2</calculatedColumnFormula>
    </tableColumn>
    <tableColumn id="2" xr3:uid="{22E27629-EA92-4D4D-BDAC-2909984BC81B}" name="In List" dataDxfId="15">
      <calculatedColumnFormula>IF(AND(A2&gt;0,A2&lt;999),IFERROR(VLOOKUP(results5202[[#This Row],[Card]],U14W[],1,FALSE),0),0)</calculatedColumnFormula>
    </tableColumn>
    <tableColumn id="3" xr3:uid="{1A14C535-7DFA-4D65-AE79-576AF2FD1184}" name="Rank" dataDxfId="14">
      <calculatedColumnFormula>A2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FF8FE8A-443A-4B6F-881A-07886F914C6A}" name="results5203" displayName="results5203" ref="M1:O82" totalsRowShown="0" headerRowDxfId="13">
  <autoFilter ref="M1:O82" xr:uid="{A14E9718-1EE9-4420-B4AE-90EBCC8E47A8}"/>
  <tableColumns count="3">
    <tableColumn id="1" xr3:uid="{9056F4B3-F47D-42D8-BAD6-8A808B10284B}" name="Card" dataDxfId="12">
      <calculatedColumnFormula>B2</calculatedColumnFormula>
    </tableColumn>
    <tableColumn id="2" xr3:uid="{86043A8F-F431-4658-B35B-910286497855}" name="In List" dataDxfId="11">
      <calculatedColumnFormula>IF(AND(A2&gt;0,A2&lt;999),IFERROR(VLOOKUP(results5203[[#This Row],[Card]],U14W[],1,FALSE),0),0)</calculatedColumnFormula>
    </tableColumn>
    <tableColumn id="3" xr3:uid="{684CDFED-8878-411B-A96D-FB8D21BA14A9}" name="Rank" dataDxfId="10">
      <calculatedColumnFormula>A2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F94FCF3-C52D-4B94-9549-2A3E459F65D0}" name="results5204" displayName="results5204" ref="M1:O82" totalsRowShown="0" headerRowDxfId="9">
  <autoFilter ref="M1:O82" xr:uid="{34E0E477-B7AA-42B7-AF30-2DE8F6003A81}"/>
  <tableColumns count="3">
    <tableColumn id="1" xr3:uid="{A639B3B6-457B-4074-8032-E85F3B37146A}" name="Card" dataDxfId="8">
      <calculatedColumnFormula>B2</calculatedColumnFormula>
    </tableColumn>
    <tableColumn id="2" xr3:uid="{A44E976C-8E53-41E8-8BCA-4AF93EF23A4B}" name="In List" dataDxfId="7">
      <calculatedColumnFormula>IF(AND(A2&gt;0,A2&lt;999),IFERROR(VLOOKUP(results5204[[#This Row],[Card]],U14W[],1,FALSE),0),0)</calculatedColumnFormula>
    </tableColumn>
    <tableColumn id="3" xr3:uid="{4E0B68B0-41A2-48B8-B8E0-08AF57E11F92}" name="Rank" dataDxfId="6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3463-0AEC-4CB4-BD36-DB29C7510E4F}">
  <dimension ref="A1:V128"/>
  <sheetViews>
    <sheetView tabSelected="1" topLeftCell="B1" workbookViewId="0">
      <selection activeCell="C1" sqref="C1"/>
    </sheetView>
  </sheetViews>
  <sheetFormatPr defaultRowHeight="14.4" x14ac:dyDescent="0.3"/>
  <cols>
    <col min="2" max="2" width="22.6640625" bestFit="1" customWidth="1"/>
    <col min="3" max="3" width="6.33203125" customWidth="1"/>
    <col min="4" max="4" width="7" bestFit="1" customWidth="1"/>
    <col min="5" max="5" width="9.6640625" bestFit="1" customWidth="1"/>
    <col min="6" max="6" width="10.109375" customWidth="1"/>
  </cols>
  <sheetData>
    <row r="1" spans="1:22" x14ac:dyDescent="0.3">
      <c r="G1" s="34" t="s">
        <v>225</v>
      </c>
      <c r="H1" s="34"/>
      <c r="I1" s="34" t="s">
        <v>228</v>
      </c>
      <c r="J1" s="34"/>
      <c r="K1" s="34" t="s">
        <v>698</v>
      </c>
      <c r="L1" s="34"/>
      <c r="M1" s="34" t="s">
        <v>852</v>
      </c>
      <c r="N1" s="34"/>
      <c r="O1" s="33" t="s">
        <v>855</v>
      </c>
      <c r="P1" s="33"/>
      <c r="Q1" s="33" t="s">
        <v>856</v>
      </c>
      <c r="R1" s="33"/>
      <c r="S1" s="33" t="s">
        <v>857</v>
      </c>
      <c r="T1" s="33"/>
      <c r="U1" s="33" t="s">
        <v>1372</v>
      </c>
      <c r="V1" s="33"/>
    </row>
    <row r="2" spans="1:22" x14ac:dyDescent="0.3">
      <c r="G2" s="31" t="s">
        <v>227</v>
      </c>
      <c r="H2" s="31" t="s">
        <v>226</v>
      </c>
      <c r="I2" s="31" t="s">
        <v>227</v>
      </c>
      <c r="J2" s="31" t="s">
        <v>226</v>
      </c>
      <c r="K2" s="31" t="s">
        <v>227</v>
      </c>
      <c r="L2" s="31" t="s">
        <v>226</v>
      </c>
      <c r="M2" s="31" t="s">
        <v>227</v>
      </c>
      <c r="N2" s="31" t="s">
        <v>226</v>
      </c>
      <c r="O2" s="4" t="s">
        <v>227</v>
      </c>
      <c r="P2" s="4" t="s">
        <v>226</v>
      </c>
      <c r="Q2" s="4" t="s">
        <v>227</v>
      </c>
      <c r="R2" s="4" t="s">
        <v>226</v>
      </c>
      <c r="S2" s="4" t="s">
        <v>227</v>
      </c>
      <c r="T2" s="4" t="s">
        <v>226</v>
      </c>
      <c r="U2" s="4" t="s">
        <v>227</v>
      </c>
      <c r="V2" s="4" t="s">
        <v>226</v>
      </c>
    </row>
    <row r="3" spans="1:22" x14ac:dyDescent="0.3">
      <c r="A3" t="s">
        <v>3</v>
      </c>
      <c r="B3" t="s">
        <v>4</v>
      </c>
      <c r="C3" t="s">
        <v>7</v>
      </c>
      <c r="D3" t="s">
        <v>5</v>
      </c>
      <c r="E3" t="s">
        <v>6</v>
      </c>
      <c r="F3" s="32" t="s">
        <v>858</v>
      </c>
      <c r="G3" s="3" t="s">
        <v>8</v>
      </c>
      <c r="H3" s="3" t="s">
        <v>9</v>
      </c>
      <c r="I3" s="3" t="s">
        <v>487</v>
      </c>
      <c r="J3" s="3" t="s">
        <v>488</v>
      </c>
      <c r="K3" s="3" t="s">
        <v>699</v>
      </c>
      <c r="L3" s="3" t="s">
        <v>700</v>
      </c>
      <c r="M3" s="29" t="s">
        <v>853</v>
      </c>
      <c r="N3" s="29" t="s">
        <v>854</v>
      </c>
      <c r="O3" t="s">
        <v>935</v>
      </c>
      <c r="P3" t="s">
        <v>936</v>
      </c>
      <c r="Q3" t="s">
        <v>1142</v>
      </c>
      <c r="R3" t="s">
        <v>1143</v>
      </c>
      <c r="S3" t="s">
        <v>1285</v>
      </c>
      <c r="T3" t="s">
        <v>1286</v>
      </c>
      <c r="U3" t="s">
        <v>1373</v>
      </c>
      <c r="V3" t="s">
        <v>1374</v>
      </c>
    </row>
    <row r="4" spans="1:22" x14ac:dyDescent="0.3">
      <c r="A4">
        <v>78192</v>
      </c>
      <c r="B4" t="s">
        <v>38</v>
      </c>
      <c r="C4" t="s">
        <v>26</v>
      </c>
      <c r="D4">
        <v>4</v>
      </c>
      <c r="E4" s="5">
        <f>SUM(U14W[[#This Row],[Column2]],U14W[[#This Row],[pts5122]],U14W[[#This Row],[pts5124]],U14W[[#This Row],[pts5125]],U14W[[#This Row],[pts5202]],U14W[[#This Row],[pts5203]],U14W[[#This Row],[pts5204]],U14W[[#This Row],[ptsdual]])</f>
        <v>2830</v>
      </c>
      <c r="F4" s="5">
        <f>SUM(U14W[[#This Row],[pts5202]],U14W[[#This Row],[pts5203]],U14W[[#This Row],[pts5204]])</f>
        <v>1050</v>
      </c>
      <c r="G4">
        <f>IFERROR(VLOOKUP(U14W[[#This Row],[Card]],results5121[],3,FALSE),999)</f>
        <v>10</v>
      </c>
      <c r="H4">
        <f>VLOOKUP(U14W[[#This Row],[Column1]],pointstable[],2,FALSE)</f>
        <v>130</v>
      </c>
      <c r="I4" s="5">
        <f>IFERROR(VLOOKUP(U14W[[#This Row],[Card]],results5122[],3,FALSE),999)</f>
        <v>4</v>
      </c>
      <c r="J4" s="5">
        <f>VLOOKUP(U14W[[#This Row],[pos5122]],pointstable[],2,FALSE)</f>
        <v>250</v>
      </c>
      <c r="K4" s="5">
        <f>IFERROR(VLOOKUP(U14W[[#This Row],[Card]],results5124[],3,FALSE),999)</f>
        <v>1</v>
      </c>
      <c r="L4" s="5">
        <f>VLOOKUP(U14W[[#This Row],[pos5124]],pointstable[],2,FALSE)</f>
        <v>500</v>
      </c>
      <c r="M4" s="5">
        <f>IFERROR(VLOOKUP(U14W[[#This Row],[Card]],results5125[],3,FALSE),999)</f>
        <v>1</v>
      </c>
      <c r="N4" s="5">
        <f>VLOOKUP(U14W[[#This Row],[pos5125]],pointstable[],2,FALSE)</f>
        <v>500</v>
      </c>
      <c r="O4" s="5">
        <f>IFERROR(VLOOKUP(U14W[[#This Row],[Card]],results5202[],3,FALSE),999)</f>
        <v>4</v>
      </c>
      <c r="P4" s="5">
        <f>VLOOKUP(U14W[[#This Row],[pos5202]],pointstable[],2,FALSE)</f>
        <v>250</v>
      </c>
      <c r="Q4" s="5">
        <f>IFERROR(VLOOKUP(U14W[[#This Row],[Card]],results5203[],3,FALSE),999)</f>
        <v>3</v>
      </c>
      <c r="R4" s="5">
        <f>VLOOKUP(U14W[[#This Row],[pos5203]],pointstable[],2,FALSE)</f>
        <v>300</v>
      </c>
      <c r="S4" s="5">
        <f>IFERROR(VLOOKUP(U14W[[#This Row],[Card]],results5204[],3,FALSE),999)</f>
        <v>1</v>
      </c>
      <c r="T4" s="5">
        <f>VLOOKUP(U14W[[#This Row],[pos5204]],pointstable[],2,FALSE)</f>
        <v>500</v>
      </c>
      <c r="U4" s="5">
        <f>IFERROR(VLOOKUP(U14W[[#This Row],[Card]],resultsdual[],3,FALSE),999)</f>
        <v>2</v>
      </c>
      <c r="V4" s="5">
        <f>VLOOKUP(U14W[[#This Row],[posdual]],pointstable[],2,FALSE)</f>
        <v>400</v>
      </c>
    </row>
    <row r="5" spans="1:22" x14ac:dyDescent="0.3">
      <c r="A5">
        <v>82204</v>
      </c>
      <c r="B5" t="s">
        <v>30</v>
      </c>
      <c r="C5" t="s">
        <v>26</v>
      </c>
      <c r="D5">
        <v>4</v>
      </c>
      <c r="E5" s="5">
        <f>SUM(U14W[[#This Row],[Column2]],U14W[[#This Row],[pts5122]],U14W[[#This Row],[pts5124]],U14W[[#This Row],[pts5125]],U14W[[#This Row],[pts5202]],U14W[[#This Row],[pts5203]],U14W[[#This Row],[pts5204]],U14W[[#This Row],[ptsdual]])</f>
        <v>2250</v>
      </c>
      <c r="F5" s="5">
        <f>SUM(U14W[[#This Row],[pts5202]],U14W[[#This Row],[pts5203]],U14W[[#This Row],[pts5204]])</f>
        <v>1050</v>
      </c>
      <c r="G5">
        <f>IFERROR(VLOOKUP(U14W[[#This Row],[Card]],results5121[],3,FALSE),999)</f>
        <v>6</v>
      </c>
      <c r="H5">
        <f>VLOOKUP(U14W[[#This Row],[Column1]],pointstable[],2,FALSE)</f>
        <v>200</v>
      </c>
      <c r="I5" s="5">
        <f>IFERROR(VLOOKUP(U14W[[#This Row],[Card]],results5122[],3,FALSE),999)</f>
        <v>3</v>
      </c>
      <c r="J5" s="5">
        <f>VLOOKUP(U14W[[#This Row],[pos5122]],pointstable[],2,FALSE)</f>
        <v>300</v>
      </c>
      <c r="K5" s="5">
        <f>IFERROR(VLOOKUP(U14W[[#This Row],[Card]],results5124[],3,FALSE),999)</f>
        <v>2</v>
      </c>
      <c r="L5" s="5">
        <f>VLOOKUP(U14W[[#This Row],[pos5124]],pointstable[],2,FALSE)</f>
        <v>400</v>
      </c>
      <c r="M5" s="5">
        <f>IFERROR(VLOOKUP(U14W[[#This Row],[Card]],results5125[],3,FALSE),999)</f>
        <v>999</v>
      </c>
      <c r="N5" s="5">
        <f>VLOOKUP(U14W[[#This Row],[pos5125]],pointstable[],2,FALSE)</f>
        <v>0</v>
      </c>
      <c r="O5" s="5">
        <f>IFERROR(VLOOKUP(U14W[[#This Row],[Card]],results5202[],3,FALSE),999)</f>
        <v>1</v>
      </c>
      <c r="P5" s="5">
        <f>VLOOKUP(U14W[[#This Row],[pos5202]],pointstable[],2,FALSE)</f>
        <v>500</v>
      </c>
      <c r="Q5" s="5">
        <f>IFERROR(VLOOKUP(U14W[[#This Row],[Card]],results5203[],3,FALSE),999)</f>
        <v>4</v>
      </c>
      <c r="R5" s="5">
        <f>VLOOKUP(U14W[[#This Row],[pos5203]],pointstable[],2,FALSE)</f>
        <v>250</v>
      </c>
      <c r="S5" s="5">
        <f>IFERROR(VLOOKUP(U14W[[#This Row],[Card]],results5204[],3,FALSE),999)</f>
        <v>3</v>
      </c>
      <c r="T5" s="5">
        <f>VLOOKUP(U14W[[#This Row],[pos5204]],pointstable[],2,FALSE)</f>
        <v>300</v>
      </c>
      <c r="U5" s="5">
        <f>IFERROR(VLOOKUP(U14W[[#This Row],[Card]],resultsdual[],3,FALSE),999)</f>
        <v>3</v>
      </c>
      <c r="V5" s="5">
        <f>VLOOKUP(U14W[[#This Row],[posdual]],pointstable[],2,FALSE)</f>
        <v>300</v>
      </c>
    </row>
    <row r="6" spans="1:22" x14ac:dyDescent="0.3">
      <c r="A6">
        <v>80725</v>
      </c>
      <c r="B6" t="s">
        <v>16</v>
      </c>
      <c r="C6" t="s">
        <v>17</v>
      </c>
      <c r="D6">
        <v>4</v>
      </c>
      <c r="E6" s="5">
        <f>SUM(U14W[[#This Row],[Column2]],U14W[[#This Row],[pts5122]],U14W[[#This Row],[pts5124]],U14W[[#This Row],[pts5125]],U14W[[#This Row],[pts5202]],U14W[[#This Row],[pts5203]],U14W[[#This Row],[pts5204]],U14W[[#This Row],[ptsdual]])</f>
        <v>2154</v>
      </c>
      <c r="F6" s="5">
        <f>SUM(U14W[[#This Row],[pts5202]],U14W[[#This Row],[pts5203]],U14W[[#This Row],[pts5204]])</f>
        <v>525</v>
      </c>
      <c r="G6">
        <f>IFERROR(VLOOKUP(U14W[[#This Row],[Card]],results5121[],3,FALSE),999)</f>
        <v>1</v>
      </c>
      <c r="H6">
        <f>VLOOKUP(U14W[[#This Row],[Column1]],pointstable[],2,FALSE)</f>
        <v>500</v>
      </c>
      <c r="I6" s="5">
        <f>IFERROR(VLOOKUP(U14W[[#This Row],[Card]],results5122[],3,FALSE),999)</f>
        <v>1</v>
      </c>
      <c r="J6" s="5">
        <f>VLOOKUP(U14W[[#This Row],[pos5122]],pointstable[],2,FALSE)</f>
        <v>500</v>
      </c>
      <c r="K6" s="5">
        <f>IFERROR(VLOOKUP(U14W[[#This Row],[Card]],results5124[],3,FALSE),999)</f>
        <v>2</v>
      </c>
      <c r="L6" s="5">
        <f>VLOOKUP(U14W[[#This Row],[pos5124]],pointstable[],2,FALSE)</f>
        <v>400</v>
      </c>
      <c r="M6" s="5">
        <f>IFERROR(VLOOKUP(U14W[[#This Row],[Card]],results5125[],3,FALSE),999)</f>
        <v>6</v>
      </c>
      <c r="N6" s="5">
        <f>VLOOKUP(U14W[[#This Row],[pos5125]],pointstable[],2,FALSE)</f>
        <v>200</v>
      </c>
      <c r="O6" s="5">
        <f>IFERROR(VLOOKUP(U14W[[#This Row],[Card]],results5202[],3,FALSE),999)</f>
        <v>3</v>
      </c>
      <c r="P6" s="5">
        <f>VLOOKUP(U14W[[#This Row],[pos5202]],pointstable[],2,FALSE)</f>
        <v>300</v>
      </c>
      <c r="Q6" s="5">
        <f>IFERROR(VLOOKUP(U14W[[#This Row],[Card]],results5203[],3,FALSE),999)</f>
        <v>5</v>
      </c>
      <c r="R6" s="5">
        <f>VLOOKUP(U14W[[#This Row],[pos5203]],pointstable[],2,FALSE)</f>
        <v>225</v>
      </c>
      <c r="S6" s="5">
        <f>IFERROR(VLOOKUP(U14W[[#This Row],[Card]],results5204[],3,FALSE),999)</f>
        <v>999</v>
      </c>
      <c r="T6" s="5">
        <f>VLOOKUP(U14W[[#This Row],[pos5204]],pointstable[],2,FALSE)</f>
        <v>0</v>
      </c>
      <c r="U6" s="5">
        <f>IFERROR(VLOOKUP(U14W[[#This Row],[Card]],resultsdual[],3,FALSE),999)</f>
        <v>31</v>
      </c>
      <c r="V6" s="5">
        <f>VLOOKUP(U14W[[#This Row],[posdual]],pointstable[],2,FALSE)</f>
        <v>29</v>
      </c>
    </row>
    <row r="7" spans="1:22" x14ac:dyDescent="0.3">
      <c r="A7">
        <v>89490</v>
      </c>
      <c r="B7" t="s">
        <v>40</v>
      </c>
      <c r="C7" t="s">
        <v>41</v>
      </c>
      <c r="D7">
        <v>4</v>
      </c>
      <c r="E7" s="5">
        <f>SUM(U14W[[#This Row],[Column2]],U14W[[#This Row],[pts5122]],U14W[[#This Row],[pts5124]],U14W[[#This Row],[pts5125]],U14W[[#This Row],[pts5202]],U14W[[#This Row],[pts5203]],U14W[[#This Row],[pts5204]],U14W[[#This Row],[ptsdual]])</f>
        <v>1790</v>
      </c>
      <c r="F7" s="5">
        <f>SUM(U14W[[#This Row],[pts5202]],U14W[[#This Row],[pts5203]],U14W[[#This Row],[pts5204]])</f>
        <v>610</v>
      </c>
      <c r="G7">
        <f>IFERROR(VLOOKUP(U14W[[#This Row],[Card]],results5121[],3,FALSE),999)</f>
        <v>11</v>
      </c>
      <c r="H7">
        <f>VLOOKUP(U14W[[#This Row],[Column1]],pointstable[],2,FALSE)</f>
        <v>120</v>
      </c>
      <c r="I7" s="5">
        <f>IFERROR(VLOOKUP(U14W[[#This Row],[Card]],results5122[],3,FALSE),999)</f>
        <v>2</v>
      </c>
      <c r="J7" s="5">
        <f>VLOOKUP(U14W[[#This Row],[pos5122]],pointstable[],2,FALSE)</f>
        <v>400</v>
      </c>
      <c r="K7" s="5">
        <f>IFERROR(VLOOKUP(U14W[[#This Row],[Card]],results5124[],3,FALSE),999)</f>
        <v>6</v>
      </c>
      <c r="L7" s="5">
        <f>VLOOKUP(U14W[[#This Row],[pos5124]],pointstable[],2,FALSE)</f>
        <v>200</v>
      </c>
      <c r="M7" s="5">
        <f>IFERROR(VLOOKUP(U14W[[#This Row],[Card]],results5125[],3,FALSE),999)</f>
        <v>3</v>
      </c>
      <c r="N7" s="5">
        <f>VLOOKUP(U14W[[#This Row],[pos5125]],pointstable[],2,FALSE)</f>
        <v>300</v>
      </c>
      <c r="O7" s="5">
        <f>IFERROR(VLOOKUP(U14W[[#This Row],[Card]],results5202[],3,FALSE),999)</f>
        <v>999</v>
      </c>
      <c r="P7" s="5">
        <f>VLOOKUP(U14W[[#This Row],[pos5202]],pointstable[],2,FALSE)</f>
        <v>0</v>
      </c>
      <c r="Q7" s="5">
        <f>IFERROR(VLOOKUP(U14W[[#This Row],[Card]],results5203[],3,FALSE),999)</f>
        <v>1</v>
      </c>
      <c r="R7" s="5">
        <f>VLOOKUP(U14W[[#This Row],[pos5203]],pointstable[],2,FALSE)</f>
        <v>500</v>
      </c>
      <c r="S7" s="5">
        <f>IFERROR(VLOOKUP(U14W[[#This Row],[Card]],results5204[],3,FALSE),999)</f>
        <v>12</v>
      </c>
      <c r="T7" s="5">
        <f>VLOOKUP(U14W[[#This Row],[pos5204]],pointstable[],2,FALSE)</f>
        <v>110</v>
      </c>
      <c r="U7" s="5">
        <f>IFERROR(VLOOKUP(U14W[[#This Row],[Card]],resultsdual[],3,FALSE),999)</f>
        <v>8</v>
      </c>
      <c r="V7" s="5">
        <f>VLOOKUP(U14W[[#This Row],[posdual]],pointstable[],2,FALSE)</f>
        <v>160</v>
      </c>
    </row>
    <row r="8" spans="1:22" x14ac:dyDescent="0.3">
      <c r="A8">
        <v>81243</v>
      </c>
      <c r="B8" t="s">
        <v>860</v>
      </c>
      <c r="C8" t="s">
        <v>861</v>
      </c>
      <c r="D8">
        <v>4</v>
      </c>
      <c r="E8" s="5">
        <f>SUM(U14W[[#This Row],[Column2]],U14W[[#This Row],[pts5122]],U14W[[#This Row],[pts5124]],U14W[[#This Row],[pts5125]],U14W[[#This Row],[pts5202]],U14W[[#This Row],[pts5203]],U14W[[#This Row],[pts5204]],U14W[[#This Row],[ptsdual]])</f>
        <v>1700</v>
      </c>
      <c r="F8">
        <f>SUM(U14W[[#This Row],[pts5202]],U14W[[#This Row],[pts5203]],U14W[[#This Row],[pts5204]])</f>
        <v>1200</v>
      </c>
      <c r="G8" s="5">
        <f>IFERROR(VLOOKUP(U14W[[#This Row],[Card]],results5121[],3,FALSE),999)</f>
        <v>999</v>
      </c>
      <c r="H8" s="5">
        <f>VLOOKUP(U14W[[#This Row],[Column1]],pointstable[],2,FALSE)</f>
        <v>0</v>
      </c>
      <c r="I8" s="5">
        <f>IFERROR(VLOOKUP(U14W[[#This Row],[Card]],results5122[],3,FALSE),999)</f>
        <v>999</v>
      </c>
      <c r="J8" s="5">
        <f>VLOOKUP(U14W[[#This Row],[pos5122]],pointstable[],2,FALSE)</f>
        <v>0</v>
      </c>
      <c r="K8" s="5">
        <f>IFERROR(VLOOKUP(U14W[[#This Row],[Card]],results5124[],3,FALSE),999)</f>
        <v>999</v>
      </c>
      <c r="L8" s="5">
        <f>VLOOKUP(U14W[[#This Row],[pos5124]],pointstable[],2,FALSE)</f>
        <v>0</v>
      </c>
      <c r="M8" s="5">
        <f>IFERROR(VLOOKUP(U14W[[#This Row],[Card]],results5125[],3,FALSE),999)</f>
        <v>999</v>
      </c>
      <c r="N8" s="5">
        <f>VLOOKUP(U14W[[#This Row],[pos5125]],pointstable[],2,FALSE)</f>
        <v>0</v>
      </c>
      <c r="O8" s="5">
        <f>IFERROR(VLOOKUP(U14W[[#This Row],[Card]],results5202[],3,FALSE),999)</f>
        <v>2</v>
      </c>
      <c r="P8" s="5">
        <f>VLOOKUP(U14W[[#This Row],[pos5202]],pointstable[],2,FALSE)</f>
        <v>400</v>
      </c>
      <c r="Q8" s="5">
        <f>IFERROR(VLOOKUP(U14W[[#This Row],[Card]],results5203[],3,FALSE),999)</f>
        <v>2</v>
      </c>
      <c r="R8" s="5">
        <f>VLOOKUP(U14W[[#This Row],[pos5203]],pointstable[],2,FALSE)</f>
        <v>400</v>
      </c>
      <c r="S8" s="5">
        <f>IFERROR(VLOOKUP(U14W[[#This Row],[Card]],results5204[],3,FALSE),999)</f>
        <v>2</v>
      </c>
      <c r="T8" s="5">
        <f>VLOOKUP(U14W[[#This Row],[pos5204]],pointstable[],2,FALSE)</f>
        <v>400</v>
      </c>
      <c r="U8" s="5">
        <f>IFERROR(VLOOKUP(U14W[[#This Row],[Card]],resultsdual[],3,FALSE),999)</f>
        <v>1</v>
      </c>
      <c r="V8" s="5">
        <f>VLOOKUP(U14W[[#This Row],[posdual]],pointstable[],2,FALSE)</f>
        <v>500</v>
      </c>
    </row>
    <row r="9" spans="1:22" x14ac:dyDescent="0.3">
      <c r="A9">
        <v>78422</v>
      </c>
      <c r="B9" t="s">
        <v>25</v>
      </c>
      <c r="C9" t="s">
        <v>26</v>
      </c>
      <c r="D9">
        <v>4</v>
      </c>
      <c r="E9" s="5">
        <f>SUM(U14W[[#This Row],[Column2]],U14W[[#This Row],[pts5122]],U14W[[#This Row],[pts5124]],U14W[[#This Row],[pts5125]],U14W[[#This Row],[pts5202]],U14W[[#This Row],[pts5203]],U14W[[#This Row],[pts5204]],U14W[[#This Row],[ptsdual]])</f>
        <v>1196</v>
      </c>
      <c r="F9" s="5">
        <f>SUM(U14W[[#This Row],[pts5202]],U14W[[#This Row],[pts5203]],U14W[[#This Row],[pts5204]])</f>
        <v>330</v>
      </c>
      <c r="G9">
        <f>IFERROR(VLOOKUP(U14W[[#This Row],[Card]],results5121[],3,FALSE),999)</f>
        <v>4</v>
      </c>
      <c r="H9">
        <f>VLOOKUP(U14W[[#This Row],[Column1]],pointstable[],2,FALSE)</f>
        <v>250</v>
      </c>
      <c r="I9" s="5">
        <f>IFERROR(VLOOKUP(U14W[[#This Row],[Card]],results5122[],3,FALSE),999)</f>
        <v>6</v>
      </c>
      <c r="J9" s="5">
        <f>VLOOKUP(U14W[[#This Row],[pos5122]],pointstable[],2,FALSE)</f>
        <v>200</v>
      </c>
      <c r="K9" s="5">
        <f>IFERROR(VLOOKUP(U14W[[#This Row],[Card]],results5124[],3,FALSE),999)</f>
        <v>7</v>
      </c>
      <c r="L9" s="5">
        <f>VLOOKUP(U14W[[#This Row],[pos5124]],pointstable[],2,FALSE)</f>
        <v>180</v>
      </c>
      <c r="M9" s="5">
        <f>IFERROR(VLOOKUP(U14W[[#This Row],[Card]],results5125[],3,FALSE),999)</f>
        <v>6</v>
      </c>
      <c r="N9" s="5">
        <f>VLOOKUP(U14W[[#This Row],[pos5125]],pointstable[],2,FALSE)</f>
        <v>200</v>
      </c>
      <c r="O9" s="5">
        <f>IFERROR(VLOOKUP(U14W[[#This Row],[Card]],results5202[],3,FALSE),999)</f>
        <v>11</v>
      </c>
      <c r="P9" s="5">
        <f>VLOOKUP(U14W[[#This Row],[pos5202]],pointstable[],2,FALSE)</f>
        <v>120</v>
      </c>
      <c r="Q9" s="5">
        <f>IFERROR(VLOOKUP(U14W[[#This Row],[Card]],results5203[],3,FALSE),999)</f>
        <v>15</v>
      </c>
      <c r="R9" s="5">
        <f>VLOOKUP(U14W[[#This Row],[pos5203]],pointstable[],2,FALSE)</f>
        <v>80</v>
      </c>
      <c r="S9" s="5">
        <f>IFERROR(VLOOKUP(U14W[[#This Row],[Card]],results5204[],3,FALSE),999)</f>
        <v>10</v>
      </c>
      <c r="T9" s="5">
        <f>VLOOKUP(U14W[[#This Row],[pos5204]],pointstable[],2,FALSE)</f>
        <v>130</v>
      </c>
      <c r="U9" s="5">
        <f>IFERROR(VLOOKUP(U14W[[#This Row],[Card]],resultsdual[],3,FALSE),999)</f>
        <v>26</v>
      </c>
      <c r="V9" s="5">
        <f>VLOOKUP(U14W[[#This Row],[posdual]],pointstable[],2,FALSE)</f>
        <v>36</v>
      </c>
    </row>
    <row r="10" spans="1:22" x14ac:dyDescent="0.3">
      <c r="A10">
        <v>80672</v>
      </c>
      <c r="B10" t="s">
        <v>50</v>
      </c>
      <c r="C10" t="s">
        <v>51</v>
      </c>
      <c r="D10">
        <v>4</v>
      </c>
      <c r="E10" s="5">
        <f>SUM(U14W[[#This Row],[Column2]],U14W[[#This Row],[pts5122]],U14W[[#This Row],[pts5124]],U14W[[#This Row],[pts5125]],U14W[[#This Row],[pts5202]],U14W[[#This Row],[pts5203]],U14W[[#This Row],[pts5204]],U14W[[#This Row],[ptsdual]])</f>
        <v>1023</v>
      </c>
      <c r="F10" s="5">
        <f>SUM(U14W[[#This Row],[pts5202]],U14W[[#This Row],[pts5203]],U14W[[#This Row],[pts5204]])</f>
        <v>488</v>
      </c>
      <c r="G10">
        <f>IFERROR(VLOOKUP(U14W[[#This Row],[Card]],results5121[],3,FALSE),999)</f>
        <v>14</v>
      </c>
      <c r="H10">
        <f>VLOOKUP(U14W[[#This Row],[Column1]],pointstable[],2,FALSE)</f>
        <v>90</v>
      </c>
      <c r="I10" s="5">
        <f>IFERROR(VLOOKUP(U14W[[#This Row],[Card]],results5122[],3,FALSE),999)</f>
        <v>5</v>
      </c>
      <c r="J10" s="5">
        <f>VLOOKUP(U14W[[#This Row],[pos5122]],pointstable[],2,FALSE)</f>
        <v>225</v>
      </c>
      <c r="K10" s="5">
        <f>IFERROR(VLOOKUP(U14W[[#This Row],[Card]],results5124[],3,FALSE),999)</f>
        <v>16</v>
      </c>
      <c r="L10" s="5">
        <f>VLOOKUP(U14W[[#This Row],[pos5124]],pointstable[],2,FALSE)</f>
        <v>75</v>
      </c>
      <c r="M10" s="5">
        <f>IFERROR(VLOOKUP(U14W[[#This Row],[Card]],results5125[],3,FALSE),999)</f>
        <v>999</v>
      </c>
      <c r="N10" s="5">
        <f>VLOOKUP(U14W[[#This Row],[pos5125]],pointstable[],2,FALSE)</f>
        <v>0</v>
      </c>
      <c r="O10" s="5">
        <f>IFERROR(VLOOKUP(U14W[[#This Row],[Card]],results5202[],3,FALSE),999)</f>
        <v>5</v>
      </c>
      <c r="P10" s="5">
        <f>VLOOKUP(U14W[[#This Row],[pos5202]],pointstable[],2,FALSE)</f>
        <v>225</v>
      </c>
      <c r="Q10" s="5">
        <f>IFERROR(VLOOKUP(U14W[[#This Row],[Card]],results5203[],3,FALSE),999)</f>
        <v>25</v>
      </c>
      <c r="R10" s="5">
        <f>VLOOKUP(U14W[[#This Row],[pos5203]],pointstable[],2,FALSE)</f>
        <v>38</v>
      </c>
      <c r="S10" s="5">
        <f>IFERROR(VLOOKUP(U14W[[#This Row],[Card]],results5204[],3,FALSE),999)</f>
        <v>5</v>
      </c>
      <c r="T10" s="5">
        <f>VLOOKUP(U14W[[#This Row],[pos5204]],pointstable[],2,FALSE)</f>
        <v>225</v>
      </c>
      <c r="U10" s="5">
        <f>IFERROR(VLOOKUP(U14W[[#This Row],[Card]],resultsdual[],3,FALSE),999)</f>
        <v>9</v>
      </c>
      <c r="V10" s="5">
        <f>VLOOKUP(U14W[[#This Row],[posdual]],pointstable[],2,FALSE)</f>
        <v>145</v>
      </c>
    </row>
    <row r="11" spans="1:22" x14ac:dyDescent="0.3">
      <c r="A11">
        <v>81497</v>
      </c>
      <c r="B11" t="s">
        <v>32</v>
      </c>
      <c r="C11" t="s">
        <v>17</v>
      </c>
      <c r="D11">
        <v>4</v>
      </c>
      <c r="E11" s="5">
        <f>SUM(U14W[[#This Row],[Column2]],U14W[[#This Row],[pts5122]],U14W[[#This Row],[pts5124]],U14W[[#This Row],[pts5125]],U14W[[#This Row],[pts5202]],U14W[[#This Row],[pts5203]],U14W[[#This Row],[pts5204]],U14W[[#This Row],[ptsdual]])</f>
        <v>990</v>
      </c>
      <c r="F11" s="5">
        <f>SUM(U14W[[#This Row],[pts5202]],U14W[[#This Row],[pts5203]],U14W[[#This Row],[pts5204]])</f>
        <v>310</v>
      </c>
      <c r="G11">
        <f>IFERROR(VLOOKUP(U14W[[#This Row],[Card]],results5121[],3,FALSE),999)</f>
        <v>7</v>
      </c>
      <c r="H11">
        <f>VLOOKUP(U14W[[#This Row],[Column1]],pointstable[],2,FALSE)</f>
        <v>180</v>
      </c>
      <c r="I11" s="5">
        <f>IFERROR(VLOOKUP(U14W[[#This Row],[Card]],results5122[],3,FALSE),999)</f>
        <v>13</v>
      </c>
      <c r="J11" s="5">
        <f>VLOOKUP(U14W[[#This Row],[pos5122]],pointstable[],2,FALSE)</f>
        <v>100</v>
      </c>
      <c r="K11" s="5">
        <f>IFERROR(VLOOKUP(U14W[[#This Row],[Card]],results5124[],3,FALSE),999)</f>
        <v>999</v>
      </c>
      <c r="L11" s="5">
        <f>VLOOKUP(U14W[[#This Row],[pos5124]],pointstable[],2,FALSE)</f>
        <v>0</v>
      </c>
      <c r="M11" s="5">
        <f>IFERROR(VLOOKUP(U14W[[#This Row],[Card]],results5125[],3,FALSE),999)</f>
        <v>2</v>
      </c>
      <c r="N11" s="5">
        <f>VLOOKUP(U14W[[#This Row],[pos5125]],pointstable[],2,FALSE)</f>
        <v>400</v>
      </c>
      <c r="O11" s="5">
        <f>IFERROR(VLOOKUP(U14W[[#This Row],[Card]],results5202[],3,FALSE),999)</f>
        <v>10</v>
      </c>
      <c r="P11" s="5">
        <f>VLOOKUP(U14W[[#This Row],[pos5202]],pointstable[],2,FALSE)</f>
        <v>130</v>
      </c>
      <c r="Q11" s="5">
        <f>IFERROR(VLOOKUP(U14W[[#This Row],[Card]],results5203[],3,FALSE),999)</f>
        <v>7</v>
      </c>
      <c r="R11" s="5">
        <f>VLOOKUP(U14W[[#This Row],[pos5203]],pointstable[],2,FALSE)</f>
        <v>180</v>
      </c>
      <c r="S11" s="5">
        <f>IFERROR(VLOOKUP(U14W[[#This Row],[Card]],results5204[],3,FALSE),999)</f>
        <v>999</v>
      </c>
      <c r="T11" s="5">
        <f>VLOOKUP(U14W[[#This Row],[pos5204]],pointstable[],2,FALSE)</f>
        <v>0</v>
      </c>
      <c r="U11" s="5">
        <f>IFERROR(VLOOKUP(U14W[[#This Row],[Card]],resultsdual[],3,FALSE),999)</f>
        <v>999</v>
      </c>
      <c r="V11" s="5">
        <f>VLOOKUP(U14W[[#This Row],[posdual]],pointstable[],2,FALSE)</f>
        <v>0</v>
      </c>
    </row>
    <row r="12" spans="1:22" x14ac:dyDescent="0.3">
      <c r="A12">
        <v>84825</v>
      </c>
      <c r="B12" t="s">
        <v>47</v>
      </c>
      <c r="C12" t="s">
        <v>48</v>
      </c>
      <c r="D12">
        <v>4</v>
      </c>
      <c r="E12" s="5">
        <f>SUM(U14W[[#This Row],[Column2]],U14W[[#This Row],[pts5122]],U14W[[#This Row],[pts5124]],U14W[[#This Row],[pts5125]],U14W[[#This Row],[pts5202]],U14W[[#This Row],[pts5203]],U14W[[#This Row],[pts5204]],U14W[[#This Row],[ptsdual]])</f>
        <v>888</v>
      </c>
      <c r="F12" s="5">
        <f>SUM(U14W[[#This Row],[pts5202]],U14W[[#This Row],[pts5203]],U14W[[#This Row],[pts5204]])</f>
        <v>258</v>
      </c>
      <c r="G12">
        <f>IFERROR(VLOOKUP(U14W[[#This Row],[Card]],results5121[],3,FALSE),999)</f>
        <v>14</v>
      </c>
      <c r="H12">
        <f>VLOOKUP(U14W[[#This Row],[Column1]],pointstable[],2,FALSE)</f>
        <v>90</v>
      </c>
      <c r="I12" s="5">
        <f>IFERROR(VLOOKUP(U14W[[#This Row],[Card]],results5122[],3,FALSE),999)</f>
        <v>10</v>
      </c>
      <c r="J12" s="5">
        <f>VLOOKUP(U14W[[#This Row],[pos5122]],pointstable[],2,FALSE)</f>
        <v>130</v>
      </c>
      <c r="K12" s="5">
        <f>IFERROR(VLOOKUP(U14W[[#This Row],[Card]],results5124[],3,FALSE),999)</f>
        <v>999</v>
      </c>
      <c r="L12" s="5">
        <f>VLOOKUP(U14W[[#This Row],[pos5124]],pointstable[],2,FALSE)</f>
        <v>0</v>
      </c>
      <c r="M12" s="5">
        <f>IFERROR(VLOOKUP(U14W[[#This Row],[Card]],results5125[],3,FALSE),999)</f>
        <v>8</v>
      </c>
      <c r="N12" s="5">
        <f>VLOOKUP(U14W[[#This Row],[pos5125]],pointstable[],2,FALSE)</f>
        <v>160</v>
      </c>
      <c r="O12" s="5">
        <f>IFERROR(VLOOKUP(U14W[[#This Row],[Card]],results5202[],3,FALSE),999)</f>
        <v>21</v>
      </c>
      <c r="P12" s="5">
        <f>VLOOKUP(U14W[[#This Row],[pos5202]],pointstable[],2,FALSE)</f>
        <v>51</v>
      </c>
      <c r="Q12" s="5">
        <f>IFERROR(VLOOKUP(U14W[[#This Row],[Card]],results5203[],3,FALSE),999)</f>
        <v>22</v>
      </c>
      <c r="R12" s="5">
        <f>VLOOKUP(U14W[[#This Row],[pos5203]],pointstable[],2,FALSE)</f>
        <v>47</v>
      </c>
      <c r="S12" s="5">
        <f>IFERROR(VLOOKUP(U14W[[#This Row],[Card]],results5204[],3,FALSE),999)</f>
        <v>8</v>
      </c>
      <c r="T12" s="5">
        <f>VLOOKUP(U14W[[#This Row],[pos5204]],pointstable[],2,FALSE)</f>
        <v>160</v>
      </c>
      <c r="U12" s="5">
        <f>IFERROR(VLOOKUP(U14W[[#This Row],[Card]],resultsdual[],3,FALSE),999)</f>
        <v>4</v>
      </c>
      <c r="V12" s="5">
        <f>VLOOKUP(U14W[[#This Row],[posdual]],pointstable[],2,FALSE)</f>
        <v>250</v>
      </c>
    </row>
    <row r="13" spans="1:22" x14ac:dyDescent="0.3">
      <c r="A13">
        <v>80816</v>
      </c>
      <c r="B13" t="s">
        <v>20</v>
      </c>
      <c r="C13" t="s">
        <v>21</v>
      </c>
      <c r="D13">
        <v>4</v>
      </c>
      <c r="E13" s="5">
        <f>SUM(U14W[[#This Row],[Column2]],U14W[[#This Row],[pts5122]],U14W[[#This Row],[pts5124]],U14W[[#This Row],[pts5125]],U14W[[#This Row],[pts5202]],U14W[[#This Row],[pts5203]],U14W[[#This Row],[pts5204]],U14W[[#This Row],[ptsdual]])</f>
        <v>821</v>
      </c>
      <c r="F13" s="5">
        <f>SUM(U14W[[#This Row],[pts5202]],U14W[[#This Row],[pts5203]],U14W[[#This Row],[pts5204]])</f>
        <v>240</v>
      </c>
      <c r="G13">
        <f>IFERROR(VLOOKUP(U14W[[#This Row],[Card]],results5121[],3,FALSE),999)</f>
        <v>2</v>
      </c>
      <c r="H13">
        <f>VLOOKUP(U14W[[#This Row],[Column1]],pointstable[],2,FALSE)</f>
        <v>400</v>
      </c>
      <c r="I13" s="5">
        <f>IFERROR(VLOOKUP(U14W[[#This Row],[Card]],results5122[],3,FALSE),999)</f>
        <v>21</v>
      </c>
      <c r="J13" s="5">
        <f>VLOOKUP(U14W[[#This Row],[pos5122]],pointstable[],2,FALSE)</f>
        <v>51</v>
      </c>
      <c r="K13" s="5">
        <f>IFERROR(VLOOKUP(U14W[[#This Row],[Card]],results5124[],3,FALSE),999)</f>
        <v>10</v>
      </c>
      <c r="L13" s="5">
        <f>VLOOKUP(U14W[[#This Row],[pos5124]],pointstable[],2,FALSE)</f>
        <v>130</v>
      </c>
      <c r="M13" s="5">
        <f>IFERROR(VLOOKUP(U14W[[#This Row],[Card]],results5125[],3,FALSE),999)</f>
        <v>999</v>
      </c>
      <c r="N13" s="5">
        <f>VLOOKUP(U14W[[#This Row],[pos5125]],pointstable[],2,FALSE)</f>
        <v>0</v>
      </c>
      <c r="O13" s="5">
        <f>IFERROR(VLOOKUP(U14W[[#This Row],[Card]],results5202[],3,FALSE),999)</f>
        <v>999</v>
      </c>
      <c r="P13" s="5">
        <f>VLOOKUP(U14W[[#This Row],[pos5202]],pointstable[],2,FALSE)</f>
        <v>0</v>
      </c>
      <c r="Q13" s="5">
        <f>IFERROR(VLOOKUP(U14W[[#This Row],[Card]],results5203[],3,FALSE),999)</f>
        <v>8</v>
      </c>
      <c r="R13" s="5">
        <f>VLOOKUP(U14W[[#This Row],[pos5203]],pointstable[],2,FALSE)</f>
        <v>160</v>
      </c>
      <c r="S13" s="5">
        <f>IFERROR(VLOOKUP(U14W[[#This Row],[Card]],results5204[],3,FALSE),999)</f>
        <v>15</v>
      </c>
      <c r="T13" s="5">
        <f>VLOOKUP(U14W[[#This Row],[pos5204]],pointstable[],2,FALSE)</f>
        <v>80</v>
      </c>
      <c r="U13" s="5">
        <f>IFERROR(VLOOKUP(U14W[[#This Row],[Card]],resultsdual[],3,FALSE),999)</f>
        <v>999</v>
      </c>
      <c r="V13" s="5">
        <f>VLOOKUP(U14W[[#This Row],[posdual]],pointstable[],2,FALSE)</f>
        <v>0</v>
      </c>
    </row>
    <row r="14" spans="1:22" x14ac:dyDescent="0.3">
      <c r="A14">
        <v>81503</v>
      </c>
      <c r="B14" t="s">
        <v>56</v>
      </c>
      <c r="C14" t="s">
        <v>17</v>
      </c>
      <c r="D14">
        <v>4</v>
      </c>
      <c r="E14" s="5">
        <f>SUM(U14W[[#This Row],[Column2]],U14W[[#This Row],[pts5122]],U14W[[#This Row],[pts5124]],U14W[[#This Row],[pts5125]],U14W[[#This Row],[pts5202]],U14W[[#This Row],[pts5203]],U14W[[#This Row],[pts5204]],U14W[[#This Row],[ptsdual]])</f>
        <v>820</v>
      </c>
      <c r="F14" s="5">
        <f>SUM(U14W[[#This Row],[pts5202]],U14W[[#This Row],[pts5203]],U14W[[#This Row],[pts5204]])</f>
        <v>209</v>
      </c>
      <c r="G14">
        <f>IFERROR(VLOOKUP(U14W[[#This Row],[Card]],results5121[],3,FALSE),999)</f>
        <v>18</v>
      </c>
      <c r="H14">
        <f>VLOOKUP(U14W[[#This Row],[Column1]],pointstable[],2,FALSE)</f>
        <v>65</v>
      </c>
      <c r="I14" s="5">
        <f>IFERROR(VLOOKUP(U14W[[#This Row],[Card]],results5122[],3,FALSE),999)</f>
        <v>7</v>
      </c>
      <c r="J14" s="5">
        <f>VLOOKUP(U14W[[#This Row],[pos5122]],pointstable[],2,FALSE)</f>
        <v>180</v>
      </c>
      <c r="K14" s="5">
        <f>IFERROR(VLOOKUP(U14W[[#This Row],[Card]],results5124[],3,FALSE),999)</f>
        <v>4</v>
      </c>
      <c r="L14" s="5">
        <f>VLOOKUP(U14W[[#This Row],[pos5124]],pointstable[],2,FALSE)</f>
        <v>250</v>
      </c>
      <c r="M14" s="5">
        <f>IFERROR(VLOOKUP(U14W[[#This Row],[Card]],results5125[],3,FALSE),999)</f>
        <v>14</v>
      </c>
      <c r="N14" s="5">
        <f>VLOOKUP(U14W[[#This Row],[pos5125]],pointstable[],2,FALSE)</f>
        <v>90</v>
      </c>
      <c r="O14" s="5">
        <f>IFERROR(VLOOKUP(U14W[[#This Row],[Card]],results5202[],3,FALSE),999)</f>
        <v>27</v>
      </c>
      <c r="P14" s="5">
        <f>VLOOKUP(U14W[[#This Row],[pos5202]],pointstable[],2,FALSE)</f>
        <v>34</v>
      </c>
      <c r="Q14" s="5">
        <f>IFERROR(VLOOKUP(U14W[[#This Row],[Card]],results5203[],3,FALSE),999)</f>
        <v>20</v>
      </c>
      <c r="R14" s="5">
        <f>VLOOKUP(U14W[[#This Row],[pos5203]],pointstable[],2,FALSE)</f>
        <v>55</v>
      </c>
      <c r="S14" s="5">
        <f>IFERROR(VLOOKUP(U14W[[#This Row],[Card]],results5204[],3,FALSE),999)</f>
        <v>11</v>
      </c>
      <c r="T14" s="5">
        <f>VLOOKUP(U14W[[#This Row],[pos5204]],pointstable[],2,FALSE)</f>
        <v>120</v>
      </c>
      <c r="U14" s="5">
        <f>IFERROR(VLOOKUP(U14W[[#This Row],[Card]],resultsdual[],3,FALSE),999)</f>
        <v>34</v>
      </c>
      <c r="V14" s="5">
        <f>VLOOKUP(U14W[[#This Row],[posdual]],pointstable[],2,FALSE)</f>
        <v>26</v>
      </c>
    </row>
    <row r="15" spans="1:22" x14ac:dyDescent="0.3">
      <c r="A15">
        <v>86220</v>
      </c>
      <c r="B15" t="s">
        <v>118</v>
      </c>
      <c r="C15" t="s">
        <v>51</v>
      </c>
      <c r="D15">
        <v>5</v>
      </c>
      <c r="E15" s="5">
        <f>SUM(U14W[[#This Row],[Column2]],U14W[[#This Row],[pts5122]],U14W[[#This Row],[pts5124]],U14W[[#This Row],[pts5125]],U14W[[#This Row],[pts5202]],U14W[[#This Row],[pts5203]],U14W[[#This Row],[pts5204]],U14W[[#This Row],[ptsdual]])</f>
        <v>758</v>
      </c>
      <c r="F15" s="5">
        <f>SUM(U14W[[#This Row],[pts5202]],U14W[[#This Row],[pts5203]],U14W[[#This Row],[pts5204]])</f>
        <v>255</v>
      </c>
      <c r="G15">
        <f>IFERROR(VLOOKUP(U14W[[#This Row],[Card]],results5121[],3,FALSE),999)</f>
        <v>47</v>
      </c>
      <c r="H15">
        <f>VLOOKUP(U14W[[#This Row],[Column1]],pointstable[],2,FALSE)</f>
        <v>13</v>
      </c>
      <c r="I15" s="5">
        <f>IFERROR(VLOOKUP(U14W[[#This Row],[Card]],results5122[],3,FALSE),999)</f>
        <v>18</v>
      </c>
      <c r="J15" s="5">
        <f>VLOOKUP(U14W[[#This Row],[pos5122]],pointstable[],2,FALSE)</f>
        <v>65</v>
      </c>
      <c r="K15" s="5">
        <f>IFERROR(VLOOKUP(U14W[[#This Row],[Card]],results5124[],3,FALSE),999)</f>
        <v>11</v>
      </c>
      <c r="L15" s="5">
        <f>VLOOKUP(U14W[[#This Row],[pos5124]],pointstable[],2,FALSE)</f>
        <v>120</v>
      </c>
      <c r="M15" s="5">
        <f>IFERROR(VLOOKUP(U14W[[#This Row],[Card]],results5125[],3,FALSE),999)</f>
        <v>4</v>
      </c>
      <c r="N15" s="5">
        <f>VLOOKUP(U14W[[#This Row],[pos5125]],pointstable[],2,FALSE)</f>
        <v>250</v>
      </c>
      <c r="O15" s="5">
        <f>IFERROR(VLOOKUP(U14W[[#This Row],[Card]],results5202[],3,FALSE),999)</f>
        <v>6</v>
      </c>
      <c r="P15" s="5">
        <f>VLOOKUP(U14W[[#This Row],[pos5202]],pointstable[],2,FALSE)</f>
        <v>200</v>
      </c>
      <c r="Q15" s="5">
        <f>IFERROR(VLOOKUP(U14W[[#This Row],[Card]],results5203[],3,FALSE),999)</f>
        <v>999</v>
      </c>
      <c r="R15" s="5">
        <f>VLOOKUP(U14W[[#This Row],[pos5203]],pointstable[],2,FALSE)</f>
        <v>0</v>
      </c>
      <c r="S15" s="5">
        <f>IFERROR(VLOOKUP(U14W[[#This Row],[Card]],results5204[],3,FALSE),999)</f>
        <v>20</v>
      </c>
      <c r="T15" s="5">
        <f>VLOOKUP(U14W[[#This Row],[pos5204]],pointstable[],2,FALSE)</f>
        <v>55</v>
      </c>
      <c r="U15" s="5">
        <f>IFERROR(VLOOKUP(U14W[[#This Row],[Card]],resultsdual[],3,FALSE),999)</f>
        <v>20</v>
      </c>
      <c r="V15" s="5">
        <f>VLOOKUP(U14W[[#This Row],[posdual]],pointstable[],2,FALSE)</f>
        <v>55</v>
      </c>
    </row>
    <row r="16" spans="1:22" x14ac:dyDescent="0.3">
      <c r="A16">
        <v>84837</v>
      </c>
      <c r="B16" t="s">
        <v>96</v>
      </c>
      <c r="C16" t="s">
        <v>51</v>
      </c>
      <c r="D16">
        <v>5</v>
      </c>
      <c r="E16" s="5">
        <f>SUM(U14W[[#This Row],[Column2]],U14W[[#This Row],[pts5122]],U14W[[#This Row],[pts5124]],U14W[[#This Row],[pts5125]],U14W[[#This Row],[pts5202]],U14W[[#This Row],[pts5203]],U14W[[#This Row],[pts5204]],U14W[[#This Row],[ptsdual]])</f>
        <v>750</v>
      </c>
      <c r="F16" s="5">
        <f>SUM(U14W[[#This Row],[pts5202]],U14W[[#This Row],[pts5203]],U14W[[#This Row],[pts5204]])</f>
        <v>435</v>
      </c>
      <c r="G16">
        <f>IFERROR(VLOOKUP(U14W[[#This Row],[Card]],results5121[],3,FALSE),999)</f>
        <v>37</v>
      </c>
      <c r="H16">
        <f>VLOOKUP(U14W[[#This Row],[Column1]],pointstable[],2,FALSE)</f>
        <v>23</v>
      </c>
      <c r="I16" s="5">
        <f>IFERROR(VLOOKUP(U14W[[#This Row],[Card]],results5122[],3,FALSE),999)</f>
        <v>19</v>
      </c>
      <c r="J16" s="5">
        <f>VLOOKUP(U14W[[#This Row],[pos5122]],pointstable[],2,FALSE)</f>
        <v>60</v>
      </c>
      <c r="K16" s="5">
        <f>IFERROR(VLOOKUP(U14W[[#This Row],[Card]],results5124[],3,FALSE),999)</f>
        <v>20</v>
      </c>
      <c r="L16" s="5">
        <f>VLOOKUP(U14W[[#This Row],[pos5124]],pointstable[],2,FALSE)</f>
        <v>55</v>
      </c>
      <c r="M16" s="5">
        <f>IFERROR(VLOOKUP(U14W[[#This Row],[Card]],results5125[],3,FALSE),999)</f>
        <v>22</v>
      </c>
      <c r="N16" s="5">
        <f>VLOOKUP(U14W[[#This Row],[pos5125]],pointstable[],2,FALSE)</f>
        <v>47</v>
      </c>
      <c r="O16" s="5">
        <f>IFERROR(VLOOKUP(U14W[[#This Row],[Card]],results5202[],3,FALSE),999)</f>
        <v>7</v>
      </c>
      <c r="P16" s="5">
        <f>VLOOKUP(U14W[[#This Row],[pos5202]],pointstable[],2,FALSE)</f>
        <v>180</v>
      </c>
      <c r="Q16" s="5">
        <f>IFERROR(VLOOKUP(U14W[[#This Row],[Card]],results5203[],3,FALSE),999)</f>
        <v>6</v>
      </c>
      <c r="R16" s="5">
        <f>VLOOKUP(U14W[[#This Row],[pos5203]],pointstable[],2,FALSE)</f>
        <v>200</v>
      </c>
      <c r="S16" s="5">
        <f>IFERROR(VLOOKUP(U14W[[#This Row],[Card]],results5204[],3,FALSE),999)</f>
        <v>20</v>
      </c>
      <c r="T16" s="5">
        <f>VLOOKUP(U14W[[#This Row],[pos5204]],pointstable[],2,FALSE)</f>
        <v>55</v>
      </c>
      <c r="U16" s="5">
        <f>IFERROR(VLOOKUP(U14W[[#This Row],[Card]],resultsdual[],3,FALSE),999)</f>
        <v>10</v>
      </c>
      <c r="V16" s="5">
        <f>VLOOKUP(U14W[[#This Row],[posdual]],pointstable[],2,FALSE)</f>
        <v>130</v>
      </c>
    </row>
    <row r="17" spans="1:22" x14ac:dyDescent="0.3">
      <c r="A17">
        <v>78618</v>
      </c>
      <c r="B17" t="s">
        <v>94</v>
      </c>
      <c r="C17" t="s">
        <v>95</v>
      </c>
      <c r="D17">
        <v>5</v>
      </c>
      <c r="E17" s="5">
        <f>SUM(U14W[[#This Row],[Column2]],U14W[[#This Row],[pts5122]],U14W[[#This Row],[pts5124]],U14W[[#This Row],[pts5125]],U14W[[#This Row],[pts5202]],U14W[[#This Row],[pts5203]],U14W[[#This Row],[pts5204]],U14W[[#This Row],[ptsdual]])</f>
        <v>731</v>
      </c>
      <c r="F17" s="5">
        <f>SUM(U14W[[#This Row],[pts5202]],U14W[[#This Row],[pts5203]],U14W[[#This Row],[pts5204]])</f>
        <v>111</v>
      </c>
      <c r="G17">
        <f>IFERROR(VLOOKUP(U14W[[#This Row],[Card]],results5121[],3,FALSE),999)</f>
        <v>35</v>
      </c>
      <c r="H17">
        <f>VLOOKUP(U14W[[#This Row],[Column1]],pointstable[],2,FALSE)</f>
        <v>25</v>
      </c>
      <c r="I17" s="5">
        <f>IFERROR(VLOOKUP(U14W[[#This Row],[Card]],results5122[],3,FALSE),999)</f>
        <v>20</v>
      </c>
      <c r="J17" s="5">
        <f>VLOOKUP(U14W[[#This Row],[pos5122]],pointstable[],2,FALSE)</f>
        <v>55</v>
      </c>
      <c r="K17" s="5">
        <f>IFERROR(VLOOKUP(U14W[[#This Row],[Card]],results5124[],3,FALSE),999)</f>
        <v>5</v>
      </c>
      <c r="L17" s="5">
        <f>VLOOKUP(U14W[[#This Row],[pos5124]],pointstable[],2,FALSE)</f>
        <v>225</v>
      </c>
      <c r="M17" s="5">
        <f>IFERROR(VLOOKUP(U14W[[#This Row],[Card]],results5125[],3,FALSE),999)</f>
        <v>5</v>
      </c>
      <c r="N17" s="5">
        <f>VLOOKUP(U14W[[#This Row],[pos5125]],pointstable[],2,FALSE)</f>
        <v>225</v>
      </c>
      <c r="O17" s="5">
        <f>IFERROR(VLOOKUP(U14W[[#This Row],[Card]],results5202[],3,FALSE),999)</f>
        <v>40</v>
      </c>
      <c r="P17" s="5">
        <f>VLOOKUP(U14W[[#This Row],[pos5202]],pointstable[],2,FALSE)</f>
        <v>20</v>
      </c>
      <c r="Q17" s="5">
        <f>IFERROR(VLOOKUP(U14W[[#This Row],[Card]],results5203[],3,FALSE),999)</f>
        <v>29</v>
      </c>
      <c r="R17" s="5">
        <f>VLOOKUP(U14W[[#This Row],[pos5203]],pointstable[],2,FALSE)</f>
        <v>31</v>
      </c>
      <c r="S17" s="5">
        <f>IFERROR(VLOOKUP(U14W[[#This Row],[Card]],results5204[],3,FALSE),999)</f>
        <v>19</v>
      </c>
      <c r="T17" s="5">
        <f>VLOOKUP(U14W[[#This Row],[pos5204]],pointstable[],2,FALSE)</f>
        <v>60</v>
      </c>
      <c r="U17" s="5">
        <f>IFERROR(VLOOKUP(U14W[[#This Row],[Card]],resultsdual[],3,FALSE),999)</f>
        <v>14</v>
      </c>
      <c r="V17" s="5">
        <f>VLOOKUP(U14W[[#This Row],[posdual]],pointstable[],2,FALSE)</f>
        <v>90</v>
      </c>
    </row>
    <row r="18" spans="1:22" x14ac:dyDescent="0.3">
      <c r="A18">
        <v>80691</v>
      </c>
      <c r="B18" t="s">
        <v>80</v>
      </c>
      <c r="C18" t="s">
        <v>41</v>
      </c>
      <c r="D18">
        <v>4</v>
      </c>
      <c r="E18" s="5">
        <f>SUM(U14W[[#This Row],[Column2]],U14W[[#This Row],[pts5122]],U14W[[#This Row],[pts5124]],U14W[[#This Row],[pts5125]],U14W[[#This Row],[pts5202]],U14W[[#This Row],[pts5203]],U14W[[#This Row],[pts5204]],U14W[[#This Row],[ptsdual]])</f>
        <v>714</v>
      </c>
      <c r="F18" s="5">
        <f>SUM(U14W[[#This Row],[pts5202]],U14W[[#This Row],[pts5203]],U14W[[#This Row],[pts5204]])</f>
        <v>248</v>
      </c>
      <c r="G18">
        <f>IFERROR(VLOOKUP(U14W[[#This Row],[Card]],results5121[],3,FALSE),999)</f>
        <v>29</v>
      </c>
      <c r="H18">
        <f>VLOOKUP(U14W[[#This Row],[Column1]],pointstable[],2,FALSE)</f>
        <v>31</v>
      </c>
      <c r="I18" s="5">
        <f>IFERROR(VLOOKUP(U14W[[#This Row],[Card]],results5122[],3,FALSE),999)</f>
        <v>17</v>
      </c>
      <c r="J18" s="5">
        <f>VLOOKUP(U14W[[#This Row],[pos5122]],pointstable[],2,FALSE)</f>
        <v>70</v>
      </c>
      <c r="K18" s="5">
        <f>IFERROR(VLOOKUP(U14W[[#This Row],[Card]],results5124[],3,FALSE),999)</f>
        <v>18</v>
      </c>
      <c r="L18" s="5">
        <f>VLOOKUP(U14W[[#This Row],[pos5124]],pointstable[],2,FALSE)</f>
        <v>65</v>
      </c>
      <c r="M18" s="5">
        <f>IFERROR(VLOOKUP(U14W[[#This Row],[Card]],results5125[],3,FALSE),999)</f>
        <v>16</v>
      </c>
      <c r="N18" s="5">
        <f>VLOOKUP(U14W[[#This Row],[pos5125]],pointstable[],2,FALSE)</f>
        <v>75</v>
      </c>
      <c r="O18" s="5">
        <f>IFERROR(VLOOKUP(U14W[[#This Row],[Card]],results5202[],3,FALSE),999)</f>
        <v>25</v>
      </c>
      <c r="P18" s="5">
        <f>VLOOKUP(U14W[[#This Row],[pos5202]],pointstable[],2,FALSE)</f>
        <v>38</v>
      </c>
      <c r="Q18" s="5">
        <f>IFERROR(VLOOKUP(U14W[[#This Row],[Card]],results5203[],3,FALSE),999)</f>
        <v>30</v>
      </c>
      <c r="R18" s="5">
        <f>VLOOKUP(U14W[[#This Row],[pos5203]],pointstable[],2,FALSE)</f>
        <v>30</v>
      </c>
      <c r="S18" s="5">
        <f>IFERROR(VLOOKUP(U14W[[#This Row],[Card]],results5204[],3,FALSE),999)</f>
        <v>7</v>
      </c>
      <c r="T18" s="5">
        <f>VLOOKUP(U14W[[#This Row],[pos5204]],pointstable[],2,FALSE)</f>
        <v>180</v>
      </c>
      <c r="U18" s="5">
        <f>IFERROR(VLOOKUP(U14W[[#This Row],[Card]],resultsdual[],3,FALSE),999)</f>
        <v>5</v>
      </c>
      <c r="V18" s="5">
        <f>VLOOKUP(U14W[[#This Row],[posdual]],pointstable[],2,FALSE)</f>
        <v>225</v>
      </c>
    </row>
    <row r="19" spans="1:22" x14ac:dyDescent="0.3">
      <c r="A19">
        <v>80818</v>
      </c>
      <c r="B19" t="s">
        <v>23</v>
      </c>
      <c r="C19" t="s">
        <v>21</v>
      </c>
      <c r="D19">
        <v>4</v>
      </c>
      <c r="E19" s="5">
        <f>SUM(U14W[[#This Row],[Column2]],U14W[[#This Row],[pts5122]],U14W[[#This Row],[pts5124]],U14W[[#This Row],[pts5125]],U14W[[#This Row],[pts5202]],U14W[[#This Row],[pts5203]],U14W[[#This Row],[pts5204]],U14W[[#This Row],[ptsdual]])</f>
        <v>679</v>
      </c>
      <c r="F19" s="5">
        <f>SUM(U14W[[#This Row],[pts5202]],U14W[[#This Row],[pts5203]],U14W[[#This Row],[pts5204]])</f>
        <v>154</v>
      </c>
      <c r="G19">
        <f>IFERROR(VLOOKUP(U14W[[#This Row],[Card]],results5121[],3,FALSE),999)</f>
        <v>3</v>
      </c>
      <c r="H19">
        <f>VLOOKUP(U14W[[#This Row],[Column1]],pointstable[],2,FALSE)</f>
        <v>300</v>
      </c>
      <c r="I19" s="5">
        <f>IFERROR(VLOOKUP(U14W[[#This Row],[Card]],results5122[],3,FALSE),999)</f>
        <v>9</v>
      </c>
      <c r="J19" s="5">
        <f>VLOOKUP(U14W[[#This Row],[pos5122]],pointstable[],2,FALSE)</f>
        <v>145</v>
      </c>
      <c r="K19" s="5">
        <f>IFERROR(VLOOKUP(U14W[[#This Row],[Card]],results5124[],3,FALSE),999)</f>
        <v>999</v>
      </c>
      <c r="L19" s="5">
        <f>VLOOKUP(U14W[[#This Row],[pos5124]],pointstable[],2,FALSE)</f>
        <v>0</v>
      </c>
      <c r="M19" s="5">
        <f>IFERROR(VLOOKUP(U14W[[#This Row],[Card]],results5125[],3,FALSE),999)</f>
        <v>999</v>
      </c>
      <c r="N19" s="5">
        <f>VLOOKUP(U14W[[#This Row],[pos5125]],pointstable[],2,FALSE)</f>
        <v>0</v>
      </c>
      <c r="O19" s="5">
        <f>IFERROR(VLOOKUP(U14W[[#This Row],[Card]],results5202[],3,FALSE),999)</f>
        <v>23</v>
      </c>
      <c r="P19" s="5">
        <f>VLOOKUP(U14W[[#This Row],[pos5202]],pointstable[],2,FALSE)</f>
        <v>44</v>
      </c>
      <c r="Q19" s="5">
        <f>IFERROR(VLOOKUP(U14W[[#This Row],[Card]],results5203[],3,FALSE),999)</f>
        <v>12</v>
      </c>
      <c r="R19" s="5">
        <f>VLOOKUP(U14W[[#This Row],[pos5203]],pointstable[],2,FALSE)</f>
        <v>110</v>
      </c>
      <c r="S19" s="5">
        <f>IFERROR(VLOOKUP(U14W[[#This Row],[Card]],results5204[],3,FALSE),999)</f>
        <v>999</v>
      </c>
      <c r="T19" s="5">
        <f>VLOOKUP(U14W[[#This Row],[pos5204]],pointstable[],2,FALSE)</f>
        <v>0</v>
      </c>
      <c r="U19" s="5">
        <f>IFERROR(VLOOKUP(U14W[[#This Row],[Card]],resultsdual[],3,FALSE),999)</f>
        <v>15</v>
      </c>
      <c r="V19" s="5">
        <f>VLOOKUP(U14W[[#This Row],[posdual]],pointstable[],2,FALSE)</f>
        <v>80</v>
      </c>
    </row>
    <row r="20" spans="1:22" x14ac:dyDescent="0.3">
      <c r="A20">
        <v>80730</v>
      </c>
      <c r="B20" t="s">
        <v>34</v>
      </c>
      <c r="C20" t="s">
        <v>17</v>
      </c>
      <c r="D20">
        <v>4</v>
      </c>
      <c r="E20" s="5">
        <f>SUM(U14W[[#This Row],[Column2]],U14W[[#This Row],[pts5122]],U14W[[#This Row],[pts5124]],U14W[[#This Row],[pts5125]],U14W[[#This Row],[pts5202]],U14W[[#This Row],[pts5203]],U14W[[#This Row],[pts5204]],U14W[[#This Row],[ptsdual]])</f>
        <v>650</v>
      </c>
      <c r="F20" s="5">
        <f>SUM(U14W[[#This Row],[pts5202]],U14W[[#This Row],[pts5203]],U14W[[#This Row],[pts5204]])</f>
        <v>210</v>
      </c>
      <c r="G20">
        <f>IFERROR(VLOOKUP(U14W[[#This Row],[Card]],results5121[],3,FALSE),999)</f>
        <v>8</v>
      </c>
      <c r="H20">
        <f>VLOOKUP(U14W[[#This Row],[Column1]],pointstable[],2,FALSE)</f>
        <v>160</v>
      </c>
      <c r="I20" s="5">
        <f>IFERROR(VLOOKUP(U14W[[#This Row],[Card]],results5122[],3,FALSE),999)</f>
        <v>8</v>
      </c>
      <c r="J20" s="5">
        <f>VLOOKUP(U14W[[#This Row],[pos5122]],pointstable[],2,FALSE)</f>
        <v>160</v>
      </c>
      <c r="K20" s="5">
        <f>IFERROR(VLOOKUP(U14W[[#This Row],[Card]],results5124[],3,FALSE),999)</f>
        <v>999</v>
      </c>
      <c r="L20" s="5">
        <f>VLOOKUP(U14W[[#This Row],[pos5124]],pointstable[],2,FALSE)</f>
        <v>0</v>
      </c>
      <c r="M20" s="5">
        <f>IFERROR(VLOOKUP(U14W[[#This Row],[Card]],results5125[],3,FALSE),999)</f>
        <v>11</v>
      </c>
      <c r="N20" s="5">
        <f>VLOOKUP(U14W[[#This Row],[pos5125]],pointstable[],2,FALSE)</f>
        <v>120</v>
      </c>
      <c r="O20" s="5">
        <f>IFERROR(VLOOKUP(U14W[[#This Row],[Card]],results5202[],3,FALSE),999)</f>
        <v>14</v>
      </c>
      <c r="P20" s="5">
        <f>VLOOKUP(U14W[[#This Row],[pos5202]],pointstable[],2,FALSE)</f>
        <v>90</v>
      </c>
      <c r="Q20" s="5">
        <f>IFERROR(VLOOKUP(U14W[[#This Row],[Card]],results5203[],3,FALSE),999)</f>
        <v>11</v>
      </c>
      <c r="R20" s="5">
        <f>VLOOKUP(U14W[[#This Row],[pos5203]],pointstable[],2,FALSE)</f>
        <v>120</v>
      </c>
      <c r="S20" s="5">
        <f>IFERROR(VLOOKUP(U14W[[#This Row],[Card]],results5204[],3,FALSE),999)</f>
        <v>999</v>
      </c>
      <c r="T20" s="5">
        <f>VLOOKUP(U14W[[#This Row],[pos5204]],pointstable[],2,FALSE)</f>
        <v>0</v>
      </c>
      <c r="U20" s="5">
        <f>IFERROR(VLOOKUP(U14W[[#This Row],[Card]],resultsdual[],3,FALSE),999)</f>
        <v>999</v>
      </c>
      <c r="V20" s="5">
        <f>VLOOKUP(U14W[[#This Row],[posdual]],pointstable[],2,FALSE)</f>
        <v>0</v>
      </c>
    </row>
    <row r="21" spans="1:22" x14ac:dyDescent="0.3">
      <c r="A21">
        <v>81088</v>
      </c>
      <c r="B21" t="s">
        <v>43</v>
      </c>
      <c r="C21" t="s">
        <v>17</v>
      </c>
      <c r="D21">
        <v>4</v>
      </c>
      <c r="E21" s="5">
        <f>SUM(U14W[[#This Row],[Column2]],U14W[[#This Row],[pts5122]],U14W[[#This Row],[pts5124]],U14W[[#This Row],[pts5125]],U14W[[#This Row],[pts5202]],U14W[[#This Row],[pts5203]],U14W[[#This Row],[pts5204]],U14W[[#This Row],[ptsdual]])</f>
        <v>609</v>
      </c>
      <c r="F21" s="5">
        <f>SUM(U14W[[#This Row],[pts5202]],U14W[[#This Row],[pts5203]],U14W[[#This Row],[pts5204]])</f>
        <v>140</v>
      </c>
      <c r="G21">
        <f>IFERROR(VLOOKUP(U14W[[#This Row],[Card]],results5121[],3,FALSE),999)</f>
        <v>12</v>
      </c>
      <c r="H21">
        <f>VLOOKUP(U14W[[#This Row],[Column1]],pointstable[],2,FALSE)</f>
        <v>110</v>
      </c>
      <c r="I21" s="5">
        <f>IFERROR(VLOOKUP(U14W[[#This Row],[Card]],results5122[],3,FALSE),999)</f>
        <v>16</v>
      </c>
      <c r="J21" s="5">
        <f>VLOOKUP(U14W[[#This Row],[pos5122]],pointstable[],2,FALSE)</f>
        <v>75</v>
      </c>
      <c r="K21" s="5">
        <f>IFERROR(VLOOKUP(U14W[[#This Row],[Card]],results5124[],3,FALSE),999)</f>
        <v>12</v>
      </c>
      <c r="L21" s="5">
        <f>VLOOKUP(U14W[[#This Row],[pos5124]],pointstable[],2,FALSE)</f>
        <v>110</v>
      </c>
      <c r="M21" s="5">
        <f>IFERROR(VLOOKUP(U14W[[#This Row],[Card]],results5125[],3,FALSE),999)</f>
        <v>23</v>
      </c>
      <c r="N21" s="5">
        <f>VLOOKUP(U14W[[#This Row],[pos5125]],pointstable[],2,FALSE)</f>
        <v>44</v>
      </c>
      <c r="O21" s="5">
        <f>IFERROR(VLOOKUP(U14W[[#This Row],[Card]],results5202[],3,FALSE),999)</f>
        <v>17</v>
      </c>
      <c r="P21" s="5">
        <f>VLOOKUP(U14W[[#This Row],[pos5202]],pointstable[],2,FALSE)</f>
        <v>70</v>
      </c>
      <c r="Q21" s="5">
        <f>IFERROR(VLOOKUP(U14W[[#This Row],[Card]],results5203[],3,FALSE),999)</f>
        <v>17</v>
      </c>
      <c r="R21" s="5">
        <f>VLOOKUP(U14W[[#This Row],[pos5203]],pointstable[],2,FALSE)</f>
        <v>70</v>
      </c>
      <c r="S21" s="5">
        <f>IFERROR(VLOOKUP(U14W[[#This Row],[Card]],results5204[],3,FALSE),999)</f>
        <v>999</v>
      </c>
      <c r="T21" s="5">
        <f>VLOOKUP(U14W[[#This Row],[pos5204]],pointstable[],2,FALSE)</f>
        <v>0</v>
      </c>
      <c r="U21" s="5">
        <f>IFERROR(VLOOKUP(U14W[[#This Row],[Card]],resultsdual[],3,FALSE),999)</f>
        <v>10</v>
      </c>
      <c r="V21" s="5">
        <f>VLOOKUP(U14W[[#This Row],[posdual]],pointstable[],2,FALSE)</f>
        <v>130</v>
      </c>
    </row>
    <row r="22" spans="1:22" x14ac:dyDescent="0.3">
      <c r="A22">
        <v>80619</v>
      </c>
      <c r="B22" t="s">
        <v>112</v>
      </c>
      <c r="C22" t="s">
        <v>68</v>
      </c>
      <c r="D22">
        <v>4</v>
      </c>
      <c r="E22" s="5">
        <f>SUM(U14W[[#This Row],[Column2]],U14W[[#This Row],[pts5122]],U14W[[#This Row],[pts5124]],U14W[[#This Row],[pts5125]],U14W[[#This Row],[pts5202]],U14W[[#This Row],[pts5203]],U14W[[#This Row],[pts5204]],U14W[[#This Row],[ptsdual]])</f>
        <v>588</v>
      </c>
      <c r="F22" s="5">
        <f>SUM(U14W[[#This Row],[pts5202]],U14W[[#This Row],[pts5203]],U14W[[#This Row],[pts5204]])</f>
        <v>210</v>
      </c>
      <c r="G22">
        <f>IFERROR(VLOOKUP(U14W[[#This Row],[Card]],results5121[],3,FALSE),999)</f>
        <v>44</v>
      </c>
      <c r="H22">
        <f>VLOOKUP(U14W[[#This Row],[Column1]],pointstable[],2,FALSE)</f>
        <v>16</v>
      </c>
      <c r="I22" s="5">
        <f>IFERROR(VLOOKUP(U14W[[#This Row],[Card]],results5122[],3,FALSE),999)</f>
        <v>28</v>
      </c>
      <c r="J22" s="5">
        <f>VLOOKUP(U14W[[#This Row],[pos5122]],pointstable[],2,FALSE)</f>
        <v>32</v>
      </c>
      <c r="K22" s="5">
        <f>IFERROR(VLOOKUP(U14W[[#This Row],[Card]],results5124[],3,FALSE),999)</f>
        <v>13</v>
      </c>
      <c r="L22" s="5">
        <f>VLOOKUP(U14W[[#This Row],[pos5124]],pointstable[],2,FALSE)</f>
        <v>100</v>
      </c>
      <c r="M22" s="5">
        <f>IFERROR(VLOOKUP(U14W[[#This Row],[Card]],results5125[],3,FALSE),999)</f>
        <v>10</v>
      </c>
      <c r="N22" s="5">
        <f>VLOOKUP(U14W[[#This Row],[pos5125]],pointstable[],2,FALSE)</f>
        <v>130</v>
      </c>
      <c r="O22" s="5">
        <f>IFERROR(VLOOKUP(U14W[[#This Row],[Card]],results5202[],3,FALSE),999)</f>
        <v>31</v>
      </c>
      <c r="P22" s="5">
        <f>VLOOKUP(U14W[[#This Row],[pos5202]],pointstable[],2,FALSE)</f>
        <v>29</v>
      </c>
      <c r="Q22" s="5">
        <f>IFERROR(VLOOKUP(U14W[[#This Row],[Card]],results5203[],3,FALSE),999)</f>
        <v>26</v>
      </c>
      <c r="R22" s="5">
        <f>VLOOKUP(U14W[[#This Row],[pos5203]],pointstable[],2,FALSE)</f>
        <v>36</v>
      </c>
      <c r="S22" s="5">
        <f>IFERROR(VLOOKUP(U14W[[#This Row],[Card]],results5204[],3,FALSE),999)</f>
        <v>9</v>
      </c>
      <c r="T22" s="5">
        <f>VLOOKUP(U14W[[#This Row],[pos5204]],pointstable[],2,FALSE)</f>
        <v>145</v>
      </c>
      <c r="U22" s="5">
        <f>IFERROR(VLOOKUP(U14W[[#This Row],[Card]],resultsdual[],3,FALSE),999)</f>
        <v>13</v>
      </c>
      <c r="V22" s="5">
        <f>VLOOKUP(U14W[[#This Row],[posdual]],pointstable[],2,FALSE)</f>
        <v>100</v>
      </c>
    </row>
    <row r="23" spans="1:22" x14ac:dyDescent="0.3">
      <c r="A23">
        <v>81493</v>
      </c>
      <c r="B23" t="s">
        <v>86</v>
      </c>
      <c r="C23" t="s">
        <v>17</v>
      </c>
      <c r="D23">
        <v>4</v>
      </c>
      <c r="E23" s="5">
        <f>SUM(U14W[[#This Row],[Column2]],U14W[[#This Row],[pts5122]],U14W[[#This Row],[pts5124]],U14W[[#This Row],[pts5125]],U14W[[#This Row],[pts5202]],U14W[[#This Row],[pts5203]],U14W[[#This Row],[pts5204]],U14W[[#This Row],[ptsdual]])</f>
        <v>575</v>
      </c>
      <c r="F23" s="5">
        <f>SUM(U14W[[#This Row],[pts5202]],U14W[[#This Row],[pts5203]],U14W[[#This Row],[pts5204]])</f>
        <v>271</v>
      </c>
      <c r="G23">
        <f>IFERROR(VLOOKUP(U14W[[#This Row],[Card]],results5121[],3,FALSE),999)</f>
        <v>31</v>
      </c>
      <c r="H23">
        <f>VLOOKUP(U14W[[#This Row],[Column1]],pointstable[],2,FALSE)</f>
        <v>29</v>
      </c>
      <c r="I23" s="5">
        <f>IFERROR(VLOOKUP(U14W[[#This Row],[Card]],results5122[],3,FALSE),999)</f>
        <v>999</v>
      </c>
      <c r="J23" s="5">
        <f>VLOOKUP(U14W[[#This Row],[pos5122]],pointstable[],2,FALSE)</f>
        <v>0</v>
      </c>
      <c r="K23" s="5">
        <f>IFERROR(VLOOKUP(U14W[[#This Row],[Card]],results5124[],3,FALSE),999)</f>
        <v>9</v>
      </c>
      <c r="L23" s="5">
        <f>VLOOKUP(U14W[[#This Row],[pos5124]],pointstable[],2,FALSE)</f>
        <v>145</v>
      </c>
      <c r="M23" s="5">
        <f>IFERROR(VLOOKUP(U14W[[#This Row],[Card]],results5125[],3,FALSE),999)</f>
        <v>19</v>
      </c>
      <c r="N23" s="5">
        <f>VLOOKUP(U14W[[#This Row],[pos5125]],pointstable[],2,FALSE)</f>
        <v>60</v>
      </c>
      <c r="O23" s="5">
        <f>IFERROR(VLOOKUP(U14W[[#This Row],[Card]],results5202[],3,FALSE),999)</f>
        <v>999</v>
      </c>
      <c r="P23" s="5">
        <f>VLOOKUP(U14W[[#This Row],[pos5202]],pointstable[],2,FALSE)</f>
        <v>0</v>
      </c>
      <c r="Q23" s="5">
        <f>IFERROR(VLOOKUP(U14W[[#This Row],[Card]],results5203[],3,FALSE),999)</f>
        <v>39</v>
      </c>
      <c r="R23" s="5">
        <f>VLOOKUP(U14W[[#This Row],[pos5203]],pointstable[],2,FALSE)</f>
        <v>21</v>
      </c>
      <c r="S23" s="5">
        <f>IFERROR(VLOOKUP(U14W[[#This Row],[Card]],results5204[],3,FALSE),999)</f>
        <v>4</v>
      </c>
      <c r="T23" s="5">
        <f>VLOOKUP(U14W[[#This Row],[pos5204]],pointstable[],2,FALSE)</f>
        <v>250</v>
      </c>
      <c r="U23" s="5">
        <f>IFERROR(VLOOKUP(U14W[[#This Row],[Card]],resultsdual[],3,FALSE),999)</f>
        <v>17</v>
      </c>
      <c r="V23" s="5">
        <f>VLOOKUP(U14W[[#This Row],[posdual]],pointstable[],2,FALSE)</f>
        <v>70</v>
      </c>
    </row>
    <row r="24" spans="1:22" x14ac:dyDescent="0.3">
      <c r="A24">
        <v>80727</v>
      </c>
      <c r="B24" t="s">
        <v>54</v>
      </c>
      <c r="C24" t="s">
        <v>17</v>
      </c>
      <c r="D24">
        <v>5</v>
      </c>
      <c r="E24" s="5">
        <f>SUM(U14W[[#This Row],[Column2]],U14W[[#This Row],[pts5122]],U14W[[#This Row],[pts5124]],U14W[[#This Row],[pts5125]],U14W[[#This Row],[pts5202]],U14W[[#This Row],[pts5203]],U14W[[#This Row],[pts5204]],U14W[[#This Row],[ptsdual]])</f>
        <v>562</v>
      </c>
      <c r="F24" s="5">
        <f>SUM(U14W[[#This Row],[pts5202]],U14W[[#This Row],[pts5203]],U14W[[#This Row],[pts5204]])</f>
        <v>172</v>
      </c>
      <c r="G24">
        <f>IFERROR(VLOOKUP(U14W[[#This Row],[Card]],results5121[],3,FALSE),999)</f>
        <v>17</v>
      </c>
      <c r="H24">
        <f>VLOOKUP(U14W[[#This Row],[Column1]],pointstable[],2,FALSE)</f>
        <v>70</v>
      </c>
      <c r="I24" s="5">
        <f>IFERROR(VLOOKUP(U14W[[#This Row],[Card]],results5122[],3,FALSE),999)</f>
        <v>11</v>
      </c>
      <c r="J24" s="5">
        <f>VLOOKUP(U14W[[#This Row],[pos5122]],pointstable[],2,FALSE)</f>
        <v>120</v>
      </c>
      <c r="K24" s="5">
        <f>IFERROR(VLOOKUP(U14W[[#This Row],[Card]],results5124[],3,FALSE),999)</f>
        <v>999</v>
      </c>
      <c r="L24" s="5">
        <f>VLOOKUP(U14W[[#This Row],[pos5124]],pointstable[],2,FALSE)</f>
        <v>0</v>
      </c>
      <c r="M24" s="5">
        <f>IFERROR(VLOOKUP(U14W[[#This Row],[Card]],results5125[],3,FALSE),999)</f>
        <v>999</v>
      </c>
      <c r="N24" s="5">
        <f>VLOOKUP(U14W[[#This Row],[pos5125]],pointstable[],2,FALSE)</f>
        <v>0</v>
      </c>
      <c r="O24" s="5">
        <f>IFERROR(VLOOKUP(U14W[[#This Row],[Card]],results5202[],3,FALSE),999)</f>
        <v>24</v>
      </c>
      <c r="P24" s="5">
        <f>VLOOKUP(U14W[[#This Row],[pos5202]],pointstable[],2,FALSE)</f>
        <v>41</v>
      </c>
      <c r="Q24" s="5">
        <f>IFERROR(VLOOKUP(U14W[[#This Row],[Card]],results5203[],3,FALSE),999)</f>
        <v>21</v>
      </c>
      <c r="R24" s="5">
        <f>VLOOKUP(U14W[[#This Row],[pos5203]],pointstable[],2,FALSE)</f>
        <v>51</v>
      </c>
      <c r="S24" s="5">
        <f>IFERROR(VLOOKUP(U14W[[#This Row],[Card]],results5204[],3,FALSE),999)</f>
        <v>15</v>
      </c>
      <c r="T24" s="5">
        <f>VLOOKUP(U14W[[#This Row],[pos5204]],pointstable[],2,FALSE)</f>
        <v>80</v>
      </c>
      <c r="U24" s="5">
        <f>IFERROR(VLOOKUP(U14W[[#This Row],[Card]],resultsdual[],3,FALSE),999)</f>
        <v>6</v>
      </c>
      <c r="V24" s="5">
        <f>VLOOKUP(U14W[[#This Row],[posdual]],pointstable[],2,FALSE)</f>
        <v>200</v>
      </c>
    </row>
    <row r="25" spans="1:22" x14ac:dyDescent="0.3">
      <c r="A25">
        <v>82190</v>
      </c>
      <c r="B25" t="s">
        <v>58</v>
      </c>
      <c r="C25" t="s">
        <v>51</v>
      </c>
      <c r="D25">
        <v>4</v>
      </c>
      <c r="E25" s="5">
        <f>SUM(U14W[[#This Row],[Column2]],U14W[[#This Row],[pts5122]],U14W[[#This Row],[pts5124]],U14W[[#This Row],[pts5125]],U14W[[#This Row],[pts5202]],U14W[[#This Row],[pts5203]],U14W[[#This Row],[pts5204]],U14W[[#This Row],[ptsdual]])</f>
        <v>549</v>
      </c>
      <c r="F25" s="5">
        <f>SUM(U14W[[#This Row],[pts5202]],U14W[[#This Row],[pts5203]],U14W[[#This Row],[pts5204]])</f>
        <v>334</v>
      </c>
      <c r="G25">
        <f>IFERROR(VLOOKUP(U14W[[#This Row],[Card]],results5121[],3,FALSE),999)</f>
        <v>19</v>
      </c>
      <c r="H25">
        <f>VLOOKUP(U14W[[#This Row],[Column1]],pointstable[],2,FALSE)</f>
        <v>60</v>
      </c>
      <c r="I25" s="5">
        <f>IFERROR(VLOOKUP(U14W[[#This Row],[Card]],results5122[],3,FALSE),999)</f>
        <v>14</v>
      </c>
      <c r="J25" s="5">
        <f>VLOOKUP(U14W[[#This Row],[pos5122]],pointstable[],2,FALSE)</f>
        <v>90</v>
      </c>
      <c r="K25" s="5">
        <f>IFERROR(VLOOKUP(U14W[[#This Row],[Card]],results5124[],3,FALSE),999)</f>
        <v>999</v>
      </c>
      <c r="L25" s="5">
        <f>VLOOKUP(U14W[[#This Row],[pos5124]],pointstable[],2,FALSE)</f>
        <v>0</v>
      </c>
      <c r="M25" s="5">
        <f>IFERROR(VLOOKUP(U14W[[#This Row],[Card]],results5125[],3,FALSE),999)</f>
        <v>18</v>
      </c>
      <c r="N25" s="5">
        <f>VLOOKUP(U14W[[#This Row],[pos5125]],pointstable[],2,FALSE)</f>
        <v>65</v>
      </c>
      <c r="O25" s="5">
        <f>IFERROR(VLOOKUP(U14W[[#This Row],[Card]],results5202[],3,FALSE),999)</f>
        <v>8</v>
      </c>
      <c r="P25" s="5">
        <f>VLOOKUP(U14W[[#This Row],[pos5202]],pointstable[],2,FALSE)</f>
        <v>160</v>
      </c>
      <c r="Q25" s="5">
        <f>IFERROR(VLOOKUP(U14W[[#This Row],[Card]],results5203[],3,FALSE),999)</f>
        <v>10</v>
      </c>
      <c r="R25" s="5">
        <f>VLOOKUP(U14W[[#This Row],[pos5203]],pointstable[],2,FALSE)</f>
        <v>130</v>
      </c>
      <c r="S25" s="5">
        <f>IFERROR(VLOOKUP(U14W[[#This Row],[Card]],results5204[],3,FALSE),999)</f>
        <v>23</v>
      </c>
      <c r="T25" s="5">
        <f>VLOOKUP(U14W[[#This Row],[pos5204]],pointstable[],2,FALSE)</f>
        <v>44</v>
      </c>
      <c r="U25" s="5">
        <f>IFERROR(VLOOKUP(U14W[[#This Row],[Card]],resultsdual[],3,FALSE),999)</f>
        <v>999</v>
      </c>
      <c r="V25" s="5">
        <f>VLOOKUP(U14W[[#This Row],[posdual]],pointstable[],2,FALSE)</f>
        <v>0</v>
      </c>
    </row>
    <row r="26" spans="1:22" x14ac:dyDescent="0.3">
      <c r="A26">
        <v>85457</v>
      </c>
      <c r="B26" t="s">
        <v>114</v>
      </c>
      <c r="C26" t="s">
        <v>88</v>
      </c>
      <c r="D26">
        <v>5</v>
      </c>
      <c r="E26" s="5">
        <f>SUM(U14W[[#This Row],[Column2]],U14W[[#This Row],[pts5122]],U14W[[#This Row],[pts5124]],U14W[[#This Row],[pts5125]],U14W[[#This Row],[pts5202]],U14W[[#This Row],[pts5203]],U14W[[#This Row],[pts5204]],U14W[[#This Row],[ptsdual]])</f>
        <v>549</v>
      </c>
      <c r="F26" s="5">
        <f>SUM(U14W[[#This Row],[pts5202]],U14W[[#This Row],[pts5203]],U14W[[#This Row],[pts5204]])</f>
        <v>359</v>
      </c>
      <c r="G26">
        <f>IFERROR(VLOOKUP(U14W[[#This Row],[Card]],results5121[],3,FALSE),999)</f>
        <v>45</v>
      </c>
      <c r="H26">
        <f>VLOOKUP(U14W[[#This Row],[Column1]],pointstable[],2,FALSE)</f>
        <v>15</v>
      </c>
      <c r="I26" s="5">
        <f>IFERROR(VLOOKUP(U14W[[#This Row],[Card]],results5122[],3,FALSE),999)</f>
        <v>22</v>
      </c>
      <c r="J26" s="5">
        <f>VLOOKUP(U14W[[#This Row],[pos5122]],pointstable[],2,FALSE)</f>
        <v>47</v>
      </c>
      <c r="K26" s="5">
        <f>IFERROR(VLOOKUP(U14W[[#This Row],[Card]],results5124[],3,FALSE),999)</f>
        <v>25</v>
      </c>
      <c r="L26" s="5">
        <f>VLOOKUP(U14W[[#This Row],[pos5124]],pointstable[],2,FALSE)</f>
        <v>38</v>
      </c>
      <c r="M26" s="5">
        <f>IFERROR(VLOOKUP(U14W[[#This Row],[Card]],results5125[],3,FALSE),999)</f>
        <v>17</v>
      </c>
      <c r="N26" s="5">
        <f>VLOOKUP(U14W[[#This Row],[pos5125]],pointstable[],2,FALSE)</f>
        <v>70</v>
      </c>
      <c r="O26" s="5">
        <f>IFERROR(VLOOKUP(U14W[[#This Row],[Card]],results5202[],3,FALSE),999)</f>
        <v>46</v>
      </c>
      <c r="P26" s="5">
        <f>VLOOKUP(U14W[[#This Row],[pos5202]],pointstable[],2,FALSE)</f>
        <v>14</v>
      </c>
      <c r="Q26" s="5">
        <f>IFERROR(VLOOKUP(U14W[[#This Row],[Card]],results5203[],3,FALSE),999)</f>
        <v>9</v>
      </c>
      <c r="R26" s="5">
        <f>VLOOKUP(U14W[[#This Row],[pos5203]],pointstable[],2,FALSE)</f>
        <v>145</v>
      </c>
      <c r="S26" s="5">
        <f>IFERROR(VLOOKUP(U14W[[#This Row],[Card]],results5204[],3,FALSE),999)</f>
        <v>6</v>
      </c>
      <c r="T26" s="5">
        <f>VLOOKUP(U14W[[#This Row],[pos5204]],pointstable[],2,FALSE)</f>
        <v>200</v>
      </c>
      <c r="U26" s="5">
        <f>IFERROR(VLOOKUP(U14W[[#This Row],[Card]],resultsdual[],3,FALSE),999)</f>
        <v>40</v>
      </c>
      <c r="V26" s="5">
        <f>VLOOKUP(U14W[[#This Row],[posdual]],pointstable[],2,FALSE)</f>
        <v>20</v>
      </c>
    </row>
    <row r="27" spans="1:22" x14ac:dyDescent="0.3">
      <c r="A27">
        <v>81146</v>
      </c>
      <c r="B27" t="s">
        <v>36</v>
      </c>
      <c r="C27" t="s">
        <v>21</v>
      </c>
      <c r="D27">
        <v>4</v>
      </c>
      <c r="E27" s="5">
        <f>SUM(U14W[[#This Row],[Column2]],U14W[[#This Row],[pts5122]],U14W[[#This Row],[pts5124]],U14W[[#This Row],[pts5125]],U14W[[#This Row],[pts5202]],U14W[[#This Row],[pts5203]],U14W[[#This Row],[pts5204]],U14W[[#This Row],[ptsdual]])</f>
        <v>525</v>
      </c>
      <c r="F27" s="5">
        <f>SUM(U14W[[#This Row],[pts5202]],U14W[[#This Row],[pts5203]],U14W[[#This Row],[pts5204]])</f>
        <v>186</v>
      </c>
      <c r="G27">
        <f>IFERROR(VLOOKUP(U14W[[#This Row],[Card]],results5121[],3,FALSE),999)</f>
        <v>9</v>
      </c>
      <c r="H27">
        <f>VLOOKUP(U14W[[#This Row],[Column1]],pointstable[],2,FALSE)</f>
        <v>145</v>
      </c>
      <c r="I27" s="5">
        <f>IFERROR(VLOOKUP(U14W[[#This Row],[Card]],results5122[],3,FALSE),999)</f>
        <v>23</v>
      </c>
      <c r="J27" s="5">
        <f>VLOOKUP(U14W[[#This Row],[pos5122]],pointstable[],2,FALSE)</f>
        <v>44</v>
      </c>
      <c r="K27" s="5">
        <f>IFERROR(VLOOKUP(U14W[[#This Row],[Card]],results5124[],3,FALSE),999)</f>
        <v>999</v>
      </c>
      <c r="L27" s="5">
        <f>VLOOKUP(U14W[[#This Row],[pos5124]],pointstable[],2,FALSE)</f>
        <v>0</v>
      </c>
      <c r="M27" s="5">
        <f>IFERROR(VLOOKUP(U14W[[#This Row],[Card]],results5125[],3,FALSE),999)</f>
        <v>9</v>
      </c>
      <c r="N27" s="5">
        <f>VLOOKUP(U14W[[#This Row],[pos5125]],pointstable[],2,FALSE)</f>
        <v>145</v>
      </c>
      <c r="O27" s="5">
        <f>IFERROR(VLOOKUP(U14W[[#This Row],[Card]],results5202[],3,FALSE),999)</f>
        <v>18</v>
      </c>
      <c r="P27" s="5">
        <f>VLOOKUP(U14W[[#This Row],[pos5202]],pointstable[],2,FALSE)</f>
        <v>65</v>
      </c>
      <c r="Q27" s="5">
        <f>IFERROR(VLOOKUP(U14W[[#This Row],[Card]],results5203[],3,FALSE),999)</f>
        <v>14</v>
      </c>
      <c r="R27" s="5">
        <f>VLOOKUP(U14W[[#This Row],[pos5203]],pointstable[],2,FALSE)</f>
        <v>90</v>
      </c>
      <c r="S27" s="5">
        <f>IFERROR(VLOOKUP(U14W[[#This Row],[Card]],results5204[],3,FALSE),999)</f>
        <v>29</v>
      </c>
      <c r="T27" s="5">
        <f>VLOOKUP(U14W[[#This Row],[pos5204]],pointstable[],2,FALSE)</f>
        <v>31</v>
      </c>
      <c r="U27" s="5">
        <f>IFERROR(VLOOKUP(U14W[[#This Row],[Card]],resultsdual[],3,FALSE),999)</f>
        <v>55</v>
      </c>
      <c r="V27" s="5">
        <f>VLOOKUP(U14W[[#This Row],[posdual]],pointstable[],2,FALSE)</f>
        <v>5</v>
      </c>
    </row>
    <row r="28" spans="1:22" x14ac:dyDescent="0.3">
      <c r="A28">
        <v>89489</v>
      </c>
      <c r="B28" t="s">
        <v>28</v>
      </c>
      <c r="C28" t="s">
        <v>21</v>
      </c>
      <c r="D28">
        <v>4</v>
      </c>
      <c r="E28" s="5">
        <f>SUM(U14W[[#This Row],[Column2]],U14W[[#This Row],[pts5122]],U14W[[#This Row],[pts5124]],U14W[[#This Row],[pts5125]],U14W[[#This Row],[pts5202]],U14W[[#This Row],[pts5203]],U14W[[#This Row],[pts5204]],U14W[[#This Row],[ptsdual]])</f>
        <v>450</v>
      </c>
      <c r="F28" s="5">
        <f>SUM(U14W[[#This Row],[pts5202]],U14W[[#This Row],[pts5203]],U14W[[#This Row],[pts5204]])</f>
        <v>116</v>
      </c>
      <c r="G28">
        <f>IFERROR(VLOOKUP(U14W[[#This Row],[Card]],results5121[],3,FALSE),999)</f>
        <v>5</v>
      </c>
      <c r="H28">
        <f>VLOOKUP(U14W[[#This Row],[Column1]],pointstable[],2,FALSE)</f>
        <v>225</v>
      </c>
      <c r="I28" s="5">
        <f>IFERROR(VLOOKUP(U14W[[#This Row],[Card]],results5122[],3,FALSE),999)</f>
        <v>999</v>
      </c>
      <c r="J28" s="5">
        <f>VLOOKUP(U14W[[#This Row],[pos5122]],pointstable[],2,FALSE)</f>
        <v>0</v>
      </c>
      <c r="K28" s="5">
        <f>IFERROR(VLOOKUP(U14W[[#This Row],[Card]],results5124[],3,FALSE),999)</f>
        <v>999</v>
      </c>
      <c r="L28" s="5">
        <f>VLOOKUP(U14W[[#This Row],[pos5124]],pointstable[],2,FALSE)</f>
        <v>0</v>
      </c>
      <c r="M28" s="5">
        <f>IFERROR(VLOOKUP(U14W[[#This Row],[Card]],results5125[],3,FALSE),999)</f>
        <v>15</v>
      </c>
      <c r="N28" s="5">
        <f>VLOOKUP(U14W[[#This Row],[pos5125]],pointstable[],2,FALSE)</f>
        <v>80</v>
      </c>
      <c r="O28" s="5">
        <f>IFERROR(VLOOKUP(U14W[[#This Row],[Card]],results5202[],3,FALSE),999)</f>
        <v>16</v>
      </c>
      <c r="P28" s="5">
        <f>VLOOKUP(U14W[[#This Row],[pos5202]],pointstable[],2,FALSE)</f>
        <v>75</v>
      </c>
      <c r="Q28" s="5">
        <f>IFERROR(VLOOKUP(U14W[[#This Row],[Card]],results5203[],3,FALSE),999)</f>
        <v>999</v>
      </c>
      <c r="R28" s="5">
        <f>VLOOKUP(U14W[[#This Row],[pos5203]],pointstable[],2,FALSE)</f>
        <v>0</v>
      </c>
      <c r="S28" s="5">
        <f>IFERROR(VLOOKUP(U14W[[#This Row],[Card]],results5204[],3,FALSE),999)</f>
        <v>24</v>
      </c>
      <c r="T28" s="5">
        <f>VLOOKUP(U14W[[#This Row],[pos5204]],pointstable[],2,FALSE)</f>
        <v>41</v>
      </c>
      <c r="U28" s="5">
        <f>IFERROR(VLOOKUP(U14W[[#This Row],[Card]],resultsdual[],3,FALSE),999)</f>
        <v>31</v>
      </c>
      <c r="V28" s="5">
        <f>VLOOKUP(U14W[[#This Row],[posdual]],pointstable[],2,FALSE)</f>
        <v>29</v>
      </c>
    </row>
    <row r="29" spans="1:22" x14ac:dyDescent="0.3">
      <c r="A29">
        <v>81092</v>
      </c>
      <c r="B29" t="s">
        <v>78</v>
      </c>
      <c r="C29" t="s">
        <v>17</v>
      </c>
      <c r="D29">
        <v>4</v>
      </c>
      <c r="E29" s="5">
        <f>SUM(U14W[[#This Row],[Column2]],U14W[[#This Row],[pts5122]],U14W[[#This Row],[pts5124]],U14W[[#This Row],[pts5125]],U14W[[#This Row],[pts5202]],U14W[[#This Row],[pts5203]],U14W[[#This Row],[pts5204]],U14W[[#This Row],[ptsdual]])</f>
        <v>415</v>
      </c>
      <c r="F29" s="5">
        <f>SUM(U14W[[#This Row],[pts5202]],U14W[[#This Row],[pts5203]],U14W[[#This Row],[pts5204]])</f>
        <v>104</v>
      </c>
      <c r="G29">
        <f>IFERROR(VLOOKUP(U14W[[#This Row],[Card]],results5121[],3,FALSE),999)</f>
        <v>28</v>
      </c>
      <c r="H29">
        <f>VLOOKUP(U14W[[#This Row],[Column1]],pointstable[],2,FALSE)</f>
        <v>32</v>
      </c>
      <c r="I29" s="5">
        <f>IFERROR(VLOOKUP(U14W[[#This Row],[Card]],results5122[],3,FALSE),999)</f>
        <v>27</v>
      </c>
      <c r="J29" s="5">
        <f>VLOOKUP(U14W[[#This Row],[pos5122]],pointstable[],2,FALSE)</f>
        <v>34</v>
      </c>
      <c r="K29" s="5">
        <f>IFERROR(VLOOKUP(U14W[[#This Row],[Card]],results5124[],3,FALSE),999)</f>
        <v>15</v>
      </c>
      <c r="L29" s="5">
        <f>VLOOKUP(U14W[[#This Row],[pos5124]],pointstable[],2,FALSE)</f>
        <v>80</v>
      </c>
      <c r="M29" s="5">
        <f>IFERROR(VLOOKUP(U14W[[#This Row],[Card]],results5125[],3,FALSE),999)</f>
        <v>20</v>
      </c>
      <c r="N29" s="5">
        <f>VLOOKUP(U14W[[#This Row],[pos5125]],pointstable[],2,FALSE)</f>
        <v>55</v>
      </c>
      <c r="O29" s="5">
        <f>IFERROR(VLOOKUP(U14W[[#This Row],[Card]],results5202[],3,FALSE),999)</f>
        <v>19</v>
      </c>
      <c r="P29" s="5">
        <f>VLOOKUP(U14W[[#This Row],[pos5202]],pointstable[],2,FALSE)</f>
        <v>60</v>
      </c>
      <c r="Q29" s="5">
        <f>IFERROR(VLOOKUP(U14W[[#This Row],[Card]],results5203[],3,FALSE),999)</f>
        <v>23</v>
      </c>
      <c r="R29" s="5">
        <f>VLOOKUP(U14W[[#This Row],[pos5203]],pointstable[],2,FALSE)</f>
        <v>44</v>
      </c>
      <c r="S29" s="5">
        <f>IFERROR(VLOOKUP(U14W[[#This Row],[Card]],results5204[],3,FALSE),999)</f>
        <v>999</v>
      </c>
      <c r="T29" s="5">
        <f>VLOOKUP(U14W[[#This Row],[pos5204]],pointstable[],2,FALSE)</f>
        <v>0</v>
      </c>
      <c r="U29" s="5">
        <f>IFERROR(VLOOKUP(U14W[[#This Row],[Card]],resultsdual[],3,FALSE),999)</f>
        <v>12</v>
      </c>
      <c r="V29" s="5">
        <f>VLOOKUP(U14W[[#This Row],[posdual]],pointstable[],2,FALSE)</f>
        <v>110</v>
      </c>
    </row>
    <row r="30" spans="1:22" x14ac:dyDescent="0.3">
      <c r="A30">
        <v>82448</v>
      </c>
      <c r="B30" t="s">
        <v>62</v>
      </c>
      <c r="C30" t="s">
        <v>41</v>
      </c>
      <c r="D30">
        <v>4</v>
      </c>
      <c r="E30" s="5">
        <f>SUM(U14W[[#This Row],[Column2]],U14W[[#This Row],[pts5122]],U14W[[#This Row],[pts5124]],U14W[[#This Row],[pts5125]],U14W[[#This Row],[pts5202]],U14W[[#This Row],[pts5203]],U14W[[#This Row],[pts5204]],U14W[[#This Row],[ptsdual]])</f>
        <v>403</v>
      </c>
      <c r="F30" s="5">
        <f>SUM(U14W[[#This Row],[pts5202]],U14W[[#This Row],[pts5203]],U14W[[#This Row],[pts5204]])</f>
        <v>230</v>
      </c>
      <c r="G30">
        <f>IFERROR(VLOOKUP(U14W[[#This Row],[Card]],results5121[],3,FALSE),999)</f>
        <v>21</v>
      </c>
      <c r="H30">
        <f>VLOOKUP(U14W[[#This Row],[Column1]],pointstable[],2,FALSE)</f>
        <v>51</v>
      </c>
      <c r="I30" s="5">
        <f>IFERROR(VLOOKUP(U14W[[#This Row],[Card]],results5122[],3,FALSE),999)</f>
        <v>999</v>
      </c>
      <c r="J30" s="5">
        <f>VLOOKUP(U14W[[#This Row],[pos5122]],pointstable[],2,FALSE)</f>
        <v>0</v>
      </c>
      <c r="K30" s="5">
        <f>IFERROR(VLOOKUP(U14W[[#This Row],[Card]],results5124[],3,FALSE),999)</f>
        <v>14</v>
      </c>
      <c r="L30" s="5">
        <f>VLOOKUP(U14W[[#This Row],[pos5124]],pointstable[],2,FALSE)</f>
        <v>90</v>
      </c>
      <c r="M30" s="5">
        <f>IFERROR(VLOOKUP(U14W[[#This Row],[Card]],results5125[],3,FALSE),999)</f>
        <v>66</v>
      </c>
      <c r="N30" s="5">
        <f>VLOOKUP(U14W[[#This Row],[pos5125]],pointstable[],2,FALSE)</f>
        <v>0</v>
      </c>
      <c r="O30" s="5">
        <f>IFERROR(VLOOKUP(U14W[[#This Row],[Card]],results5202[],3,FALSE),999)</f>
        <v>15</v>
      </c>
      <c r="P30" s="5">
        <f>VLOOKUP(U14W[[#This Row],[pos5202]],pointstable[],2,FALSE)</f>
        <v>80</v>
      </c>
      <c r="Q30" s="5">
        <f>IFERROR(VLOOKUP(U14W[[#This Row],[Card]],results5203[],3,FALSE),999)</f>
        <v>19</v>
      </c>
      <c r="R30" s="5">
        <f>VLOOKUP(U14W[[#This Row],[pos5203]],pointstable[],2,FALSE)</f>
        <v>60</v>
      </c>
      <c r="S30" s="5">
        <f>IFERROR(VLOOKUP(U14W[[#This Row],[Card]],results5204[],3,FALSE),999)</f>
        <v>14</v>
      </c>
      <c r="T30" s="5">
        <f>VLOOKUP(U14W[[#This Row],[pos5204]],pointstable[],2,FALSE)</f>
        <v>90</v>
      </c>
      <c r="U30" s="5">
        <f>IFERROR(VLOOKUP(U14W[[#This Row],[Card]],resultsdual[],3,FALSE),999)</f>
        <v>28</v>
      </c>
      <c r="V30" s="5">
        <f>VLOOKUP(U14W[[#This Row],[posdual]],pointstable[],2,FALSE)</f>
        <v>32</v>
      </c>
    </row>
    <row r="31" spans="1:22" x14ac:dyDescent="0.3">
      <c r="A31">
        <v>80732</v>
      </c>
      <c r="B31" t="s">
        <v>52</v>
      </c>
      <c r="C31" t="s">
        <v>17</v>
      </c>
      <c r="D31">
        <v>4</v>
      </c>
      <c r="E31" s="5">
        <f>SUM(U14W[[#This Row],[Column2]],U14W[[#This Row],[pts5122]],U14W[[#This Row],[pts5124]],U14W[[#This Row],[pts5125]],U14W[[#This Row],[pts5202]],U14W[[#This Row],[pts5203]],U14W[[#This Row],[pts5204]],U14W[[#This Row],[ptsdual]])</f>
        <v>397</v>
      </c>
      <c r="F31" s="5">
        <f>SUM(U14W[[#This Row],[pts5202]],U14W[[#This Row],[pts5203]],U14W[[#This Row],[pts5204]])</f>
        <v>165</v>
      </c>
      <c r="G31">
        <f>IFERROR(VLOOKUP(U14W[[#This Row],[Card]],results5121[],3,FALSE),999)</f>
        <v>16</v>
      </c>
      <c r="H31">
        <f>VLOOKUP(U14W[[#This Row],[Column1]],pointstable[],2,FALSE)</f>
        <v>75</v>
      </c>
      <c r="I31" s="5">
        <f>IFERROR(VLOOKUP(U14W[[#This Row],[Card]],results5122[],3,FALSE),999)</f>
        <v>12</v>
      </c>
      <c r="J31" s="5">
        <f>VLOOKUP(U14W[[#This Row],[pos5122]],pointstable[],2,FALSE)</f>
        <v>110</v>
      </c>
      <c r="K31" s="5">
        <f>IFERROR(VLOOKUP(U14W[[#This Row],[Card]],results5124[],3,FALSE),999)</f>
        <v>999</v>
      </c>
      <c r="L31" s="5">
        <f>VLOOKUP(U14W[[#This Row],[pos5124]],pointstable[],2,FALSE)</f>
        <v>0</v>
      </c>
      <c r="M31" s="5">
        <f>IFERROR(VLOOKUP(U14W[[#This Row],[Card]],results5125[],3,FALSE),999)</f>
        <v>999</v>
      </c>
      <c r="N31" s="5">
        <f>VLOOKUP(U14W[[#This Row],[pos5125]],pointstable[],2,FALSE)</f>
        <v>0</v>
      </c>
      <c r="O31" s="5">
        <f>IFERROR(VLOOKUP(U14W[[#This Row],[Card]],results5202[],3,FALSE),999)</f>
        <v>13</v>
      </c>
      <c r="P31" s="5">
        <f>VLOOKUP(U14W[[#This Row],[pos5202]],pointstable[],2,FALSE)</f>
        <v>100</v>
      </c>
      <c r="Q31" s="5">
        <f>IFERROR(VLOOKUP(U14W[[#This Row],[Card]],results5203[],3,FALSE),999)</f>
        <v>18</v>
      </c>
      <c r="R31" s="5">
        <f>VLOOKUP(U14W[[#This Row],[pos5203]],pointstable[],2,FALSE)</f>
        <v>65</v>
      </c>
      <c r="S31" s="5">
        <f>IFERROR(VLOOKUP(U14W[[#This Row],[Card]],results5204[],3,FALSE),999)</f>
        <v>999</v>
      </c>
      <c r="T31" s="5">
        <f>VLOOKUP(U14W[[#This Row],[pos5204]],pointstable[],2,FALSE)</f>
        <v>0</v>
      </c>
      <c r="U31" s="5">
        <f>IFERROR(VLOOKUP(U14W[[#This Row],[Card]],resultsdual[],3,FALSE),999)</f>
        <v>22</v>
      </c>
      <c r="V31" s="5">
        <f>VLOOKUP(U14W[[#This Row],[posdual]],pointstable[],2,FALSE)</f>
        <v>47</v>
      </c>
    </row>
    <row r="32" spans="1:22" x14ac:dyDescent="0.3">
      <c r="A32">
        <v>81102</v>
      </c>
      <c r="B32" t="s">
        <v>70</v>
      </c>
      <c r="C32" t="s">
        <v>17</v>
      </c>
      <c r="D32">
        <v>5</v>
      </c>
      <c r="E32" s="5">
        <f>SUM(U14W[[#This Row],[Column2]],U14W[[#This Row],[pts5122]],U14W[[#This Row],[pts5124]],U14W[[#This Row],[pts5125]],U14W[[#This Row],[pts5202]],U14W[[#This Row],[pts5203]],U14W[[#This Row],[pts5204]],U14W[[#This Row],[ptsdual]])</f>
        <v>326</v>
      </c>
      <c r="F32" s="5">
        <f>SUM(U14W[[#This Row],[pts5202]],U14W[[#This Row],[pts5203]],U14W[[#This Row],[pts5204]])</f>
        <v>110</v>
      </c>
      <c r="G32">
        <f>IFERROR(VLOOKUP(U14W[[#This Row],[Card]],results5121[],3,FALSE),999)</f>
        <v>24</v>
      </c>
      <c r="H32">
        <f>VLOOKUP(U14W[[#This Row],[Column1]],pointstable[],2,FALSE)</f>
        <v>41</v>
      </c>
      <c r="I32" s="5">
        <f>IFERROR(VLOOKUP(U14W[[#This Row],[Card]],results5122[],3,FALSE),999)</f>
        <v>32</v>
      </c>
      <c r="J32" s="5">
        <f>VLOOKUP(U14W[[#This Row],[pos5122]],pointstable[],2,FALSE)</f>
        <v>28</v>
      </c>
      <c r="K32" s="5">
        <f>IFERROR(VLOOKUP(U14W[[#This Row],[Card]],results5124[],3,FALSE),999)</f>
        <v>999</v>
      </c>
      <c r="L32" s="5">
        <f>VLOOKUP(U14W[[#This Row],[pos5124]],pointstable[],2,FALSE)</f>
        <v>0</v>
      </c>
      <c r="M32" s="5">
        <f>IFERROR(VLOOKUP(U14W[[#This Row],[Card]],results5125[],3,FALSE),999)</f>
        <v>13</v>
      </c>
      <c r="N32" s="5">
        <f>VLOOKUP(U14W[[#This Row],[pos5125]],pointstable[],2,FALSE)</f>
        <v>100</v>
      </c>
      <c r="O32" s="5">
        <f>IFERROR(VLOOKUP(U14W[[#This Row],[Card]],results5202[],3,FALSE),999)</f>
        <v>33</v>
      </c>
      <c r="P32" s="5">
        <f>VLOOKUP(U14W[[#This Row],[pos5202]],pointstable[],2,FALSE)</f>
        <v>27</v>
      </c>
      <c r="Q32" s="5">
        <f>IFERROR(VLOOKUP(U14W[[#This Row],[Card]],results5203[],3,FALSE),999)</f>
        <v>42</v>
      </c>
      <c r="R32" s="5">
        <f>VLOOKUP(U14W[[#This Row],[pos5203]],pointstable[],2,FALSE)</f>
        <v>18</v>
      </c>
      <c r="S32" s="5">
        <f>IFERROR(VLOOKUP(U14W[[#This Row],[Card]],results5204[],3,FALSE),999)</f>
        <v>18</v>
      </c>
      <c r="T32" s="5">
        <f>VLOOKUP(U14W[[#This Row],[pos5204]],pointstable[],2,FALSE)</f>
        <v>65</v>
      </c>
      <c r="U32" s="5">
        <f>IFERROR(VLOOKUP(U14W[[#This Row],[Card]],resultsdual[],3,FALSE),999)</f>
        <v>22</v>
      </c>
      <c r="V32" s="5">
        <f>VLOOKUP(U14W[[#This Row],[posdual]],pointstable[],2,FALSE)</f>
        <v>47</v>
      </c>
    </row>
    <row r="33" spans="1:22" x14ac:dyDescent="0.3">
      <c r="A33">
        <v>81099</v>
      </c>
      <c r="B33" t="s">
        <v>217</v>
      </c>
      <c r="C33" t="s">
        <v>17</v>
      </c>
      <c r="D33">
        <v>5</v>
      </c>
      <c r="E33" s="5">
        <f>SUM(U14W[[#This Row],[Column2]],U14W[[#This Row],[pts5122]],U14W[[#This Row],[pts5124]],U14W[[#This Row],[pts5125]],U14W[[#This Row],[pts5202]],U14W[[#This Row],[pts5203]],U14W[[#This Row],[pts5204]],U14W[[#This Row],[ptsdual]])</f>
        <v>320</v>
      </c>
      <c r="F33" s="5">
        <f>SUM(U14W[[#This Row],[pts5202]],U14W[[#This Row],[pts5203]],U14W[[#This Row],[pts5204]])</f>
        <v>260</v>
      </c>
      <c r="G33">
        <f>IFERROR(VLOOKUP(U14W[[#This Row],[Card]],results5121[],3,FALSE),999)</f>
        <v>999</v>
      </c>
      <c r="H33">
        <f>VLOOKUP(U14W[[#This Row],[Column1]],pointstable[],2,FALSE)</f>
        <v>0</v>
      </c>
      <c r="I33" s="5">
        <f>IFERROR(VLOOKUP(U14W[[#This Row],[Card]],results5122[],3,FALSE),999)</f>
        <v>999</v>
      </c>
      <c r="J33" s="5">
        <f>VLOOKUP(U14W[[#This Row],[pos5122]],pointstable[],2,FALSE)</f>
        <v>0</v>
      </c>
      <c r="K33" s="5">
        <f>IFERROR(VLOOKUP(U14W[[#This Row],[Card]],results5124[],3,FALSE),999)</f>
        <v>999</v>
      </c>
      <c r="L33" s="5">
        <f>VLOOKUP(U14W[[#This Row],[pos5124]],pointstable[],2,FALSE)</f>
        <v>0</v>
      </c>
      <c r="M33" s="5">
        <f>IFERROR(VLOOKUP(U14W[[#This Row],[Card]],results5125[],3,FALSE),999)</f>
        <v>999</v>
      </c>
      <c r="N33" s="5">
        <f>VLOOKUP(U14W[[#This Row],[pos5125]],pointstable[],2,FALSE)</f>
        <v>0</v>
      </c>
      <c r="O33" s="5">
        <f>IFERROR(VLOOKUP(U14W[[#This Row],[Card]],results5202[],3,FALSE),999)</f>
        <v>8</v>
      </c>
      <c r="P33" s="5">
        <f>VLOOKUP(U14W[[#This Row],[pos5202]],pointstable[],2,FALSE)</f>
        <v>160</v>
      </c>
      <c r="Q33" s="5">
        <f>IFERROR(VLOOKUP(U14W[[#This Row],[Card]],results5203[],3,FALSE),999)</f>
        <v>13</v>
      </c>
      <c r="R33" s="5">
        <f>VLOOKUP(U14W[[#This Row],[pos5203]],pointstable[],2,FALSE)</f>
        <v>100</v>
      </c>
      <c r="S33" s="5">
        <f>IFERROR(VLOOKUP(U14W[[#This Row],[Card]],results5204[],3,FALSE),999)</f>
        <v>999</v>
      </c>
      <c r="T33" s="5">
        <f>VLOOKUP(U14W[[#This Row],[pos5204]],pointstable[],2,FALSE)</f>
        <v>0</v>
      </c>
      <c r="U33" s="5">
        <f>IFERROR(VLOOKUP(U14W[[#This Row],[Card]],resultsdual[],3,FALSE),999)</f>
        <v>19</v>
      </c>
      <c r="V33" s="5">
        <f>VLOOKUP(U14W[[#This Row],[posdual]],pointstable[],2,FALSE)</f>
        <v>60</v>
      </c>
    </row>
    <row r="34" spans="1:22" x14ac:dyDescent="0.3">
      <c r="A34">
        <v>80822</v>
      </c>
      <c r="B34" t="s">
        <v>82</v>
      </c>
      <c r="C34" t="s">
        <v>21</v>
      </c>
      <c r="D34">
        <v>4</v>
      </c>
      <c r="E34" s="5">
        <f>SUM(U14W[[#This Row],[Column2]],U14W[[#This Row],[pts5122]],U14W[[#This Row],[pts5124]],U14W[[#This Row],[pts5125]],U14W[[#This Row],[pts5202]],U14W[[#This Row],[pts5203]],U14W[[#This Row],[pts5204]],U14W[[#This Row],[ptsdual]])</f>
        <v>318</v>
      </c>
      <c r="F34" s="5">
        <f>SUM(U14W[[#This Row],[pts5202]],U14W[[#This Row],[pts5203]],U14W[[#This Row],[pts5204]])</f>
        <v>155</v>
      </c>
      <c r="G34">
        <f>IFERROR(VLOOKUP(U14W[[#This Row],[Card]],results5121[],3,FALSE),999)</f>
        <v>30</v>
      </c>
      <c r="H34">
        <f>VLOOKUP(U14W[[#This Row],[Column1]],pointstable[],2,FALSE)</f>
        <v>30</v>
      </c>
      <c r="I34" s="5">
        <f>IFERROR(VLOOKUP(U14W[[#This Row],[Card]],results5122[],3,FALSE),999)</f>
        <v>41</v>
      </c>
      <c r="J34" s="5">
        <f>VLOOKUP(U14W[[#This Row],[pos5122]],pointstable[],2,FALSE)</f>
        <v>19</v>
      </c>
      <c r="K34" s="5">
        <f>IFERROR(VLOOKUP(U14W[[#This Row],[Card]],results5124[],3,FALSE),999)</f>
        <v>27</v>
      </c>
      <c r="L34" s="5">
        <f>VLOOKUP(U14W[[#This Row],[pos5124]],pointstable[],2,FALSE)</f>
        <v>34</v>
      </c>
      <c r="M34" s="5">
        <f>IFERROR(VLOOKUP(U14W[[#This Row],[Card]],results5125[],3,FALSE),999)</f>
        <v>35</v>
      </c>
      <c r="N34" s="5">
        <f>VLOOKUP(U14W[[#This Row],[pos5125]],pointstable[],2,FALSE)</f>
        <v>25</v>
      </c>
      <c r="O34" s="5">
        <f>IFERROR(VLOOKUP(U14W[[#This Row],[Card]],results5202[],3,FALSE),999)</f>
        <v>21</v>
      </c>
      <c r="P34" s="5">
        <f>VLOOKUP(U14W[[#This Row],[pos5202]],pointstable[],2,FALSE)</f>
        <v>51</v>
      </c>
      <c r="Q34" s="5">
        <f>IFERROR(VLOOKUP(U14W[[#This Row],[Card]],results5203[],3,FALSE),999)</f>
        <v>16</v>
      </c>
      <c r="R34" s="5">
        <f>VLOOKUP(U14W[[#This Row],[pos5203]],pointstable[],2,FALSE)</f>
        <v>75</v>
      </c>
      <c r="S34" s="5">
        <f>IFERROR(VLOOKUP(U14W[[#This Row],[Card]],results5204[],3,FALSE),999)</f>
        <v>31</v>
      </c>
      <c r="T34" s="5">
        <f>VLOOKUP(U14W[[#This Row],[pos5204]],pointstable[],2,FALSE)</f>
        <v>29</v>
      </c>
      <c r="U34" s="5">
        <f>IFERROR(VLOOKUP(U14W[[#This Row],[Card]],resultsdual[],3,FALSE),999)</f>
        <v>20</v>
      </c>
      <c r="V34" s="5">
        <f>VLOOKUP(U14W[[#This Row],[posdual]],pointstable[],2,FALSE)</f>
        <v>55</v>
      </c>
    </row>
    <row r="35" spans="1:22" x14ac:dyDescent="0.3">
      <c r="A35">
        <v>80823</v>
      </c>
      <c r="B35" t="s">
        <v>60</v>
      </c>
      <c r="C35" t="s">
        <v>21</v>
      </c>
      <c r="D35">
        <v>4</v>
      </c>
      <c r="E35" s="5">
        <f>SUM(U14W[[#This Row],[Column2]],U14W[[#This Row],[pts5122]],U14W[[#This Row],[pts5124]],U14W[[#This Row],[pts5125]],U14W[[#This Row],[pts5202]],U14W[[#This Row],[pts5203]],U14W[[#This Row],[pts5204]],U14W[[#This Row],[ptsdual]])</f>
        <v>299</v>
      </c>
      <c r="F35" s="5">
        <f>SUM(U14W[[#This Row],[pts5202]],U14W[[#This Row],[pts5203]],U14W[[#This Row],[pts5204]])</f>
        <v>94</v>
      </c>
      <c r="G35">
        <f>IFERROR(VLOOKUP(U14W[[#This Row],[Card]],results5121[],3,FALSE),999)</f>
        <v>20</v>
      </c>
      <c r="H35">
        <f>VLOOKUP(U14W[[#This Row],[Column1]],pointstable[],2,FALSE)</f>
        <v>55</v>
      </c>
      <c r="I35" s="5">
        <f>IFERROR(VLOOKUP(U14W[[#This Row],[Card]],results5122[],3,FALSE),999)</f>
        <v>15</v>
      </c>
      <c r="J35" s="5">
        <f>VLOOKUP(U14W[[#This Row],[pos5122]],pointstable[],2,FALSE)</f>
        <v>80</v>
      </c>
      <c r="K35" s="5">
        <f>IFERROR(VLOOKUP(U14W[[#This Row],[Card]],results5124[],3,FALSE),999)</f>
        <v>17</v>
      </c>
      <c r="L35" s="5">
        <f>VLOOKUP(U14W[[#This Row],[pos5124]],pointstable[],2,FALSE)</f>
        <v>70</v>
      </c>
      <c r="M35" s="5">
        <f>IFERROR(VLOOKUP(U14W[[#This Row],[Card]],results5125[],3,FALSE),999)</f>
        <v>999</v>
      </c>
      <c r="N35" s="5">
        <f>VLOOKUP(U14W[[#This Row],[pos5125]],pointstable[],2,FALSE)</f>
        <v>0</v>
      </c>
      <c r="O35" s="5">
        <f>IFERROR(VLOOKUP(U14W[[#This Row],[Card]],results5202[],3,FALSE),999)</f>
        <v>45</v>
      </c>
      <c r="P35" s="5">
        <f>VLOOKUP(U14W[[#This Row],[pos5202]],pointstable[],2,FALSE)</f>
        <v>15</v>
      </c>
      <c r="Q35" s="5">
        <f>IFERROR(VLOOKUP(U14W[[#This Row],[Card]],results5203[],3,FALSE),999)</f>
        <v>28</v>
      </c>
      <c r="R35" s="5">
        <f>VLOOKUP(U14W[[#This Row],[pos5203]],pointstable[],2,FALSE)</f>
        <v>32</v>
      </c>
      <c r="S35" s="5">
        <f>IFERROR(VLOOKUP(U14W[[#This Row],[Card]],results5204[],3,FALSE),999)</f>
        <v>22</v>
      </c>
      <c r="T35" s="5">
        <f>VLOOKUP(U14W[[#This Row],[pos5204]],pointstable[],2,FALSE)</f>
        <v>47</v>
      </c>
      <c r="U35" s="5">
        <f>IFERROR(VLOOKUP(U14W[[#This Row],[Card]],resultsdual[],3,FALSE),999)</f>
        <v>999</v>
      </c>
      <c r="V35" s="5">
        <f>VLOOKUP(U14W[[#This Row],[posdual]],pointstable[],2,FALSE)</f>
        <v>0</v>
      </c>
    </row>
    <row r="36" spans="1:22" x14ac:dyDescent="0.3">
      <c r="A36">
        <v>81687</v>
      </c>
      <c r="B36" t="s">
        <v>136</v>
      </c>
      <c r="C36" t="s">
        <v>88</v>
      </c>
      <c r="D36">
        <v>4</v>
      </c>
      <c r="E36" s="5">
        <f>SUM(U14W[[#This Row],[Column2]],U14W[[#This Row],[pts5122]],U14W[[#This Row],[pts5124]],U14W[[#This Row],[pts5125]],U14W[[#This Row],[pts5202]],U14W[[#This Row],[pts5203]],U14W[[#This Row],[pts5204]],U14W[[#This Row],[ptsdual]])</f>
        <v>287</v>
      </c>
      <c r="F36" s="5">
        <f>SUM(U14W[[#This Row],[pts5202]],U14W[[#This Row],[pts5203]],U14W[[#This Row],[pts5204]])</f>
        <v>133</v>
      </c>
      <c r="G36">
        <f>IFERROR(VLOOKUP(U14W[[#This Row],[Card]],results5121[],3,FALSE),999)</f>
        <v>56</v>
      </c>
      <c r="H36">
        <f>VLOOKUP(U14W[[#This Row],[Column1]],pointstable[],2,FALSE)</f>
        <v>4</v>
      </c>
      <c r="I36" s="5">
        <f>IFERROR(VLOOKUP(U14W[[#This Row],[Card]],results5122[],3,FALSE),999)</f>
        <v>35</v>
      </c>
      <c r="J36" s="5">
        <f>VLOOKUP(U14W[[#This Row],[pos5122]],pointstable[],2,FALSE)</f>
        <v>25</v>
      </c>
      <c r="K36" s="5">
        <f>IFERROR(VLOOKUP(U14W[[#This Row],[Card]],results5124[],3,FALSE),999)</f>
        <v>19</v>
      </c>
      <c r="L36" s="5">
        <f>VLOOKUP(U14W[[#This Row],[pos5124]],pointstable[],2,FALSE)</f>
        <v>60</v>
      </c>
      <c r="M36" s="5">
        <f>IFERROR(VLOOKUP(U14W[[#This Row],[Card]],results5125[],3,FALSE),999)</f>
        <v>999</v>
      </c>
      <c r="N36" s="5">
        <f>VLOOKUP(U14W[[#This Row],[pos5125]],pointstable[],2,FALSE)</f>
        <v>0</v>
      </c>
      <c r="O36" s="5">
        <f>IFERROR(VLOOKUP(U14W[[#This Row],[Card]],results5202[],3,FALSE),999)</f>
        <v>50</v>
      </c>
      <c r="P36" s="5">
        <f>VLOOKUP(U14W[[#This Row],[pos5202]],pointstable[],2,FALSE)</f>
        <v>10</v>
      </c>
      <c r="Q36" s="5">
        <f>IFERROR(VLOOKUP(U14W[[#This Row],[Card]],results5203[],3,FALSE),999)</f>
        <v>37</v>
      </c>
      <c r="R36" s="5">
        <f>VLOOKUP(U14W[[#This Row],[pos5203]],pointstable[],2,FALSE)</f>
        <v>23</v>
      </c>
      <c r="S36" s="5">
        <f>IFERROR(VLOOKUP(U14W[[#This Row],[Card]],results5204[],3,FALSE),999)</f>
        <v>13</v>
      </c>
      <c r="T36" s="5">
        <f>VLOOKUP(U14W[[#This Row],[pos5204]],pointstable[],2,FALSE)</f>
        <v>100</v>
      </c>
      <c r="U36" s="5">
        <f>IFERROR(VLOOKUP(U14W[[#This Row],[Card]],resultsdual[],3,FALSE),999)</f>
        <v>18</v>
      </c>
      <c r="V36" s="5">
        <f>VLOOKUP(U14W[[#This Row],[posdual]],pointstable[],2,FALSE)</f>
        <v>65</v>
      </c>
    </row>
    <row r="37" spans="1:22" x14ac:dyDescent="0.3">
      <c r="A37">
        <v>80812</v>
      </c>
      <c r="B37" t="s">
        <v>116</v>
      </c>
      <c r="C37" t="s">
        <v>21</v>
      </c>
      <c r="D37">
        <v>4</v>
      </c>
      <c r="E37" s="5">
        <f>SUM(U14W[[#This Row],[Column2]],U14W[[#This Row],[pts5122]],U14W[[#This Row],[pts5124]],U14W[[#This Row],[pts5125]],U14W[[#This Row],[pts5202]],U14W[[#This Row],[pts5203]],U14W[[#This Row],[pts5204]],U14W[[#This Row],[ptsdual]])</f>
        <v>266</v>
      </c>
      <c r="F37" s="5">
        <f>SUM(U14W[[#This Row],[pts5202]],U14W[[#This Row],[pts5203]],U14W[[#This Row],[pts5204]])</f>
        <v>66</v>
      </c>
      <c r="G37">
        <f>IFERROR(VLOOKUP(U14W[[#This Row],[Card]],results5121[],3,FALSE),999)</f>
        <v>46</v>
      </c>
      <c r="H37">
        <f>VLOOKUP(U14W[[#This Row],[Column1]],pointstable[],2,FALSE)</f>
        <v>14</v>
      </c>
      <c r="I37" s="5">
        <f>IFERROR(VLOOKUP(U14W[[#This Row],[Card]],results5122[],3,FALSE),999)</f>
        <v>51</v>
      </c>
      <c r="J37" s="5">
        <f>VLOOKUP(U14W[[#This Row],[pos5122]],pointstable[],2,FALSE)</f>
        <v>9</v>
      </c>
      <c r="K37" s="5">
        <f>IFERROR(VLOOKUP(U14W[[#This Row],[Card]],results5124[],3,FALSE),999)</f>
        <v>8</v>
      </c>
      <c r="L37" s="5">
        <f>VLOOKUP(U14W[[#This Row],[pos5124]],pointstable[],2,FALSE)</f>
        <v>160</v>
      </c>
      <c r="M37" s="5">
        <f>IFERROR(VLOOKUP(U14W[[#This Row],[Card]],results5125[],3,FALSE),999)</f>
        <v>43</v>
      </c>
      <c r="N37" s="5">
        <f>VLOOKUP(U14W[[#This Row],[pos5125]],pointstable[],2,FALSE)</f>
        <v>17</v>
      </c>
      <c r="O37" s="5">
        <f>IFERROR(VLOOKUP(U14W[[#This Row],[Card]],results5202[],3,FALSE),999)</f>
        <v>36</v>
      </c>
      <c r="P37" s="5">
        <f>VLOOKUP(U14W[[#This Row],[pos5202]],pointstable[],2,FALSE)</f>
        <v>24</v>
      </c>
      <c r="Q37" s="5">
        <f>IFERROR(VLOOKUP(U14W[[#This Row],[Card]],results5203[],3,FALSE),999)</f>
        <v>44</v>
      </c>
      <c r="R37" s="5">
        <f>VLOOKUP(U14W[[#This Row],[pos5203]],pointstable[],2,FALSE)</f>
        <v>16</v>
      </c>
      <c r="S37" s="5">
        <f>IFERROR(VLOOKUP(U14W[[#This Row],[Card]],results5204[],3,FALSE),999)</f>
        <v>34</v>
      </c>
      <c r="T37" s="5">
        <f>VLOOKUP(U14W[[#This Row],[pos5204]],pointstable[],2,FALSE)</f>
        <v>26</v>
      </c>
      <c r="U37" s="5">
        <f>IFERROR(VLOOKUP(U14W[[#This Row],[Card]],resultsdual[],3,FALSE),999)</f>
        <v>999</v>
      </c>
      <c r="V37" s="5">
        <f>VLOOKUP(U14W[[#This Row],[posdual]],pointstable[],2,FALSE)</f>
        <v>0</v>
      </c>
    </row>
    <row r="38" spans="1:22" x14ac:dyDescent="0.3">
      <c r="A38">
        <v>78410</v>
      </c>
      <c r="B38" t="s">
        <v>64</v>
      </c>
      <c r="C38" t="s">
        <v>65</v>
      </c>
      <c r="D38">
        <v>4</v>
      </c>
      <c r="E38" s="5">
        <f>SUM(U14W[[#This Row],[Column2]],U14W[[#This Row],[pts5122]],U14W[[#This Row],[pts5124]],U14W[[#This Row],[pts5125]],U14W[[#This Row],[pts5202]],U14W[[#This Row],[pts5203]],U14W[[#This Row],[pts5204]],U14W[[#This Row],[ptsdual]])</f>
        <v>260</v>
      </c>
      <c r="F38" s="5">
        <f>SUM(U14W[[#This Row],[pts5202]],U14W[[#This Row],[pts5203]],U14W[[#This Row],[pts5204]])</f>
        <v>138</v>
      </c>
      <c r="G38">
        <f>IFERROR(VLOOKUP(U14W[[#This Row],[Card]],results5121[],3,FALSE),999)</f>
        <v>22</v>
      </c>
      <c r="H38">
        <f>VLOOKUP(U14W[[#This Row],[Column1]],pointstable[],2,FALSE)</f>
        <v>47</v>
      </c>
      <c r="I38" s="5">
        <f>IFERROR(VLOOKUP(U14W[[#This Row],[Card]],results5122[],3,FALSE),999)</f>
        <v>24</v>
      </c>
      <c r="J38" s="5">
        <f>VLOOKUP(U14W[[#This Row],[pos5122]],pointstable[],2,FALSE)</f>
        <v>41</v>
      </c>
      <c r="K38" s="5">
        <f>IFERROR(VLOOKUP(U14W[[#This Row],[Card]],results5124[],3,FALSE),999)</f>
        <v>999</v>
      </c>
      <c r="L38" s="5">
        <f>VLOOKUP(U14W[[#This Row],[pos5124]],pointstable[],2,FALSE)</f>
        <v>0</v>
      </c>
      <c r="M38" s="5">
        <f>IFERROR(VLOOKUP(U14W[[#This Row],[Card]],results5125[],3,FALSE),999)</f>
        <v>999</v>
      </c>
      <c r="N38" s="5">
        <f>VLOOKUP(U14W[[#This Row],[pos5125]],pointstable[],2,FALSE)</f>
        <v>0</v>
      </c>
      <c r="O38" s="5">
        <f>IFERROR(VLOOKUP(U14W[[#This Row],[Card]],results5202[],3,FALSE),999)</f>
        <v>11</v>
      </c>
      <c r="P38" s="5">
        <f>VLOOKUP(U14W[[#This Row],[pos5202]],pointstable[],2,FALSE)</f>
        <v>120</v>
      </c>
      <c r="Q38" s="5">
        <f>IFERROR(VLOOKUP(U14W[[#This Row],[Card]],results5203[],3,FALSE),999)</f>
        <v>999</v>
      </c>
      <c r="R38" s="5">
        <f>VLOOKUP(U14W[[#This Row],[pos5203]],pointstable[],2,FALSE)</f>
        <v>0</v>
      </c>
      <c r="S38" s="5">
        <f>IFERROR(VLOOKUP(U14W[[#This Row],[Card]],results5204[],3,FALSE),999)</f>
        <v>42</v>
      </c>
      <c r="T38" s="5">
        <f>VLOOKUP(U14W[[#This Row],[pos5204]],pointstable[],2,FALSE)</f>
        <v>18</v>
      </c>
      <c r="U38" s="5">
        <f>IFERROR(VLOOKUP(U14W[[#This Row],[Card]],resultsdual[],3,FALSE),999)</f>
        <v>27</v>
      </c>
      <c r="V38" s="5">
        <f>VLOOKUP(U14W[[#This Row],[posdual]],pointstable[],2,FALSE)</f>
        <v>34</v>
      </c>
    </row>
    <row r="39" spans="1:22" x14ac:dyDescent="0.3">
      <c r="A39">
        <v>78485</v>
      </c>
      <c r="B39" t="s">
        <v>907</v>
      </c>
      <c r="C39" t="s">
        <v>95</v>
      </c>
      <c r="D39" s="5">
        <v>4</v>
      </c>
      <c r="E39" s="5">
        <f>SUM(U14W[[#This Row],[Column2]],U14W[[#This Row],[pts5122]],U14W[[#This Row],[pts5124]],U14W[[#This Row],[pts5125]],U14W[[#This Row],[pts5202]],U14W[[#This Row],[pts5203]],U14W[[#This Row],[pts5204]],U14W[[#This Row],[ptsdual]])</f>
        <v>244</v>
      </c>
      <c r="F39">
        <f>SUM(U14W[[#This Row],[pts5202]],U14W[[#This Row],[pts5203]],U14W[[#This Row],[pts5204]])</f>
        <v>64</v>
      </c>
      <c r="G39" s="5">
        <f>IFERROR(VLOOKUP(U14W[[#This Row],[Card]],results5121[],3,FALSE),999)</f>
        <v>999</v>
      </c>
      <c r="H39" s="5">
        <f>VLOOKUP(U14W[[#This Row],[Column1]],pointstable[],2,FALSE)</f>
        <v>0</v>
      </c>
      <c r="I39" s="5">
        <f>IFERROR(VLOOKUP(U14W[[#This Row],[Card]],results5122[],3,FALSE),999)</f>
        <v>999</v>
      </c>
      <c r="J39" s="5">
        <f>VLOOKUP(U14W[[#This Row],[pos5122]],pointstable[],2,FALSE)</f>
        <v>0</v>
      </c>
      <c r="K39" s="5">
        <f>IFERROR(VLOOKUP(U14W[[#This Row],[Card]],results5124[],3,FALSE),999)</f>
        <v>999</v>
      </c>
      <c r="L39" s="5">
        <f>VLOOKUP(U14W[[#This Row],[pos5124]],pointstable[],2,FALSE)</f>
        <v>0</v>
      </c>
      <c r="M39" s="5">
        <f>IFERROR(VLOOKUP(U14W[[#This Row],[Card]],results5125[],3,FALSE),999)</f>
        <v>999</v>
      </c>
      <c r="N39" s="5">
        <f>VLOOKUP(U14W[[#This Row],[pos5125]],pointstable[],2,FALSE)</f>
        <v>0</v>
      </c>
      <c r="O39" s="5">
        <f>IFERROR(VLOOKUP(U14W[[#This Row],[Card]],results5202[],3,FALSE),999)</f>
        <v>56</v>
      </c>
      <c r="P39" s="5">
        <f>VLOOKUP(U14W[[#This Row],[pos5202]],pointstable[],2,FALSE)</f>
        <v>4</v>
      </c>
      <c r="Q39" s="5">
        <f>IFERROR(VLOOKUP(U14W[[#This Row],[Card]],results5203[],3,FALSE),999)</f>
        <v>34</v>
      </c>
      <c r="R39" s="5">
        <f>VLOOKUP(U14W[[#This Row],[pos5203]],pointstable[],2,FALSE)</f>
        <v>26</v>
      </c>
      <c r="S39" s="5">
        <f>IFERROR(VLOOKUP(U14W[[#This Row],[Card]],results5204[],3,FALSE),999)</f>
        <v>27</v>
      </c>
      <c r="T39" s="5">
        <f>VLOOKUP(U14W[[#This Row],[pos5204]],pointstable[],2,FALSE)</f>
        <v>34</v>
      </c>
      <c r="U39" s="5">
        <f>IFERROR(VLOOKUP(U14W[[#This Row],[Card]],resultsdual[],3,FALSE),999)</f>
        <v>7</v>
      </c>
      <c r="V39" s="5">
        <f>VLOOKUP(U14W[[#This Row],[posdual]],pointstable[],2,FALSE)</f>
        <v>180</v>
      </c>
    </row>
    <row r="40" spans="1:22" x14ac:dyDescent="0.3">
      <c r="A40">
        <v>80667</v>
      </c>
      <c r="B40" t="s">
        <v>90</v>
      </c>
      <c r="C40" t="s">
        <v>51</v>
      </c>
      <c r="D40">
        <v>4</v>
      </c>
      <c r="E40" s="5">
        <f>SUM(U14W[[#This Row],[Column2]],U14W[[#This Row],[pts5122]],U14W[[#This Row],[pts5124]],U14W[[#This Row],[pts5125]],U14W[[#This Row],[pts5202]],U14W[[#This Row],[pts5203]],U14W[[#This Row],[pts5204]],U14W[[#This Row],[ptsdual]])</f>
        <v>238</v>
      </c>
      <c r="F40" s="5">
        <f>SUM(U14W[[#This Row],[pts5202]],U14W[[#This Row],[pts5203]],U14W[[#This Row],[pts5204]])</f>
        <v>60</v>
      </c>
      <c r="G40">
        <f>IFERROR(VLOOKUP(U14W[[#This Row],[Card]],results5121[],3,FALSE),999)</f>
        <v>34</v>
      </c>
      <c r="H40">
        <f>VLOOKUP(U14W[[#This Row],[Column1]],pointstable[],2,FALSE)</f>
        <v>26</v>
      </c>
      <c r="I40" s="5">
        <f>IFERROR(VLOOKUP(U14W[[#This Row],[Card]],results5122[],3,FALSE),999)</f>
        <v>29</v>
      </c>
      <c r="J40" s="5">
        <f>VLOOKUP(U14W[[#This Row],[pos5122]],pointstable[],2,FALSE)</f>
        <v>31</v>
      </c>
      <c r="K40" s="5">
        <f>IFERROR(VLOOKUP(U14W[[#This Row],[Card]],results5124[],3,FALSE),999)</f>
        <v>22</v>
      </c>
      <c r="L40" s="5">
        <f>VLOOKUP(U14W[[#This Row],[pos5124]],pointstable[],2,FALSE)</f>
        <v>47</v>
      </c>
      <c r="M40" s="5">
        <f>IFERROR(VLOOKUP(U14W[[#This Row],[Card]],results5125[],3,FALSE),999)</f>
        <v>26</v>
      </c>
      <c r="N40" s="5">
        <f>VLOOKUP(U14W[[#This Row],[pos5125]],pointstable[],2,FALSE)</f>
        <v>36</v>
      </c>
      <c r="O40" s="5">
        <f>IFERROR(VLOOKUP(U14W[[#This Row],[Card]],results5202[],3,FALSE),999)</f>
        <v>999</v>
      </c>
      <c r="P40" s="5">
        <f>VLOOKUP(U14W[[#This Row],[pos5202]],pointstable[],2,FALSE)</f>
        <v>0</v>
      </c>
      <c r="Q40" s="5">
        <f>IFERROR(VLOOKUP(U14W[[#This Row],[Card]],results5203[],3,FALSE),999)</f>
        <v>38</v>
      </c>
      <c r="R40" s="5">
        <f>VLOOKUP(U14W[[#This Row],[pos5203]],pointstable[],2,FALSE)</f>
        <v>22</v>
      </c>
      <c r="S40" s="5">
        <f>IFERROR(VLOOKUP(U14W[[#This Row],[Card]],results5204[],3,FALSE),999)</f>
        <v>25</v>
      </c>
      <c r="T40" s="5">
        <f>VLOOKUP(U14W[[#This Row],[pos5204]],pointstable[],2,FALSE)</f>
        <v>38</v>
      </c>
      <c r="U40" s="5">
        <f>IFERROR(VLOOKUP(U14W[[#This Row],[Card]],resultsdual[],3,FALSE),999)</f>
        <v>25</v>
      </c>
      <c r="V40" s="5">
        <f>VLOOKUP(U14W[[#This Row],[posdual]],pointstable[],2,FALSE)</f>
        <v>38</v>
      </c>
    </row>
    <row r="41" spans="1:22" x14ac:dyDescent="0.3">
      <c r="A41">
        <v>76808</v>
      </c>
      <c r="B41" t="s">
        <v>122</v>
      </c>
      <c r="C41" t="s">
        <v>88</v>
      </c>
      <c r="D41">
        <v>4</v>
      </c>
      <c r="E41" s="5">
        <f>SUM(U14W[[#This Row],[Column2]],U14W[[#This Row],[pts5122]],U14W[[#This Row],[pts5124]],U14W[[#This Row],[pts5125]],U14W[[#This Row],[pts5202]],U14W[[#This Row],[pts5203]],U14W[[#This Row],[pts5204]],U14W[[#This Row],[ptsdual]])</f>
        <v>219</v>
      </c>
      <c r="F41" s="5">
        <f>SUM(U14W[[#This Row],[pts5202]],U14W[[#This Row],[pts5203]],U14W[[#This Row],[pts5204]])</f>
        <v>74</v>
      </c>
      <c r="G41">
        <f>IFERROR(VLOOKUP(U14W[[#This Row],[Card]],results5121[],3,FALSE),999)</f>
        <v>49</v>
      </c>
      <c r="H41">
        <f>VLOOKUP(U14W[[#This Row],[Column1]],pointstable[],2,FALSE)</f>
        <v>11</v>
      </c>
      <c r="I41" s="5">
        <f>IFERROR(VLOOKUP(U14W[[#This Row],[Card]],results5122[],3,FALSE),999)</f>
        <v>44</v>
      </c>
      <c r="J41" s="5">
        <f>VLOOKUP(U14W[[#This Row],[pos5122]],pointstable[],2,FALSE)</f>
        <v>16</v>
      </c>
      <c r="K41" s="5">
        <f>IFERROR(VLOOKUP(U14W[[#This Row],[Card]],results5124[],3,FALSE),999)</f>
        <v>37</v>
      </c>
      <c r="L41" s="5">
        <f>VLOOKUP(U14W[[#This Row],[pos5124]],pointstable[],2,FALSE)</f>
        <v>23</v>
      </c>
      <c r="M41" s="5">
        <f>IFERROR(VLOOKUP(U14W[[#This Row],[Card]],results5125[],3,FALSE),999)</f>
        <v>40</v>
      </c>
      <c r="N41" s="5">
        <f>VLOOKUP(U14W[[#This Row],[pos5125]],pointstable[],2,FALSE)</f>
        <v>20</v>
      </c>
      <c r="O41" s="5">
        <f>IFERROR(VLOOKUP(U14W[[#This Row],[Card]],results5202[],3,FALSE),999)</f>
        <v>28</v>
      </c>
      <c r="P41" s="5">
        <f>VLOOKUP(U14W[[#This Row],[pos5202]],pointstable[],2,FALSE)</f>
        <v>32</v>
      </c>
      <c r="Q41" s="5">
        <f>IFERROR(VLOOKUP(U14W[[#This Row],[Card]],results5203[],3,FALSE),999)</f>
        <v>41</v>
      </c>
      <c r="R41" s="5">
        <f>VLOOKUP(U14W[[#This Row],[pos5203]],pointstable[],2,FALSE)</f>
        <v>19</v>
      </c>
      <c r="S41" s="5">
        <f>IFERROR(VLOOKUP(U14W[[#This Row],[Card]],results5204[],3,FALSE),999)</f>
        <v>37</v>
      </c>
      <c r="T41" s="5">
        <f>VLOOKUP(U14W[[#This Row],[pos5204]],pointstable[],2,FALSE)</f>
        <v>23</v>
      </c>
      <c r="U41" s="5">
        <f>IFERROR(VLOOKUP(U14W[[#This Row],[Card]],resultsdual[],3,FALSE),999)</f>
        <v>16</v>
      </c>
      <c r="V41" s="5">
        <f>VLOOKUP(U14W[[#This Row],[posdual]],pointstable[],2,FALSE)</f>
        <v>75</v>
      </c>
    </row>
    <row r="42" spans="1:22" x14ac:dyDescent="0.3">
      <c r="A42">
        <v>78427</v>
      </c>
      <c r="B42" t="s">
        <v>132</v>
      </c>
      <c r="C42" t="s">
        <v>95</v>
      </c>
      <c r="D42">
        <v>5</v>
      </c>
      <c r="E42" s="5">
        <f>SUM(U14W[[#This Row],[Column2]],U14W[[#This Row],[pts5122]],U14W[[#This Row],[pts5124]],U14W[[#This Row],[pts5125]],U14W[[#This Row],[pts5202]],U14W[[#This Row],[pts5203]],U14W[[#This Row],[pts5204]],U14W[[#This Row],[ptsdual]])</f>
        <v>190</v>
      </c>
      <c r="F42" s="5">
        <f>SUM(U14W[[#This Row],[pts5202]],U14W[[#This Row],[pts5203]],U14W[[#This Row],[pts5204]])</f>
        <v>75</v>
      </c>
      <c r="G42">
        <f>IFERROR(VLOOKUP(U14W[[#This Row],[Card]],results5121[],3,FALSE),999)</f>
        <v>54</v>
      </c>
      <c r="H42">
        <f>VLOOKUP(U14W[[#This Row],[Column1]],pointstable[],2,FALSE)</f>
        <v>6</v>
      </c>
      <c r="I42" s="5">
        <f>IFERROR(VLOOKUP(U14W[[#This Row],[Card]],results5122[],3,FALSE),999)</f>
        <v>43</v>
      </c>
      <c r="J42" s="5">
        <f>VLOOKUP(U14W[[#This Row],[pos5122]],pointstable[],2,FALSE)</f>
        <v>17</v>
      </c>
      <c r="K42" s="5">
        <f>IFERROR(VLOOKUP(U14W[[#This Row],[Card]],results5124[],3,FALSE),999)</f>
        <v>24</v>
      </c>
      <c r="L42" s="5">
        <f>VLOOKUP(U14W[[#This Row],[pos5124]],pointstable[],2,FALSE)</f>
        <v>41</v>
      </c>
      <c r="M42" s="5">
        <f>IFERROR(VLOOKUP(U14W[[#This Row],[Card]],results5125[],3,FALSE),999)</f>
        <v>33</v>
      </c>
      <c r="N42" s="5">
        <f>VLOOKUP(U14W[[#This Row],[pos5125]],pointstable[],2,FALSE)</f>
        <v>27</v>
      </c>
      <c r="O42" s="5">
        <f>IFERROR(VLOOKUP(U14W[[#This Row],[Card]],results5202[],3,FALSE),999)</f>
        <v>55</v>
      </c>
      <c r="P42" s="5">
        <f>VLOOKUP(U14W[[#This Row],[pos5202]],pointstable[],2,FALSE)</f>
        <v>5</v>
      </c>
      <c r="Q42" s="5">
        <f>IFERROR(VLOOKUP(U14W[[#This Row],[Card]],results5203[],3,FALSE),999)</f>
        <v>999</v>
      </c>
      <c r="R42" s="5">
        <f>VLOOKUP(U14W[[#This Row],[pos5203]],pointstable[],2,FALSE)</f>
        <v>0</v>
      </c>
      <c r="S42" s="5">
        <f>IFERROR(VLOOKUP(U14W[[#This Row],[Card]],results5204[],3,FALSE),999)</f>
        <v>17</v>
      </c>
      <c r="T42" s="5">
        <f>VLOOKUP(U14W[[#This Row],[pos5204]],pointstable[],2,FALSE)</f>
        <v>70</v>
      </c>
      <c r="U42" s="5">
        <f>IFERROR(VLOOKUP(U14W[[#This Row],[Card]],resultsdual[],3,FALSE),999)</f>
        <v>36</v>
      </c>
      <c r="V42" s="5">
        <f>VLOOKUP(U14W[[#This Row],[posdual]],pointstable[],2,FALSE)</f>
        <v>24</v>
      </c>
    </row>
    <row r="43" spans="1:22" x14ac:dyDescent="0.3">
      <c r="A43">
        <v>85777</v>
      </c>
      <c r="B43" t="s">
        <v>120</v>
      </c>
      <c r="C43" t="s">
        <v>51</v>
      </c>
      <c r="D43">
        <v>5</v>
      </c>
      <c r="E43" s="5">
        <f>SUM(U14W[[#This Row],[Column2]],U14W[[#This Row],[pts5122]],U14W[[#This Row],[pts5124]],U14W[[#This Row],[pts5125]],U14W[[#This Row],[pts5202]],U14W[[#This Row],[pts5203]],U14W[[#This Row],[pts5204]],U14W[[#This Row],[ptsdual]])</f>
        <v>166</v>
      </c>
      <c r="F43" s="5">
        <f>SUM(U14W[[#This Row],[pts5202]],U14W[[#This Row],[pts5203]],U14W[[#This Row],[pts5204]])</f>
        <v>73</v>
      </c>
      <c r="G43">
        <f>IFERROR(VLOOKUP(U14W[[#This Row],[Card]],results5121[],3,FALSE),999)</f>
        <v>48</v>
      </c>
      <c r="H43">
        <f>VLOOKUP(U14W[[#This Row],[Column1]],pointstable[],2,FALSE)</f>
        <v>12</v>
      </c>
      <c r="I43" s="5">
        <f>IFERROR(VLOOKUP(U14W[[#This Row],[Card]],results5122[],3,FALSE),999)</f>
        <v>30</v>
      </c>
      <c r="J43" s="5">
        <f>VLOOKUP(U14W[[#This Row],[pos5122]],pointstable[],2,FALSE)</f>
        <v>30</v>
      </c>
      <c r="K43" s="5">
        <f>IFERROR(VLOOKUP(U14W[[#This Row],[Card]],results5124[],3,FALSE),999)</f>
        <v>999</v>
      </c>
      <c r="L43" s="5">
        <f>VLOOKUP(U14W[[#This Row],[pos5124]],pointstable[],2,FALSE)</f>
        <v>0</v>
      </c>
      <c r="M43" s="5">
        <f>IFERROR(VLOOKUP(U14W[[#This Row],[Card]],results5125[],3,FALSE),999)</f>
        <v>21</v>
      </c>
      <c r="N43" s="5">
        <f>VLOOKUP(U14W[[#This Row],[pos5125]],pointstable[],2,FALSE)</f>
        <v>51</v>
      </c>
      <c r="O43" s="5">
        <f>IFERROR(VLOOKUP(U14W[[#This Row],[Card]],results5202[],3,FALSE),999)</f>
        <v>34</v>
      </c>
      <c r="P43" s="5">
        <f>VLOOKUP(U14W[[#This Row],[pos5202]],pointstable[],2,FALSE)</f>
        <v>26</v>
      </c>
      <c r="Q43" s="5">
        <f>IFERROR(VLOOKUP(U14W[[#This Row],[Card]],results5203[],3,FALSE),999)</f>
        <v>49</v>
      </c>
      <c r="R43" s="5">
        <f>VLOOKUP(U14W[[#This Row],[pos5203]],pointstable[],2,FALSE)</f>
        <v>11</v>
      </c>
      <c r="S43" s="5">
        <f>IFERROR(VLOOKUP(U14W[[#This Row],[Card]],results5204[],3,FALSE),999)</f>
        <v>26</v>
      </c>
      <c r="T43" s="5">
        <f>VLOOKUP(U14W[[#This Row],[pos5204]],pointstable[],2,FALSE)</f>
        <v>36</v>
      </c>
      <c r="U43" s="5">
        <f>IFERROR(VLOOKUP(U14W[[#This Row],[Card]],resultsdual[],3,FALSE),999)</f>
        <v>999</v>
      </c>
      <c r="V43" s="5">
        <f>VLOOKUP(U14W[[#This Row],[posdual]],pointstable[],2,FALSE)</f>
        <v>0</v>
      </c>
    </row>
    <row r="44" spans="1:22" x14ac:dyDescent="0.3">
      <c r="A44">
        <v>81070</v>
      </c>
      <c r="B44" t="s">
        <v>183</v>
      </c>
      <c r="C44" t="s">
        <v>51</v>
      </c>
      <c r="D44">
        <v>4</v>
      </c>
      <c r="E44" s="5">
        <f>SUM(U14W[[#This Row],[Column2]],U14W[[#This Row],[pts5122]],U14W[[#This Row],[pts5124]],U14W[[#This Row],[pts5125]],U14W[[#This Row],[pts5202]],U14W[[#This Row],[pts5203]],U14W[[#This Row],[pts5204]],U14W[[#This Row],[ptsdual]])</f>
        <v>166</v>
      </c>
      <c r="F44" s="5">
        <f>SUM(U14W[[#This Row],[pts5202]],U14W[[#This Row],[pts5203]],U14W[[#This Row],[pts5204]])</f>
        <v>60</v>
      </c>
      <c r="G44">
        <f>IFERROR(VLOOKUP(U14W[[#This Row],[Card]],results5121[],3,FALSE),999)</f>
        <v>79</v>
      </c>
      <c r="H44">
        <f>VLOOKUP(U14W[[#This Row],[Column1]],pointstable[],2,FALSE)</f>
        <v>0</v>
      </c>
      <c r="I44" s="5">
        <f>IFERROR(VLOOKUP(U14W[[#This Row],[Card]],results5122[],3,FALSE),999)</f>
        <v>71</v>
      </c>
      <c r="J44" s="5">
        <f>VLOOKUP(U14W[[#This Row],[pos5122]],pointstable[],2,FALSE)</f>
        <v>0</v>
      </c>
      <c r="K44" s="5">
        <f>IFERROR(VLOOKUP(U14W[[#This Row],[Card]],results5124[],3,FALSE),999)</f>
        <v>21</v>
      </c>
      <c r="L44" s="5">
        <f>VLOOKUP(U14W[[#This Row],[pos5124]],pointstable[],2,FALSE)</f>
        <v>51</v>
      </c>
      <c r="M44" s="5">
        <f>IFERROR(VLOOKUP(U14W[[#This Row],[Card]],results5125[],3,FALSE),999)</f>
        <v>36</v>
      </c>
      <c r="N44" s="5">
        <f>VLOOKUP(U14W[[#This Row],[pos5125]],pointstable[],2,FALSE)</f>
        <v>24</v>
      </c>
      <c r="O44" s="5">
        <f>IFERROR(VLOOKUP(U14W[[#This Row],[Card]],results5202[],3,FALSE),999)</f>
        <v>48</v>
      </c>
      <c r="P44" s="5">
        <f>VLOOKUP(U14W[[#This Row],[pos5202]],pointstable[],2,FALSE)</f>
        <v>12</v>
      </c>
      <c r="Q44" s="5">
        <f>IFERROR(VLOOKUP(U14W[[#This Row],[Card]],results5203[],3,FALSE),999)</f>
        <v>40</v>
      </c>
      <c r="R44" s="5">
        <f>VLOOKUP(U14W[[#This Row],[pos5203]],pointstable[],2,FALSE)</f>
        <v>20</v>
      </c>
      <c r="S44" s="5">
        <f>IFERROR(VLOOKUP(U14W[[#This Row],[Card]],results5204[],3,FALSE),999)</f>
        <v>32</v>
      </c>
      <c r="T44" s="5">
        <f>VLOOKUP(U14W[[#This Row],[pos5204]],pointstable[],2,FALSE)</f>
        <v>28</v>
      </c>
      <c r="U44" s="5">
        <f>IFERROR(VLOOKUP(U14W[[#This Row],[Card]],resultsdual[],3,FALSE),999)</f>
        <v>29</v>
      </c>
      <c r="V44" s="5">
        <f>VLOOKUP(U14W[[#This Row],[posdual]],pointstable[],2,FALSE)</f>
        <v>31</v>
      </c>
    </row>
    <row r="45" spans="1:22" x14ac:dyDescent="0.3">
      <c r="A45">
        <v>86212</v>
      </c>
      <c r="B45" t="s">
        <v>110</v>
      </c>
      <c r="C45" t="s">
        <v>68</v>
      </c>
      <c r="D45">
        <v>5</v>
      </c>
      <c r="E45" s="5">
        <f>SUM(U14W[[#This Row],[Column2]],U14W[[#This Row],[pts5122]],U14W[[#This Row],[pts5124]],U14W[[#This Row],[pts5125]],U14W[[#This Row],[pts5202]],U14W[[#This Row],[pts5203]],U14W[[#This Row],[pts5204]],U14W[[#This Row],[ptsdual]])</f>
        <v>165</v>
      </c>
      <c r="F45" s="5">
        <f>SUM(U14W[[#This Row],[pts5202]],U14W[[#This Row],[pts5203]],U14W[[#This Row],[pts5204]])</f>
        <v>0</v>
      </c>
      <c r="G45">
        <f>IFERROR(VLOOKUP(U14W[[#This Row],[Card]],results5121[],3,FALSE),999)</f>
        <v>43</v>
      </c>
      <c r="H45">
        <f>VLOOKUP(U14W[[#This Row],[Column1]],pointstable[],2,FALSE)</f>
        <v>17</v>
      </c>
      <c r="I45" s="5">
        <f>IFERROR(VLOOKUP(U14W[[#This Row],[Card]],results5122[],3,FALSE),999)</f>
        <v>25</v>
      </c>
      <c r="J45" s="5">
        <f>VLOOKUP(U14W[[#This Row],[pos5122]],pointstable[],2,FALSE)</f>
        <v>38</v>
      </c>
      <c r="K45" s="5">
        <f>IFERROR(VLOOKUP(U14W[[#This Row],[Card]],results5124[],3,FALSE),999)</f>
        <v>999</v>
      </c>
      <c r="L45" s="5">
        <f>VLOOKUP(U14W[[#This Row],[pos5124]],pointstable[],2,FALSE)</f>
        <v>0</v>
      </c>
      <c r="M45" s="5">
        <f>IFERROR(VLOOKUP(U14W[[#This Row],[Card]],results5125[],3,FALSE),999)</f>
        <v>12</v>
      </c>
      <c r="N45" s="5">
        <f>VLOOKUP(U14W[[#This Row],[pos5125]],pointstable[],2,FALSE)</f>
        <v>110</v>
      </c>
      <c r="O45" s="5">
        <f>IFERROR(VLOOKUP(U14W[[#This Row],[Card]],results5202[],3,FALSE),999)</f>
        <v>999</v>
      </c>
      <c r="P45" s="5">
        <f>VLOOKUP(U14W[[#This Row],[pos5202]],pointstable[],2,FALSE)</f>
        <v>0</v>
      </c>
      <c r="Q45" s="5">
        <f>IFERROR(VLOOKUP(U14W[[#This Row],[Card]],results5203[],3,FALSE),999)</f>
        <v>999</v>
      </c>
      <c r="R45" s="5">
        <f>VLOOKUP(U14W[[#This Row],[pos5203]],pointstable[],2,FALSE)</f>
        <v>0</v>
      </c>
      <c r="S45" s="5">
        <f>IFERROR(VLOOKUP(U14W[[#This Row],[Card]],results5204[],3,FALSE),999)</f>
        <v>999</v>
      </c>
      <c r="T45" s="5">
        <f>VLOOKUP(U14W[[#This Row],[pos5204]],pointstable[],2,FALSE)</f>
        <v>0</v>
      </c>
      <c r="U45" s="5">
        <f>IFERROR(VLOOKUP(U14W[[#This Row],[Card]],resultsdual[],3,FALSE),999)</f>
        <v>999</v>
      </c>
      <c r="V45" s="5">
        <f>VLOOKUP(U14W[[#This Row],[posdual]],pointstable[],2,FALSE)</f>
        <v>0</v>
      </c>
    </row>
    <row r="46" spans="1:22" x14ac:dyDescent="0.3">
      <c r="A46">
        <v>78188</v>
      </c>
      <c r="B46" t="s">
        <v>146</v>
      </c>
      <c r="C46" t="s">
        <v>88</v>
      </c>
      <c r="D46">
        <v>4</v>
      </c>
      <c r="E46" s="5">
        <f>SUM(U14W[[#This Row],[Column2]],U14W[[#This Row],[pts5122]],U14W[[#This Row],[pts5124]],U14W[[#This Row],[pts5125]],U14W[[#This Row],[pts5202]],U14W[[#This Row],[pts5203]],U14W[[#This Row],[pts5204]],U14W[[#This Row],[ptsdual]])</f>
        <v>165</v>
      </c>
      <c r="F46" s="5">
        <f>SUM(U14W[[#This Row],[pts5202]],U14W[[#This Row],[pts5203]],U14W[[#This Row],[pts5204]])</f>
        <v>90</v>
      </c>
      <c r="G46">
        <f>IFERROR(VLOOKUP(U14W[[#This Row],[Card]],results5121[],3,FALSE),999)</f>
        <v>61</v>
      </c>
      <c r="H46">
        <f>VLOOKUP(U14W[[#This Row],[Column1]],pointstable[],2,FALSE)</f>
        <v>0</v>
      </c>
      <c r="I46" s="5">
        <f>IFERROR(VLOOKUP(U14W[[#This Row],[Card]],results5122[],3,FALSE),999)</f>
        <v>52</v>
      </c>
      <c r="J46" s="5">
        <f>VLOOKUP(U14W[[#This Row],[pos5122]],pointstable[],2,FALSE)</f>
        <v>8</v>
      </c>
      <c r="K46" s="5">
        <f>IFERROR(VLOOKUP(U14W[[#This Row],[Card]],results5124[],3,FALSE),999)</f>
        <v>30</v>
      </c>
      <c r="L46" s="5">
        <f>VLOOKUP(U14W[[#This Row],[pos5124]],pointstable[],2,FALSE)</f>
        <v>30</v>
      </c>
      <c r="M46" s="5">
        <f>IFERROR(VLOOKUP(U14W[[#This Row],[Card]],results5125[],3,FALSE),999)</f>
        <v>45</v>
      </c>
      <c r="N46" s="5">
        <f>VLOOKUP(U14W[[#This Row],[pos5125]],pointstable[],2,FALSE)</f>
        <v>15</v>
      </c>
      <c r="O46" s="5">
        <f>IFERROR(VLOOKUP(U14W[[#This Row],[Card]],results5202[],3,FALSE),999)</f>
        <v>35</v>
      </c>
      <c r="P46" s="5">
        <f>VLOOKUP(U14W[[#This Row],[pos5202]],pointstable[],2,FALSE)</f>
        <v>25</v>
      </c>
      <c r="Q46" s="5">
        <f>IFERROR(VLOOKUP(U14W[[#This Row],[Card]],results5203[],3,FALSE),999)</f>
        <v>24</v>
      </c>
      <c r="R46" s="5">
        <f>VLOOKUP(U14W[[#This Row],[pos5203]],pointstable[],2,FALSE)</f>
        <v>41</v>
      </c>
      <c r="S46" s="5">
        <f>IFERROR(VLOOKUP(U14W[[#This Row],[Card]],results5204[],3,FALSE),999)</f>
        <v>36</v>
      </c>
      <c r="T46" s="5">
        <f>VLOOKUP(U14W[[#This Row],[pos5204]],pointstable[],2,FALSE)</f>
        <v>24</v>
      </c>
      <c r="U46" s="5">
        <f>IFERROR(VLOOKUP(U14W[[#This Row],[Card]],resultsdual[],3,FALSE),999)</f>
        <v>38</v>
      </c>
      <c r="V46" s="5">
        <f>VLOOKUP(U14W[[#This Row],[posdual]],pointstable[],2,FALSE)</f>
        <v>22</v>
      </c>
    </row>
    <row r="47" spans="1:22" x14ac:dyDescent="0.3">
      <c r="A47">
        <v>76643</v>
      </c>
      <c r="B47" t="s">
        <v>84</v>
      </c>
      <c r="C47" t="s">
        <v>48</v>
      </c>
      <c r="D47">
        <v>4</v>
      </c>
      <c r="E47" s="5">
        <f>SUM(U14W[[#This Row],[Column2]],U14W[[#This Row],[pts5122]],U14W[[#This Row],[pts5124]],U14W[[#This Row],[pts5125]],U14W[[#This Row],[pts5202]],U14W[[#This Row],[pts5203]],U14W[[#This Row],[pts5204]],U14W[[#This Row],[ptsdual]])</f>
        <v>163</v>
      </c>
      <c r="F47" s="5">
        <f>SUM(U14W[[#This Row],[pts5202]],U14W[[#This Row],[pts5203]],U14W[[#This Row],[pts5204]])</f>
        <v>86</v>
      </c>
      <c r="G47">
        <f>IFERROR(VLOOKUP(U14W[[#This Row],[Card]],results5121[],3,FALSE),999)</f>
        <v>31</v>
      </c>
      <c r="H47">
        <f>VLOOKUP(U14W[[#This Row],[Column1]],pointstable[],2,FALSE)</f>
        <v>29</v>
      </c>
      <c r="I47" s="5">
        <f>IFERROR(VLOOKUP(U14W[[#This Row],[Card]],results5122[],3,FALSE),999)</f>
        <v>42</v>
      </c>
      <c r="J47" s="5">
        <f>VLOOKUP(U14W[[#This Row],[pos5122]],pointstable[],2,FALSE)</f>
        <v>18</v>
      </c>
      <c r="K47" s="5">
        <f>IFERROR(VLOOKUP(U14W[[#This Row],[Card]],results5124[],3,FALSE),999)</f>
        <v>999</v>
      </c>
      <c r="L47" s="5">
        <f>VLOOKUP(U14W[[#This Row],[pos5124]],pointstable[],2,FALSE)</f>
        <v>0</v>
      </c>
      <c r="M47" s="5">
        <f>IFERROR(VLOOKUP(U14W[[#This Row],[Card]],results5125[],3,FALSE),999)</f>
        <v>999</v>
      </c>
      <c r="N47" s="5">
        <f>VLOOKUP(U14W[[#This Row],[pos5125]],pointstable[],2,FALSE)</f>
        <v>0</v>
      </c>
      <c r="O47" s="5">
        <f>IFERROR(VLOOKUP(U14W[[#This Row],[Card]],results5202[],3,FALSE),999)</f>
        <v>20</v>
      </c>
      <c r="P47" s="5">
        <f>VLOOKUP(U14W[[#This Row],[pos5202]],pointstable[],2,FALSE)</f>
        <v>55</v>
      </c>
      <c r="Q47" s="5">
        <f>IFERROR(VLOOKUP(U14W[[#This Row],[Card]],results5203[],3,FALSE),999)</f>
        <v>50</v>
      </c>
      <c r="R47" s="5">
        <f>VLOOKUP(U14W[[#This Row],[pos5203]],pointstable[],2,FALSE)</f>
        <v>10</v>
      </c>
      <c r="S47" s="5">
        <f>IFERROR(VLOOKUP(U14W[[#This Row],[Card]],results5204[],3,FALSE),999)</f>
        <v>39</v>
      </c>
      <c r="T47" s="5">
        <f>VLOOKUP(U14W[[#This Row],[pos5204]],pointstable[],2,FALSE)</f>
        <v>21</v>
      </c>
      <c r="U47" s="5">
        <f>IFERROR(VLOOKUP(U14W[[#This Row],[Card]],resultsdual[],3,FALSE),999)</f>
        <v>30</v>
      </c>
      <c r="V47" s="5">
        <f>VLOOKUP(U14W[[#This Row],[posdual]],pointstable[],2,FALSE)</f>
        <v>30</v>
      </c>
    </row>
    <row r="48" spans="1:22" x14ac:dyDescent="0.3">
      <c r="A48">
        <v>80664</v>
      </c>
      <c r="B48" t="s">
        <v>92</v>
      </c>
      <c r="C48" t="s">
        <v>51</v>
      </c>
      <c r="D48">
        <v>4</v>
      </c>
      <c r="E48" s="5">
        <f>SUM(U14W[[#This Row],[Column2]],U14W[[#This Row],[pts5122]],U14W[[#This Row],[pts5124]],U14W[[#This Row],[pts5125]],U14W[[#This Row],[pts5202]],U14W[[#This Row],[pts5203]],U14W[[#This Row],[pts5204]],U14W[[#This Row],[ptsdual]])</f>
        <v>153</v>
      </c>
      <c r="F48" s="5">
        <f>SUM(U14W[[#This Row],[pts5202]],U14W[[#This Row],[pts5203]],U14W[[#This Row],[pts5204]])</f>
        <v>46</v>
      </c>
      <c r="G48">
        <f>IFERROR(VLOOKUP(U14W[[#This Row],[Card]],results5121[],3,FALSE),999)</f>
        <v>35</v>
      </c>
      <c r="H48">
        <f>VLOOKUP(U14W[[#This Row],[Column1]],pointstable[],2,FALSE)</f>
        <v>25</v>
      </c>
      <c r="I48" s="5">
        <f>IFERROR(VLOOKUP(U14W[[#This Row],[Card]],results5122[],3,FALSE),999)</f>
        <v>999</v>
      </c>
      <c r="J48" s="5">
        <f>VLOOKUP(U14W[[#This Row],[pos5122]],pointstable[],2,FALSE)</f>
        <v>0</v>
      </c>
      <c r="K48" s="5">
        <f>IFERROR(VLOOKUP(U14W[[#This Row],[Card]],results5124[],3,FALSE),999)</f>
        <v>999</v>
      </c>
      <c r="L48" s="5">
        <f>VLOOKUP(U14W[[#This Row],[pos5124]],pointstable[],2,FALSE)</f>
        <v>0</v>
      </c>
      <c r="M48" s="5">
        <f>IFERROR(VLOOKUP(U14W[[#This Row],[Card]],results5125[],3,FALSE),999)</f>
        <v>24</v>
      </c>
      <c r="N48" s="5">
        <f>VLOOKUP(U14W[[#This Row],[pos5125]],pointstable[],2,FALSE)</f>
        <v>41</v>
      </c>
      <c r="O48" s="5">
        <f>IFERROR(VLOOKUP(U14W[[#This Row],[Card]],results5202[],3,FALSE),999)</f>
        <v>42</v>
      </c>
      <c r="P48" s="5">
        <f>VLOOKUP(U14W[[#This Row],[pos5202]],pointstable[],2,FALSE)</f>
        <v>18</v>
      </c>
      <c r="Q48" s="5">
        <f>IFERROR(VLOOKUP(U14W[[#This Row],[Card]],results5203[],3,FALSE),999)</f>
        <v>32</v>
      </c>
      <c r="R48" s="5">
        <f>VLOOKUP(U14W[[#This Row],[pos5203]],pointstable[],2,FALSE)</f>
        <v>28</v>
      </c>
      <c r="S48" s="5">
        <f>IFERROR(VLOOKUP(U14W[[#This Row],[Card]],results5204[],3,FALSE),999)</f>
        <v>999</v>
      </c>
      <c r="T48" s="5">
        <f>VLOOKUP(U14W[[#This Row],[pos5204]],pointstable[],2,FALSE)</f>
        <v>0</v>
      </c>
      <c r="U48" s="5">
        <f>IFERROR(VLOOKUP(U14W[[#This Row],[Card]],resultsdual[],3,FALSE),999)</f>
        <v>24</v>
      </c>
      <c r="V48" s="5">
        <f>VLOOKUP(U14W[[#This Row],[posdual]],pointstable[],2,FALSE)</f>
        <v>41</v>
      </c>
    </row>
    <row r="49" spans="1:22" x14ac:dyDescent="0.3">
      <c r="A49">
        <v>79130</v>
      </c>
      <c r="B49" t="s">
        <v>100</v>
      </c>
      <c r="C49" t="s">
        <v>88</v>
      </c>
      <c r="D49">
        <v>4</v>
      </c>
      <c r="E49" s="5">
        <f>SUM(U14W[[#This Row],[Column2]],U14W[[#This Row],[pts5122]],U14W[[#This Row],[pts5124]],U14W[[#This Row],[pts5125]],U14W[[#This Row],[pts5202]],U14W[[#This Row],[pts5203]],U14W[[#This Row],[pts5204]],U14W[[#This Row],[ptsdual]])</f>
        <v>137</v>
      </c>
      <c r="F49" s="5">
        <f>SUM(U14W[[#This Row],[pts5202]],U14W[[#This Row],[pts5203]],U14W[[#This Row],[pts5204]])</f>
        <v>13</v>
      </c>
      <c r="G49">
        <f>IFERROR(VLOOKUP(U14W[[#This Row],[Card]],results5121[],3,FALSE),999)</f>
        <v>39</v>
      </c>
      <c r="H49">
        <f>VLOOKUP(U14W[[#This Row],[Column1]],pointstable[],2,FALSE)</f>
        <v>21</v>
      </c>
      <c r="I49" s="5">
        <f>IFERROR(VLOOKUP(U14W[[#This Row],[Card]],results5122[],3,FALSE),999)</f>
        <v>36</v>
      </c>
      <c r="J49" s="5">
        <f>VLOOKUP(U14W[[#This Row],[pos5122]],pointstable[],2,FALSE)</f>
        <v>24</v>
      </c>
      <c r="K49" s="5">
        <f>IFERROR(VLOOKUP(U14W[[#This Row],[Card]],results5124[],3,FALSE),999)</f>
        <v>34</v>
      </c>
      <c r="L49" s="5">
        <f>VLOOKUP(U14W[[#This Row],[pos5124]],pointstable[],2,FALSE)</f>
        <v>26</v>
      </c>
      <c r="M49" s="5">
        <f>IFERROR(VLOOKUP(U14W[[#This Row],[Card]],results5125[],3,FALSE),999)</f>
        <v>25</v>
      </c>
      <c r="N49" s="5">
        <f>VLOOKUP(U14W[[#This Row],[pos5125]],pointstable[],2,FALSE)</f>
        <v>38</v>
      </c>
      <c r="O49" s="5">
        <f>IFERROR(VLOOKUP(U14W[[#This Row],[Card]],results5202[],3,FALSE),999)</f>
        <v>999</v>
      </c>
      <c r="P49" s="5">
        <f>VLOOKUP(U14W[[#This Row],[pos5202]],pointstable[],2,FALSE)</f>
        <v>0</v>
      </c>
      <c r="Q49" s="5">
        <f>IFERROR(VLOOKUP(U14W[[#This Row],[Card]],results5203[],3,FALSE),999)</f>
        <v>999</v>
      </c>
      <c r="R49" s="5">
        <f>VLOOKUP(U14W[[#This Row],[pos5203]],pointstable[],2,FALSE)</f>
        <v>0</v>
      </c>
      <c r="S49" s="5">
        <f>IFERROR(VLOOKUP(U14W[[#This Row],[Card]],results5204[],3,FALSE),999)</f>
        <v>47</v>
      </c>
      <c r="T49" s="5">
        <f>VLOOKUP(U14W[[#This Row],[pos5204]],pointstable[],2,FALSE)</f>
        <v>13</v>
      </c>
      <c r="U49" s="5">
        <f>IFERROR(VLOOKUP(U14W[[#This Row],[Card]],resultsdual[],3,FALSE),999)</f>
        <v>45</v>
      </c>
      <c r="V49" s="5">
        <f>VLOOKUP(U14W[[#This Row],[posdual]],pointstable[],2,FALSE)</f>
        <v>15</v>
      </c>
    </row>
    <row r="50" spans="1:22" x14ac:dyDescent="0.3">
      <c r="A50">
        <v>85462</v>
      </c>
      <c r="B50" t="s">
        <v>128</v>
      </c>
      <c r="C50" t="s">
        <v>51</v>
      </c>
      <c r="D50">
        <v>5</v>
      </c>
      <c r="E50" s="5">
        <f>SUM(U14W[[#This Row],[Column2]],U14W[[#This Row],[pts5122]],U14W[[#This Row],[pts5124]],U14W[[#This Row],[pts5125]],U14W[[#This Row],[pts5202]],U14W[[#This Row],[pts5203]],U14W[[#This Row],[pts5204]],U14W[[#This Row],[ptsdual]])</f>
        <v>136</v>
      </c>
      <c r="F50" s="5">
        <f>SUM(U14W[[#This Row],[pts5202]],U14W[[#This Row],[pts5203]],U14W[[#This Row],[pts5204]])</f>
        <v>38</v>
      </c>
      <c r="G50">
        <f>IFERROR(VLOOKUP(U14W[[#This Row],[Card]],results5121[],3,FALSE),999)</f>
        <v>52</v>
      </c>
      <c r="H50">
        <f>VLOOKUP(U14W[[#This Row],[Column1]],pointstable[],2,FALSE)</f>
        <v>8</v>
      </c>
      <c r="I50" s="5">
        <f>IFERROR(VLOOKUP(U14W[[#This Row],[Card]],results5122[],3,FALSE),999)</f>
        <v>40</v>
      </c>
      <c r="J50" s="5">
        <f>VLOOKUP(U14W[[#This Row],[pos5122]],pointstable[],2,FALSE)</f>
        <v>20</v>
      </c>
      <c r="K50" s="5">
        <f>IFERROR(VLOOKUP(U14W[[#This Row],[Card]],results5124[],3,FALSE),999)</f>
        <v>31</v>
      </c>
      <c r="L50" s="5">
        <f>VLOOKUP(U14W[[#This Row],[pos5124]],pointstable[],2,FALSE)</f>
        <v>29</v>
      </c>
      <c r="M50" s="5">
        <f>IFERROR(VLOOKUP(U14W[[#This Row],[Card]],results5125[],3,FALSE),999)</f>
        <v>29</v>
      </c>
      <c r="N50" s="5">
        <f>VLOOKUP(U14W[[#This Row],[pos5125]],pointstable[],2,FALSE)</f>
        <v>31</v>
      </c>
      <c r="O50" s="5">
        <f>IFERROR(VLOOKUP(U14W[[#This Row],[Card]],results5202[],3,FALSE),999)</f>
        <v>37</v>
      </c>
      <c r="P50" s="5">
        <f>VLOOKUP(U14W[[#This Row],[pos5202]],pointstable[],2,FALSE)</f>
        <v>23</v>
      </c>
      <c r="Q50" s="5">
        <f>IFERROR(VLOOKUP(U14W[[#This Row],[Card]],results5203[],3,FALSE),999)</f>
        <v>57</v>
      </c>
      <c r="R50" s="5">
        <f>VLOOKUP(U14W[[#This Row],[pos5203]],pointstable[],2,FALSE)</f>
        <v>3</v>
      </c>
      <c r="S50" s="5">
        <f>IFERROR(VLOOKUP(U14W[[#This Row],[Card]],results5204[],3,FALSE),999)</f>
        <v>48</v>
      </c>
      <c r="T50" s="5">
        <f>VLOOKUP(U14W[[#This Row],[pos5204]],pointstable[],2,FALSE)</f>
        <v>12</v>
      </c>
      <c r="U50" s="5">
        <f>IFERROR(VLOOKUP(U14W[[#This Row],[Card]],resultsdual[],3,FALSE),999)</f>
        <v>50</v>
      </c>
      <c r="V50" s="5">
        <f>VLOOKUP(U14W[[#This Row],[posdual]],pointstable[],2,FALSE)</f>
        <v>10</v>
      </c>
    </row>
    <row r="51" spans="1:22" x14ac:dyDescent="0.3">
      <c r="A51">
        <v>80495</v>
      </c>
      <c r="B51" t="s">
        <v>98</v>
      </c>
      <c r="C51" t="s">
        <v>51</v>
      </c>
      <c r="D51">
        <v>4</v>
      </c>
      <c r="E51" s="5">
        <f>SUM(U14W[[#This Row],[Column2]],U14W[[#This Row],[pts5122]],U14W[[#This Row],[pts5124]],U14W[[#This Row],[pts5125]],U14W[[#This Row],[pts5202]],U14W[[#This Row],[pts5203]],U14W[[#This Row],[pts5204]],U14W[[#This Row],[ptsdual]])</f>
        <v>125</v>
      </c>
      <c r="F51" s="5">
        <f>SUM(U14W[[#This Row],[pts5202]],U14W[[#This Row],[pts5203]],U14W[[#This Row],[pts5204]])</f>
        <v>38</v>
      </c>
      <c r="G51">
        <f>IFERROR(VLOOKUP(U14W[[#This Row],[Card]],results5121[],3,FALSE),999)</f>
        <v>38</v>
      </c>
      <c r="H51">
        <f>VLOOKUP(U14W[[#This Row],[Column1]],pointstable[],2,FALSE)</f>
        <v>22</v>
      </c>
      <c r="I51" s="5">
        <f>IFERROR(VLOOKUP(U14W[[#This Row],[Card]],results5122[],3,FALSE),999)</f>
        <v>48</v>
      </c>
      <c r="J51" s="5">
        <f>VLOOKUP(U14W[[#This Row],[pos5122]],pointstable[],2,FALSE)</f>
        <v>12</v>
      </c>
      <c r="K51" s="5">
        <f>IFERROR(VLOOKUP(U14W[[#This Row],[Card]],results5124[],3,FALSE),999)</f>
        <v>29</v>
      </c>
      <c r="L51" s="5">
        <f>VLOOKUP(U14W[[#This Row],[pos5124]],pointstable[],2,FALSE)</f>
        <v>31</v>
      </c>
      <c r="M51" s="5">
        <f>IFERROR(VLOOKUP(U14W[[#This Row],[Card]],results5125[],3,FALSE),999)</f>
        <v>38</v>
      </c>
      <c r="N51" s="5">
        <f>VLOOKUP(U14W[[#This Row],[pos5125]],pointstable[],2,FALSE)</f>
        <v>22</v>
      </c>
      <c r="O51" s="5">
        <f>IFERROR(VLOOKUP(U14W[[#This Row],[Card]],results5202[],3,FALSE),999)</f>
        <v>39</v>
      </c>
      <c r="P51" s="5">
        <f>VLOOKUP(U14W[[#This Row],[pos5202]],pointstable[],2,FALSE)</f>
        <v>21</v>
      </c>
      <c r="Q51" s="5">
        <f>IFERROR(VLOOKUP(U14W[[#This Row],[Card]],results5203[],3,FALSE),999)</f>
        <v>43</v>
      </c>
      <c r="R51" s="5">
        <f>VLOOKUP(U14W[[#This Row],[pos5203]],pointstable[],2,FALSE)</f>
        <v>17</v>
      </c>
      <c r="S51" s="5">
        <f>IFERROR(VLOOKUP(U14W[[#This Row],[Card]],results5204[],3,FALSE),999)</f>
        <v>999</v>
      </c>
      <c r="T51" s="5">
        <f>VLOOKUP(U14W[[#This Row],[pos5204]],pointstable[],2,FALSE)</f>
        <v>0</v>
      </c>
      <c r="U51" s="5">
        <f>IFERROR(VLOOKUP(U14W[[#This Row],[Card]],resultsdual[],3,FALSE),999)</f>
        <v>999</v>
      </c>
      <c r="V51" s="5">
        <f>VLOOKUP(U14W[[#This Row],[posdual]],pointstable[],2,FALSE)</f>
        <v>0</v>
      </c>
    </row>
    <row r="52" spans="1:22" x14ac:dyDescent="0.3">
      <c r="A52">
        <v>85544</v>
      </c>
      <c r="B52" t="s">
        <v>144</v>
      </c>
      <c r="C52" t="s">
        <v>105</v>
      </c>
      <c r="D52">
        <v>4</v>
      </c>
      <c r="E52" s="5">
        <f>SUM(U14W[[#This Row],[Column2]],U14W[[#This Row],[pts5122]],U14W[[#This Row],[pts5124]],U14W[[#This Row],[pts5125]],U14W[[#This Row],[pts5202]],U14W[[#This Row],[pts5203]],U14W[[#This Row],[pts5204]],U14W[[#This Row],[ptsdual]])</f>
        <v>122</v>
      </c>
      <c r="F52" s="5">
        <f>SUM(U14W[[#This Row],[pts5202]],U14W[[#This Row],[pts5203]],U14W[[#This Row],[pts5204]])</f>
        <v>34</v>
      </c>
      <c r="G52">
        <f>IFERROR(VLOOKUP(U14W[[#This Row],[Card]],results5121[],3,FALSE),999)</f>
        <v>60</v>
      </c>
      <c r="H52">
        <f>VLOOKUP(U14W[[#This Row],[Column1]],pointstable[],2,FALSE)</f>
        <v>1</v>
      </c>
      <c r="I52" s="5">
        <f>IFERROR(VLOOKUP(U14W[[#This Row],[Card]],results5122[],3,FALSE),999)</f>
        <v>37</v>
      </c>
      <c r="J52" s="5">
        <f>VLOOKUP(U14W[[#This Row],[pos5122]],pointstable[],2,FALSE)</f>
        <v>23</v>
      </c>
      <c r="K52" s="5">
        <f>IFERROR(VLOOKUP(U14W[[#This Row],[Card]],results5124[],3,FALSE),999)</f>
        <v>28</v>
      </c>
      <c r="L52" s="5">
        <f>VLOOKUP(U14W[[#This Row],[pos5124]],pointstable[],2,FALSE)</f>
        <v>32</v>
      </c>
      <c r="M52" s="5">
        <f>IFERROR(VLOOKUP(U14W[[#This Row],[Card]],results5125[],3,FALSE),999)</f>
        <v>41</v>
      </c>
      <c r="N52" s="5">
        <f>VLOOKUP(U14W[[#This Row],[pos5125]],pointstable[],2,FALSE)</f>
        <v>19</v>
      </c>
      <c r="O52" s="5">
        <f>IFERROR(VLOOKUP(U14W[[#This Row],[Card]],results5202[],3,FALSE),999)</f>
        <v>38</v>
      </c>
      <c r="P52" s="5">
        <f>VLOOKUP(U14W[[#This Row],[pos5202]],pointstable[],2,FALSE)</f>
        <v>22</v>
      </c>
      <c r="Q52" s="5">
        <f>IFERROR(VLOOKUP(U14W[[#This Row],[Card]],results5203[],3,FALSE),999)</f>
        <v>48</v>
      </c>
      <c r="R52" s="5">
        <f>VLOOKUP(U14W[[#This Row],[pos5203]],pointstable[],2,FALSE)</f>
        <v>12</v>
      </c>
      <c r="S52" s="5">
        <f>IFERROR(VLOOKUP(U14W[[#This Row],[Card]],results5204[],3,FALSE),999)</f>
        <v>999</v>
      </c>
      <c r="T52" s="5">
        <f>VLOOKUP(U14W[[#This Row],[pos5204]],pointstable[],2,FALSE)</f>
        <v>0</v>
      </c>
      <c r="U52" s="5">
        <f>IFERROR(VLOOKUP(U14W[[#This Row],[Card]],resultsdual[],3,FALSE),999)</f>
        <v>47</v>
      </c>
      <c r="V52" s="5">
        <f>VLOOKUP(U14W[[#This Row],[posdual]],pointstable[],2,FALSE)</f>
        <v>13</v>
      </c>
    </row>
    <row r="53" spans="1:22" x14ac:dyDescent="0.3">
      <c r="A53">
        <v>80684</v>
      </c>
      <c r="B53" t="s">
        <v>159</v>
      </c>
      <c r="C53" t="s">
        <v>51</v>
      </c>
      <c r="D53">
        <v>4</v>
      </c>
      <c r="E53" s="5">
        <f>SUM(U14W[[#This Row],[Column2]],U14W[[#This Row],[pts5122]],U14W[[#This Row],[pts5124]],U14W[[#This Row],[pts5125]],U14W[[#This Row],[pts5202]],U14W[[#This Row],[pts5203]],U14W[[#This Row],[pts5204]],U14W[[#This Row],[ptsdual]])</f>
        <v>121</v>
      </c>
      <c r="F53" s="5">
        <f>SUM(U14W[[#This Row],[pts5202]],U14W[[#This Row],[pts5203]],U14W[[#This Row],[pts5204]])</f>
        <v>42</v>
      </c>
      <c r="G53">
        <f>IFERROR(VLOOKUP(U14W[[#This Row],[Card]],results5121[],3,FALSE),999)</f>
        <v>67</v>
      </c>
      <c r="H53">
        <f>VLOOKUP(U14W[[#This Row],[Column1]],pointstable[],2,FALSE)</f>
        <v>0</v>
      </c>
      <c r="I53" s="5">
        <f>IFERROR(VLOOKUP(U14W[[#This Row],[Card]],results5122[],3,FALSE),999)</f>
        <v>46</v>
      </c>
      <c r="J53" s="5">
        <f>VLOOKUP(U14W[[#This Row],[pos5122]],pointstable[],2,FALSE)</f>
        <v>14</v>
      </c>
      <c r="K53" s="5">
        <f>IFERROR(VLOOKUP(U14W[[#This Row],[Card]],results5124[],3,FALSE),999)</f>
        <v>26</v>
      </c>
      <c r="L53" s="5">
        <f>VLOOKUP(U14W[[#This Row],[pos5124]],pointstable[],2,FALSE)</f>
        <v>36</v>
      </c>
      <c r="M53" s="5">
        <f>IFERROR(VLOOKUP(U14W[[#This Row],[Card]],results5125[],3,FALSE),999)</f>
        <v>31</v>
      </c>
      <c r="N53" s="5">
        <f>VLOOKUP(U14W[[#This Row],[pos5125]],pointstable[],2,FALSE)</f>
        <v>29</v>
      </c>
      <c r="O53" s="5">
        <f>IFERROR(VLOOKUP(U14W[[#This Row],[Card]],results5202[],3,FALSE),999)</f>
        <v>999</v>
      </c>
      <c r="P53" s="5">
        <f>VLOOKUP(U14W[[#This Row],[pos5202]],pointstable[],2,FALSE)</f>
        <v>0</v>
      </c>
      <c r="Q53" s="5">
        <f>IFERROR(VLOOKUP(U14W[[#This Row],[Card]],results5203[],3,FALSE),999)</f>
        <v>45</v>
      </c>
      <c r="R53" s="5">
        <f>VLOOKUP(U14W[[#This Row],[pos5203]],pointstable[],2,FALSE)</f>
        <v>15</v>
      </c>
      <c r="S53" s="5">
        <f>IFERROR(VLOOKUP(U14W[[#This Row],[Card]],results5204[],3,FALSE),999)</f>
        <v>33</v>
      </c>
      <c r="T53" s="5">
        <f>VLOOKUP(U14W[[#This Row],[pos5204]],pointstable[],2,FALSE)</f>
        <v>27</v>
      </c>
      <c r="U53" s="5">
        <f>IFERROR(VLOOKUP(U14W[[#This Row],[Card]],resultsdual[],3,FALSE),999)</f>
        <v>999</v>
      </c>
      <c r="V53" s="5">
        <f>VLOOKUP(U14W[[#This Row],[posdual]],pointstable[],2,FALSE)</f>
        <v>0</v>
      </c>
    </row>
    <row r="54" spans="1:22" x14ac:dyDescent="0.3">
      <c r="A54">
        <v>85773</v>
      </c>
      <c r="B54" t="s">
        <v>74</v>
      </c>
      <c r="C54" t="s">
        <v>21</v>
      </c>
      <c r="D54">
        <v>5</v>
      </c>
      <c r="E54" s="5">
        <f>SUM(U14W[[#This Row],[Column2]],U14W[[#This Row],[pts5122]],U14W[[#This Row],[pts5124]],U14W[[#This Row],[pts5125]],U14W[[#This Row],[pts5202]],U14W[[#This Row],[pts5203]],U14W[[#This Row],[pts5204]],U14W[[#This Row],[ptsdual]])</f>
        <v>120</v>
      </c>
      <c r="F54" s="5">
        <f>SUM(U14W[[#This Row],[pts5202]],U14W[[#This Row],[pts5203]],U14W[[#This Row],[pts5204]])</f>
        <v>0</v>
      </c>
      <c r="G54">
        <f>IFERROR(VLOOKUP(U14W[[#This Row],[Card]],results5121[],3,FALSE),999)</f>
        <v>26</v>
      </c>
      <c r="H54">
        <f>VLOOKUP(U14W[[#This Row],[Column1]],pointstable[],2,FALSE)</f>
        <v>36</v>
      </c>
      <c r="I54" s="5">
        <f>IFERROR(VLOOKUP(U14W[[#This Row],[Card]],results5122[],3,FALSE),999)</f>
        <v>31</v>
      </c>
      <c r="J54" s="5">
        <f>VLOOKUP(U14W[[#This Row],[pos5122]],pointstable[],2,FALSE)</f>
        <v>29</v>
      </c>
      <c r="K54" s="5">
        <f>IFERROR(VLOOKUP(U14W[[#This Row],[Card]],results5124[],3,FALSE),999)</f>
        <v>39</v>
      </c>
      <c r="L54" s="5">
        <f>VLOOKUP(U14W[[#This Row],[pos5124]],pointstable[],2,FALSE)</f>
        <v>21</v>
      </c>
      <c r="M54" s="5">
        <f>IFERROR(VLOOKUP(U14W[[#This Row],[Card]],results5125[],3,FALSE),999)</f>
        <v>27</v>
      </c>
      <c r="N54" s="5">
        <f>VLOOKUP(U14W[[#This Row],[pos5125]],pointstable[],2,FALSE)</f>
        <v>34</v>
      </c>
      <c r="O54" s="5">
        <f>IFERROR(VLOOKUP(U14W[[#This Row],[Card]],results5202[],3,FALSE),999)</f>
        <v>999</v>
      </c>
      <c r="P54" s="5">
        <f>VLOOKUP(U14W[[#This Row],[pos5202]],pointstable[],2,FALSE)</f>
        <v>0</v>
      </c>
      <c r="Q54" s="5">
        <f>IFERROR(VLOOKUP(U14W[[#This Row],[Card]],results5203[],3,FALSE),999)</f>
        <v>999</v>
      </c>
      <c r="R54" s="5">
        <f>VLOOKUP(U14W[[#This Row],[pos5203]],pointstable[],2,FALSE)</f>
        <v>0</v>
      </c>
      <c r="S54" s="5">
        <f>IFERROR(VLOOKUP(U14W[[#This Row],[Card]],results5204[],3,FALSE),999)</f>
        <v>999</v>
      </c>
      <c r="T54" s="5">
        <f>VLOOKUP(U14W[[#This Row],[pos5204]],pointstable[],2,FALSE)</f>
        <v>0</v>
      </c>
      <c r="U54" s="5">
        <f>IFERROR(VLOOKUP(U14W[[#This Row],[Card]],resultsdual[],3,FALSE),999)</f>
        <v>999</v>
      </c>
      <c r="V54" s="5">
        <f>VLOOKUP(U14W[[#This Row],[posdual]],pointstable[],2,FALSE)</f>
        <v>0</v>
      </c>
    </row>
    <row r="55" spans="1:22" x14ac:dyDescent="0.3">
      <c r="A55">
        <v>80726</v>
      </c>
      <c r="B55" t="s">
        <v>148</v>
      </c>
      <c r="C55" t="s">
        <v>17</v>
      </c>
      <c r="D55">
        <v>5</v>
      </c>
      <c r="E55" s="5">
        <f>SUM(U14W[[#This Row],[Column2]],U14W[[#This Row],[pts5122]],U14W[[#This Row],[pts5124]],U14W[[#This Row],[pts5125]],U14W[[#This Row],[pts5202]],U14W[[#This Row],[pts5203]],U14W[[#This Row],[pts5204]],U14W[[#This Row],[ptsdual]])</f>
        <v>120</v>
      </c>
      <c r="F55" s="5">
        <f>SUM(U14W[[#This Row],[pts5202]],U14W[[#This Row],[pts5203]],U14W[[#This Row],[pts5204]])</f>
        <v>51</v>
      </c>
      <c r="G55">
        <f>IFERROR(VLOOKUP(U14W[[#This Row],[Card]],results5121[],3,FALSE),999)</f>
        <v>62</v>
      </c>
      <c r="H55">
        <f>VLOOKUP(U14W[[#This Row],[Column1]],pointstable[],2,FALSE)</f>
        <v>0</v>
      </c>
      <c r="I55" s="5">
        <f>IFERROR(VLOOKUP(U14W[[#This Row],[Card]],results5122[],3,FALSE),999)</f>
        <v>53</v>
      </c>
      <c r="J55" s="5">
        <f>VLOOKUP(U14W[[#This Row],[pos5122]],pointstable[],2,FALSE)</f>
        <v>7</v>
      </c>
      <c r="K55" s="5">
        <f>IFERROR(VLOOKUP(U14W[[#This Row],[Card]],results5124[],3,FALSE),999)</f>
        <v>36</v>
      </c>
      <c r="L55" s="5">
        <f>VLOOKUP(U14W[[#This Row],[pos5124]],pointstable[],2,FALSE)</f>
        <v>24</v>
      </c>
      <c r="M55" s="5">
        <f>IFERROR(VLOOKUP(U14W[[#This Row],[Card]],results5125[],3,FALSE),999)</f>
        <v>47</v>
      </c>
      <c r="N55" s="5">
        <f>VLOOKUP(U14W[[#This Row],[pos5125]],pointstable[],2,FALSE)</f>
        <v>13</v>
      </c>
      <c r="O55" s="5">
        <f>IFERROR(VLOOKUP(U14W[[#This Row],[Card]],results5202[],3,FALSE),999)</f>
        <v>41</v>
      </c>
      <c r="P55" s="5">
        <f>VLOOKUP(U14W[[#This Row],[pos5202]],pointstable[],2,FALSE)</f>
        <v>19</v>
      </c>
      <c r="Q55" s="5">
        <f>IFERROR(VLOOKUP(U14W[[#This Row],[Card]],results5203[],3,FALSE),999)</f>
        <v>53</v>
      </c>
      <c r="R55" s="5">
        <f>VLOOKUP(U14W[[#This Row],[pos5203]],pointstable[],2,FALSE)</f>
        <v>7</v>
      </c>
      <c r="S55" s="5">
        <f>IFERROR(VLOOKUP(U14W[[#This Row],[Card]],results5204[],3,FALSE),999)</f>
        <v>35</v>
      </c>
      <c r="T55" s="5">
        <f>VLOOKUP(U14W[[#This Row],[pos5204]],pointstable[],2,FALSE)</f>
        <v>25</v>
      </c>
      <c r="U55" s="5">
        <f>IFERROR(VLOOKUP(U14W[[#This Row],[Card]],resultsdual[],3,FALSE),999)</f>
        <v>35</v>
      </c>
      <c r="V55" s="5">
        <f>VLOOKUP(U14W[[#This Row],[posdual]],pointstable[],2,FALSE)</f>
        <v>25</v>
      </c>
    </row>
    <row r="56" spans="1:22" x14ac:dyDescent="0.3">
      <c r="A56">
        <v>78175</v>
      </c>
      <c r="B56" t="s">
        <v>138</v>
      </c>
      <c r="C56" t="s">
        <v>88</v>
      </c>
      <c r="D56">
        <v>4</v>
      </c>
      <c r="E56" s="5">
        <f>SUM(U14W[[#This Row],[Column2]],U14W[[#This Row],[pts5122]],U14W[[#This Row],[pts5124]],U14W[[#This Row],[pts5125]],U14W[[#This Row],[pts5202]],U14W[[#This Row],[pts5203]],U14W[[#This Row],[pts5204]],U14W[[#This Row],[ptsdual]])</f>
        <v>115</v>
      </c>
      <c r="F56" s="5">
        <f>SUM(U14W[[#This Row],[pts5202]],U14W[[#This Row],[pts5203]],U14W[[#This Row],[pts5204]])</f>
        <v>56</v>
      </c>
      <c r="G56">
        <f>IFERROR(VLOOKUP(U14W[[#This Row],[Card]],results5121[],3,FALSE),999)</f>
        <v>57</v>
      </c>
      <c r="H56">
        <f>VLOOKUP(U14W[[#This Row],[Column1]],pointstable[],2,FALSE)</f>
        <v>3</v>
      </c>
      <c r="I56" s="5">
        <f>IFERROR(VLOOKUP(U14W[[#This Row],[Card]],results5122[],3,FALSE),999)</f>
        <v>39</v>
      </c>
      <c r="J56" s="5">
        <f>VLOOKUP(U14W[[#This Row],[pos5122]],pointstable[],2,FALSE)</f>
        <v>21</v>
      </c>
      <c r="K56" s="5">
        <f>IFERROR(VLOOKUP(U14W[[#This Row],[Card]],results5124[],3,FALSE),999)</f>
        <v>42</v>
      </c>
      <c r="L56" s="5">
        <f>VLOOKUP(U14W[[#This Row],[pos5124]],pointstable[],2,FALSE)</f>
        <v>18</v>
      </c>
      <c r="M56" s="5">
        <f>IFERROR(VLOOKUP(U14W[[#This Row],[Card]],results5125[],3,FALSE),999)</f>
        <v>51</v>
      </c>
      <c r="N56" s="5">
        <f>VLOOKUP(U14W[[#This Row],[pos5125]],pointstable[],2,FALSE)</f>
        <v>9</v>
      </c>
      <c r="O56" s="5">
        <f>IFERROR(VLOOKUP(U14W[[#This Row],[Card]],results5202[],3,FALSE),999)</f>
        <v>29</v>
      </c>
      <c r="P56" s="5">
        <f>VLOOKUP(U14W[[#This Row],[pos5202]],pointstable[],2,FALSE)</f>
        <v>31</v>
      </c>
      <c r="Q56" s="5">
        <f>IFERROR(VLOOKUP(U14W[[#This Row],[Card]],results5203[],3,FALSE),999)</f>
        <v>35</v>
      </c>
      <c r="R56" s="5">
        <f>VLOOKUP(U14W[[#This Row],[pos5203]],pointstable[],2,FALSE)</f>
        <v>25</v>
      </c>
      <c r="S56" s="5">
        <f>IFERROR(VLOOKUP(U14W[[#This Row],[Card]],results5204[],3,FALSE),999)</f>
        <v>999</v>
      </c>
      <c r="T56" s="5">
        <f>VLOOKUP(U14W[[#This Row],[pos5204]],pointstable[],2,FALSE)</f>
        <v>0</v>
      </c>
      <c r="U56" s="5">
        <f>IFERROR(VLOOKUP(U14W[[#This Row],[Card]],resultsdual[],3,FALSE),999)</f>
        <v>52</v>
      </c>
      <c r="V56" s="5">
        <f>VLOOKUP(U14W[[#This Row],[posdual]],pointstable[],2,FALSE)</f>
        <v>8</v>
      </c>
    </row>
    <row r="57" spans="1:22" x14ac:dyDescent="0.3">
      <c r="A57">
        <v>79133</v>
      </c>
      <c r="B57" t="s">
        <v>163</v>
      </c>
      <c r="C57" t="s">
        <v>17</v>
      </c>
      <c r="D57">
        <v>5</v>
      </c>
      <c r="E57" s="5">
        <f>SUM(U14W[[#This Row],[Column2]],U14W[[#This Row],[pts5122]],U14W[[#This Row],[pts5124]],U14W[[#This Row],[pts5125]],U14W[[#This Row],[pts5202]],U14W[[#This Row],[pts5203]],U14W[[#This Row],[pts5204]],U14W[[#This Row],[ptsdual]])</f>
        <v>114</v>
      </c>
      <c r="F57" s="5">
        <f>SUM(U14W[[#This Row],[pts5202]],U14W[[#This Row],[pts5203]],U14W[[#This Row],[pts5204]])</f>
        <v>65</v>
      </c>
      <c r="G57">
        <f>IFERROR(VLOOKUP(U14W[[#This Row],[Card]],results5121[],3,FALSE),999)</f>
        <v>69</v>
      </c>
      <c r="H57">
        <f>VLOOKUP(U14W[[#This Row],[Column1]],pointstable[],2,FALSE)</f>
        <v>0</v>
      </c>
      <c r="I57" s="5">
        <f>IFERROR(VLOOKUP(U14W[[#This Row],[Card]],results5122[],3,FALSE),999)</f>
        <v>64</v>
      </c>
      <c r="J57" s="5">
        <f>VLOOKUP(U14W[[#This Row],[pos5122]],pointstable[],2,FALSE)</f>
        <v>0</v>
      </c>
      <c r="K57" s="5">
        <f>IFERROR(VLOOKUP(U14W[[#This Row],[Card]],results5124[],3,FALSE),999)</f>
        <v>999</v>
      </c>
      <c r="L57" s="5">
        <f>VLOOKUP(U14W[[#This Row],[pos5124]],pointstable[],2,FALSE)</f>
        <v>0</v>
      </c>
      <c r="M57" s="5">
        <f>IFERROR(VLOOKUP(U14W[[#This Row],[Card]],results5125[],3,FALSE),999)</f>
        <v>32</v>
      </c>
      <c r="N57" s="5">
        <f>VLOOKUP(U14W[[#This Row],[pos5125]],pointstable[],2,FALSE)</f>
        <v>28</v>
      </c>
      <c r="O57" s="5">
        <f>IFERROR(VLOOKUP(U14W[[#This Row],[Card]],results5202[],3,FALSE),999)</f>
        <v>26</v>
      </c>
      <c r="P57" s="5">
        <f>VLOOKUP(U14W[[#This Row],[pos5202]],pointstable[],2,FALSE)</f>
        <v>36</v>
      </c>
      <c r="Q57" s="5">
        <f>IFERROR(VLOOKUP(U14W[[#This Row],[Card]],results5203[],3,FALSE),999)</f>
        <v>31</v>
      </c>
      <c r="R57" s="5">
        <f>VLOOKUP(U14W[[#This Row],[pos5203]],pointstable[],2,FALSE)</f>
        <v>29</v>
      </c>
      <c r="S57" s="5">
        <f>IFERROR(VLOOKUP(U14W[[#This Row],[Card]],results5204[],3,FALSE),999)</f>
        <v>999</v>
      </c>
      <c r="T57" s="5">
        <f>VLOOKUP(U14W[[#This Row],[pos5204]],pointstable[],2,FALSE)</f>
        <v>0</v>
      </c>
      <c r="U57" s="5">
        <f>IFERROR(VLOOKUP(U14W[[#This Row],[Card]],resultsdual[],3,FALSE),999)</f>
        <v>39</v>
      </c>
      <c r="V57" s="5">
        <f>VLOOKUP(U14W[[#This Row],[posdual]],pointstable[],2,FALSE)</f>
        <v>21</v>
      </c>
    </row>
    <row r="58" spans="1:22" x14ac:dyDescent="0.3">
      <c r="A58">
        <v>81869</v>
      </c>
      <c r="B58" t="s">
        <v>67</v>
      </c>
      <c r="C58" t="s">
        <v>68</v>
      </c>
      <c r="D58">
        <v>5</v>
      </c>
      <c r="E58" s="5">
        <f>SUM(U14W[[#This Row],[Column2]],U14W[[#This Row],[pts5122]],U14W[[#This Row],[pts5124]],U14W[[#This Row],[pts5125]],U14W[[#This Row],[pts5202]],U14W[[#This Row],[pts5203]],U14W[[#This Row],[pts5204]],U14W[[#This Row],[ptsdual]])</f>
        <v>106</v>
      </c>
      <c r="F58" s="5">
        <f>SUM(U14W[[#This Row],[pts5202]],U14W[[#This Row],[pts5203]],U14W[[#This Row],[pts5204]])</f>
        <v>17</v>
      </c>
      <c r="G58">
        <f>IFERROR(VLOOKUP(U14W[[#This Row],[Card]],results5121[],3,FALSE),999)</f>
        <v>23</v>
      </c>
      <c r="H58">
        <f>VLOOKUP(U14W[[#This Row],[Column1]],pointstable[],2,FALSE)</f>
        <v>44</v>
      </c>
      <c r="I58" s="5">
        <f>IFERROR(VLOOKUP(U14W[[#This Row],[Card]],results5122[],3,FALSE),999)</f>
        <v>34</v>
      </c>
      <c r="J58" s="5">
        <f>VLOOKUP(U14W[[#This Row],[pos5122]],pointstable[],2,FALSE)</f>
        <v>26</v>
      </c>
      <c r="K58" s="5">
        <f>IFERROR(VLOOKUP(U14W[[#This Row],[Card]],results5124[],3,FALSE),999)</f>
        <v>999</v>
      </c>
      <c r="L58" s="5">
        <f>VLOOKUP(U14W[[#This Row],[pos5124]],pointstable[],2,FALSE)</f>
        <v>0</v>
      </c>
      <c r="M58" s="5">
        <f>IFERROR(VLOOKUP(U14W[[#This Row],[Card]],results5125[],3,FALSE),999)</f>
        <v>999</v>
      </c>
      <c r="N58" s="5">
        <f>VLOOKUP(U14W[[#This Row],[pos5125]],pointstable[],2,FALSE)</f>
        <v>0</v>
      </c>
      <c r="O58" s="5">
        <f>IFERROR(VLOOKUP(U14W[[#This Row],[Card]],results5202[],3,FALSE),999)</f>
        <v>43</v>
      </c>
      <c r="P58" s="5">
        <f>VLOOKUP(U14W[[#This Row],[pos5202]],pointstable[],2,FALSE)</f>
        <v>17</v>
      </c>
      <c r="Q58" s="5">
        <f>IFERROR(VLOOKUP(U14W[[#This Row],[Card]],results5203[],3,FALSE),999)</f>
        <v>999</v>
      </c>
      <c r="R58" s="5">
        <f>VLOOKUP(U14W[[#This Row],[pos5203]],pointstable[],2,FALSE)</f>
        <v>0</v>
      </c>
      <c r="S58" s="5">
        <f>IFERROR(VLOOKUP(U14W[[#This Row],[Card]],results5204[],3,FALSE),999)</f>
        <v>999</v>
      </c>
      <c r="T58" s="5">
        <f>VLOOKUP(U14W[[#This Row],[pos5204]],pointstable[],2,FALSE)</f>
        <v>0</v>
      </c>
      <c r="U58" s="5">
        <f>IFERROR(VLOOKUP(U14W[[#This Row],[Card]],resultsdual[],3,FALSE),999)</f>
        <v>41</v>
      </c>
      <c r="V58" s="5">
        <f>VLOOKUP(U14W[[#This Row],[posdual]],pointstable[],2,FALSE)</f>
        <v>19</v>
      </c>
    </row>
    <row r="59" spans="1:22" x14ac:dyDescent="0.3">
      <c r="A59">
        <v>81113</v>
      </c>
      <c r="B59" t="s">
        <v>45</v>
      </c>
      <c r="C59" t="s">
        <v>17</v>
      </c>
      <c r="D59">
        <v>4</v>
      </c>
      <c r="E59" s="5">
        <f>SUM(U14W[[#This Row],[Column2]],U14W[[#This Row],[pts5122]],U14W[[#This Row],[pts5124]],U14W[[#This Row],[pts5125]],U14W[[#This Row],[pts5202]],U14W[[#This Row],[pts5203]],U14W[[#This Row],[pts5204]],U14W[[#This Row],[ptsdual]])</f>
        <v>100</v>
      </c>
      <c r="F59" s="5">
        <f>SUM(U14W[[#This Row],[pts5202]],U14W[[#This Row],[pts5203]],U14W[[#This Row],[pts5204]])</f>
        <v>0</v>
      </c>
      <c r="G59">
        <f>IFERROR(VLOOKUP(U14W[[#This Row],[Card]],results5121[],3,FALSE),999)</f>
        <v>13</v>
      </c>
      <c r="H59">
        <f>VLOOKUP(U14W[[#This Row],[Column1]],pointstable[],2,FALSE)</f>
        <v>100</v>
      </c>
      <c r="I59" s="5">
        <f>IFERROR(VLOOKUP(U14W[[#This Row],[Card]],results5122[],3,FALSE),999)</f>
        <v>999</v>
      </c>
      <c r="J59" s="5">
        <f>VLOOKUP(U14W[[#This Row],[pos5122]],pointstable[],2,FALSE)</f>
        <v>0</v>
      </c>
      <c r="K59" s="5">
        <f>IFERROR(VLOOKUP(U14W[[#This Row],[Card]],results5124[],3,FALSE),999)</f>
        <v>999</v>
      </c>
      <c r="L59" s="5">
        <f>VLOOKUP(U14W[[#This Row],[pos5124]],pointstable[],2,FALSE)</f>
        <v>0</v>
      </c>
      <c r="M59" s="5">
        <f>IFERROR(VLOOKUP(U14W[[#This Row],[Card]],results5125[],3,FALSE),999)</f>
        <v>999</v>
      </c>
      <c r="N59" s="5">
        <f>VLOOKUP(U14W[[#This Row],[pos5125]],pointstable[],2,FALSE)</f>
        <v>0</v>
      </c>
      <c r="O59" s="5">
        <f>IFERROR(VLOOKUP(U14W[[#This Row],[Card]],results5202[],3,FALSE),999)</f>
        <v>999</v>
      </c>
      <c r="P59" s="5">
        <f>VLOOKUP(U14W[[#This Row],[pos5202]],pointstable[],2,FALSE)</f>
        <v>0</v>
      </c>
      <c r="Q59" s="5">
        <f>IFERROR(VLOOKUP(U14W[[#This Row],[Card]],results5203[],3,FALSE),999)</f>
        <v>999</v>
      </c>
      <c r="R59" s="5">
        <f>VLOOKUP(U14W[[#This Row],[pos5203]],pointstable[],2,FALSE)</f>
        <v>0</v>
      </c>
      <c r="S59" s="5">
        <f>IFERROR(VLOOKUP(U14W[[#This Row],[Card]],results5204[],3,FALSE),999)</f>
        <v>999</v>
      </c>
      <c r="T59" s="5">
        <f>VLOOKUP(U14W[[#This Row],[pos5204]],pointstable[],2,FALSE)</f>
        <v>0</v>
      </c>
      <c r="U59" s="5">
        <f>IFERROR(VLOOKUP(U14W[[#This Row],[Card]],resultsdual[],3,FALSE),999)</f>
        <v>999</v>
      </c>
      <c r="V59" s="5">
        <f>VLOOKUP(U14W[[#This Row],[posdual]],pointstable[],2,FALSE)</f>
        <v>0</v>
      </c>
    </row>
    <row r="60" spans="1:22" x14ac:dyDescent="0.3">
      <c r="A60">
        <v>85444</v>
      </c>
      <c r="B60" t="s">
        <v>126</v>
      </c>
      <c r="C60" t="s">
        <v>51</v>
      </c>
      <c r="D60">
        <v>5</v>
      </c>
      <c r="E60" s="5">
        <f>SUM(U14W[[#This Row],[Column2]],U14W[[#This Row],[pts5122]],U14W[[#This Row],[pts5124]],U14W[[#This Row],[pts5125]],U14W[[#This Row],[pts5202]],U14W[[#This Row],[pts5203]],U14W[[#This Row],[pts5204]],U14W[[#This Row],[ptsdual]])</f>
        <v>98</v>
      </c>
      <c r="F60" s="5">
        <f>SUM(U14W[[#This Row],[pts5202]],U14W[[#This Row],[pts5203]],U14W[[#This Row],[pts5204]])</f>
        <v>46</v>
      </c>
      <c r="G60">
        <f>IFERROR(VLOOKUP(U14W[[#This Row],[Card]],results5121[],3,FALSE),999)</f>
        <v>51</v>
      </c>
      <c r="H60">
        <f>VLOOKUP(U14W[[#This Row],[Column1]],pointstable[],2,FALSE)</f>
        <v>9</v>
      </c>
      <c r="I60" s="5">
        <f>IFERROR(VLOOKUP(U14W[[#This Row],[Card]],results5122[],3,FALSE),999)</f>
        <v>33</v>
      </c>
      <c r="J60" s="5">
        <f>VLOOKUP(U14W[[#This Row],[pos5122]],pointstable[],2,FALSE)</f>
        <v>27</v>
      </c>
      <c r="K60" s="5">
        <f>IFERROR(VLOOKUP(U14W[[#This Row],[Card]],results5124[],3,FALSE),999)</f>
        <v>999</v>
      </c>
      <c r="L60" s="5">
        <f>VLOOKUP(U14W[[#This Row],[pos5124]],pointstable[],2,FALSE)</f>
        <v>0</v>
      </c>
      <c r="M60" s="5">
        <f>IFERROR(VLOOKUP(U14W[[#This Row],[Card]],results5125[],3,FALSE),999)</f>
        <v>999</v>
      </c>
      <c r="N60" s="5">
        <f>VLOOKUP(U14W[[#This Row],[pos5125]],pointstable[],2,FALSE)</f>
        <v>0</v>
      </c>
      <c r="O60" s="5">
        <f>IFERROR(VLOOKUP(U14W[[#This Row],[Card]],results5202[],3,FALSE),999)</f>
        <v>61</v>
      </c>
      <c r="P60" s="5">
        <f>VLOOKUP(U14W[[#This Row],[pos5202]],pointstable[],2,FALSE)</f>
        <v>0</v>
      </c>
      <c r="Q60" s="5">
        <f>IFERROR(VLOOKUP(U14W[[#This Row],[Card]],results5203[],3,FALSE),999)</f>
        <v>46</v>
      </c>
      <c r="R60" s="5">
        <f>VLOOKUP(U14W[[#This Row],[pos5203]],pointstable[],2,FALSE)</f>
        <v>14</v>
      </c>
      <c r="S60" s="5">
        <f>IFERROR(VLOOKUP(U14W[[#This Row],[Card]],results5204[],3,FALSE),999)</f>
        <v>28</v>
      </c>
      <c r="T60" s="5">
        <f>VLOOKUP(U14W[[#This Row],[pos5204]],pointstable[],2,FALSE)</f>
        <v>32</v>
      </c>
      <c r="U60" s="5">
        <f>IFERROR(VLOOKUP(U14W[[#This Row],[Card]],resultsdual[],3,FALSE),999)</f>
        <v>44</v>
      </c>
      <c r="V60" s="5">
        <f>VLOOKUP(U14W[[#This Row],[posdual]],pointstable[],2,FALSE)</f>
        <v>16</v>
      </c>
    </row>
    <row r="61" spans="1:22" x14ac:dyDescent="0.3">
      <c r="A61">
        <v>84846</v>
      </c>
      <c r="B61" t="s">
        <v>161</v>
      </c>
      <c r="C61" t="s">
        <v>105</v>
      </c>
      <c r="D61">
        <v>4</v>
      </c>
      <c r="E61" s="5">
        <f>SUM(U14W[[#This Row],[Column2]],U14W[[#This Row],[pts5122]],U14W[[#This Row],[pts5124]],U14W[[#This Row],[pts5125]],U14W[[#This Row],[pts5202]],U14W[[#This Row],[pts5203]],U14W[[#This Row],[pts5204]],U14W[[#This Row],[ptsdual]])</f>
        <v>94</v>
      </c>
      <c r="F61" s="5">
        <f>SUM(U14W[[#This Row],[pts5202]],U14W[[#This Row],[pts5203]],U14W[[#This Row],[pts5204]])</f>
        <v>63</v>
      </c>
      <c r="G61">
        <f>IFERROR(VLOOKUP(U14W[[#This Row],[Card]],results5121[],3,FALSE),999)</f>
        <v>68</v>
      </c>
      <c r="H61">
        <f>VLOOKUP(U14W[[#This Row],[Column1]],pointstable[],2,FALSE)</f>
        <v>0</v>
      </c>
      <c r="I61" s="5">
        <f>IFERROR(VLOOKUP(U14W[[#This Row],[Card]],results5122[],3,FALSE),999)</f>
        <v>47</v>
      </c>
      <c r="J61" s="5">
        <f>VLOOKUP(U14W[[#This Row],[pos5122]],pointstable[],2,FALSE)</f>
        <v>13</v>
      </c>
      <c r="K61" s="5">
        <f>IFERROR(VLOOKUP(U14W[[#This Row],[Card]],results5124[],3,FALSE),999)</f>
        <v>999</v>
      </c>
      <c r="L61" s="5">
        <f>VLOOKUP(U14W[[#This Row],[pos5124]],pointstable[],2,FALSE)</f>
        <v>0</v>
      </c>
      <c r="M61" s="5">
        <f>IFERROR(VLOOKUP(U14W[[#This Row],[Card]],results5125[],3,FALSE),999)</f>
        <v>42</v>
      </c>
      <c r="N61" s="5">
        <f>VLOOKUP(U14W[[#This Row],[pos5125]],pointstable[],2,FALSE)</f>
        <v>18</v>
      </c>
      <c r="O61" s="5">
        <f>IFERROR(VLOOKUP(U14W[[#This Row],[Card]],results5202[],3,FALSE),999)</f>
        <v>51</v>
      </c>
      <c r="P61" s="5">
        <f>VLOOKUP(U14W[[#This Row],[pos5202]],pointstable[],2,FALSE)</f>
        <v>9</v>
      </c>
      <c r="Q61" s="5">
        <f>IFERROR(VLOOKUP(U14W[[#This Row],[Card]],results5203[],3,FALSE),999)</f>
        <v>36</v>
      </c>
      <c r="R61" s="5">
        <f>VLOOKUP(U14W[[#This Row],[pos5203]],pointstable[],2,FALSE)</f>
        <v>24</v>
      </c>
      <c r="S61" s="5">
        <f>IFERROR(VLOOKUP(U14W[[#This Row],[Card]],results5204[],3,FALSE),999)</f>
        <v>30</v>
      </c>
      <c r="T61" s="5">
        <f>VLOOKUP(U14W[[#This Row],[pos5204]],pointstable[],2,FALSE)</f>
        <v>30</v>
      </c>
      <c r="U61" s="5">
        <f>IFERROR(VLOOKUP(U14W[[#This Row],[Card]],resultsdual[],3,FALSE),999)</f>
        <v>999</v>
      </c>
      <c r="V61" s="5">
        <f>VLOOKUP(U14W[[#This Row],[posdual]],pointstable[],2,FALSE)</f>
        <v>0</v>
      </c>
    </row>
    <row r="62" spans="1:22" x14ac:dyDescent="0.3">
      <c r="A62">
        <v>82175</v>
      </c>
      <c r="B62" t="s">
        <v>72</v>
      </c>
      <c r="C62" t="s">
        <v>68</v>
      </c>
      <c r="D62">
        <v>4</v>
      </c>
      <c r="E62" s="5">
        <f>SUM(U14W[[#This Row],[Column2]],U14W[[#This Row],[pts5122]],U14W[[#This Row],[pts5124]],U14W[[#This Row],[pts5125]],U14W[[#This Row],[pts5202]],U14W[[#This Row],[pts5203]],U14W[[#This Row],[pts5204]],U14W[[#This Row],[ptsdual]])</f>
        <v>80</v>
      </c>
      <c r="F62" s="5">
        <f>SUM(U14W[[#This Row],[pts5202]],U14W[[#This Row],[pts5203]],U14W[[#This Row],[pts5204]])</f>
        <v>0</v>
      </c>
      <c r="G62">
        <f>IFERROR(VLOOKUP(U14W[[#This Row],[Card]],results5121[],3,FALSE),999)</f>
        <v>25</v>
      </c>
      <c r="H62">
        <f>VLOOKUP(U14W[[#This Row],[Column1]],pointstable[],2,FALSE)</f>
        <v>38</v>
      </c>
      <c r="I62" s="5">
        <f>IFERROR(VLOOKUP(U14W[[#This Row],[Card]],results5122[],3,FALSE),999)</f>
        <v>50</v>
      </c>
      <c r="J62" s="5">
        <f>VLOOKUP(U14W[[#This Row],[pos5122]],pointstable[],2,FALSE)</f>
        <v>10</v>
      </c>
      <c r="K62" s="5">
        <f>IFERROR(VLOOKUP(U14W[[#This Row],[Card]],results5124[],3,FALSE),999)</f>
        <v>999</v>
      </c>
      <c r="L62" s="5">
        <f>VLOOKUP(U14W[[#This Row],[pos5124]],pointstable[],2,FALSE)</f>
        <v>0</v>
      </c>
      <c r="M62" s="5">
        <f>IFERROR(VLOOKUP(U14W[[#This Row],[Card]],results5125[],3,FALSE),999)</f>
        <v>28</v>
      </c>
      <c r="N62" s="5">
        <f>VLOOKUP(U14W[[#This Row],[pos5125]],pointstable[],2,FALSE)</f>
        <v>32</v>
      </c>
      <c r="O62" s="5">
        <f>IFERROR(VLOOKUP(U14W[[#This Row],[Card]],results5202[],3,FALSE),999)</f>
        <v>999</v>
      </c>
      <c r="P62" s="5">
        <f>VLOOKUP(U14W[[#This Row],[pos5202]],pointstable[],2,FALSE)</f>
        <v>0</v>
      </c>
      <c r="Q62" s="5">
        <f>IFERROR(VLOOKUP(U14W[[#This Row],[Card]],results5203[],3,FALSE),999)</f>
        <v>999</v>
      </c>
      <c r="R62" s="5">
        <f>VLOOKUP(U14W[[#This Row],[pos5203]],pointstable[],2,FALSE)</f>
        <v>0</v>
      </c>
      <c r="S62" s="5">
        <f>IFERROR(VLOOKUP(U14W[[#This Row],[Card]],results5204[],3,FALSE),999)</f>
        <v>999</v>
      </c>
      <c r="T62" s="5">
        <f>VLOOKUP(U14W[[#This Row],[pos5204]],pointstable[],2,FALSE)</f>
        <v>0</v>
      </c>
      <c r="U62" s="5">
        <f>IFERROR(VLOOKUP(U14W[[#This Row],[Card]],resultsdual[],3,FALSE),999)</f>
        <v>999</v>
      </c>
      <c r="V62" s="5">
        <f>VLOOKUP(U14W[[#This Row],[posdual]],pointstable[],2,FALSE)</f>
        <v>0</v>
      </c>
    </row>
    <row r="63" spans="1:22" x14ac:dyDescent="0.3">
      <c r="A63">
        <v>85890</v>
      </c>
      <c r="B63" t="s">
        <v>87</v>
      </c>
      <c r="C63" t="s">
        <v>88</v>
      </c>
      <c r="D63">
        <v>4</v>
      </c>
      <c r="E63" s="5">
        <f>SUM(U14W[[#This Row],[Column2]],U14W[[#This Row],[pts5122]],U14W[[#This Row],[pts5124]],U14W[[#This Row],[pts5125]],U14W[[#This Row],[pts5202]],U14W[[#This Row],[pts5203]],U14W[[#This Row],[pts5204]],U14W[[#This Row],[ptsdual]])</f>
        <v>79</v>
      </c>
      <c r="F63" s="5">
        <f>SUM(U14W[[#This Row],[pts5202]],U14W[[#This Row],[pts5203]],U14W[[#This Row],[pts5204]])</f>
        <v>0</v>
      </c>
      <c r="G63">
        <f>IFERROR(VLOOKUP(U14W[[#This Row],[Card]],results5121[],3,FALSE),999)</f>
        <v>33</v>
      </c>
      <c r="H63">
        <f>VLOOKUP(U14W[[#This Row],[Column1]],pointstable[],2,FALSE)</f>
        <v>27</v>
      </c>
      <c r="I63" s="5">
        <f>IFERROR(VLOOKUP(U14W[[#This Row],[Card]],results5122[],3,FALSE),999)</f>
        <v>26</v>
      </c>
      <c r="J63" s="5">
        <f>VLOOKUP(U14W[[#This Row],[pos5122]],pointstable[],2,FALSE)</f>
        <v>36</v>
      </c>
      <c r="K63" s="5">
        <f>IFERROR(VLOOKUP(U14W[[#This Row],[Card]],results5124[],3,FALSE),999)</f>
        <v>999</v>
      </c>
      <c r="L63" s="5">
        <f>VLOOKUP(U14W[[#This Row],[pos5124]],pointstable[],2,FALSE)</f>
        <v>0</v>
      </c>
      <c r="M63" s="5">
        <f>IFERROR(VLOOKUP(U14W[[#This Row],[Card]],results5125[],3,FALSE),999)</f>
        <v>44</v>
      </c>
      <c r="N63" s="5">
        <f>VLOOKUP(U14W[[#This Row],[pos5125]],pointstable[],2,FALSE)</f>
        <v>16</v>
      </c>
      <c r="O63" s="5">
        <f>IFERROR(VLOOKUP(U14W[[#This Row],[Card]],results5202[],3,FALSE),999)</f>
        <v>999</v>
      </c>
      <c r="P63" s="5">
        <f>VLOOKUP(U14W[[#This Row],[pos5202]],pointstable[],2,FALSE)</f>
        <v>0</v>
      </c>
      <c r="Q63" s="5">
        <f>IFERROR(VLOOKUP(U14W[[#This Row],[Card]],results5203[],3,FALSE),999)</f>
        <v>999</v>
      </c>
      <c r="R63" s="5">
        <f>VLOOKUP(U14W[[#This Row],[pos5203]],pointstable[],2,FALSE)</f>
        <v>0</v>
      </c>
      <c r="S63" s="5">
        <f>IFERROR(VLOOKUP(U14W[[#This Row],[Card]],results5204[],3,FALSE),999)</f>
        <v>999</v>
      </c>
      <c r="T63" s="5">
        <f>VLOOKUP(U14W[[#This Row],[pos5204]],pointstable[],2,FALSE)</f>
        <v>0</v>
      </c>
      <c r="U63" s="5">
        <f>IFERROR(VLOOKUP(U14W[[#This Row],[Card]],resultsdual[],3,FALSE),999)</f>
        <v>999</v>
      </c>
      <c r="V63" s="5">
        <f>VLOOKUP(U14W[[#This Row],[posdual]],pointstable[],2,FALSE)</f>
        <v>0</v>
      </c>
    </row>
    <row r="64" spans="1:22" x14ac:dyDescent="0.3">
      <c r="A64">
        <v>84699</v>
      </c>
      <c r="B64" t="s">
        <v>195</v>
      </c>
      <c r="C64" t="s">
        <v>51</v>
      </c>
      <c r="D64">
        <v>5</v>
      </c>
      <c r="E64" s="5">
        <f>SUM(U14W[[#This Row],[Column2]],U14W[[#This Row],[pts5122]],U14W[[#This Row],[pts5124]],U14W[[#This Row],[pts5125]],U14W[[#This Row],[pts5202]],U14W[[#This Row],[pts5203]],U14W[[#This Row],[pts5204]],U14W[[#This Row],[ptsdual]])</f>
        <v>70</v>
      </c>
      <c r="F64" s="5">
        <f>SUM(U14W[[#This Row],[pts5202]],U14W[[#This Row],[pts5203]],U14W[[#This Row],[pts5204]])</f>
        <v>31</v>
      </c>
      <c r="G64">
        <f>IFERROR(VLOOKUP(U14W[[#This Row],[Card]],results5121[],3,FALSE),999)</f>
        <v>85</v>
      </c>
      <c r="H64">
        <f>VLOOKUP(U14W[[#This Row],[Column1]],pointstable[],2,FALSE)</f>
        <v>0</v>
      </c>
      <c r="I64" s="5">
        <f>IFERROR(VLOOKUP(U14W[[#This Row],[Card]],results5122[],3,FALSE),999)</f>
        <v>68</v>
      </c>
      <c r="J64" s="5">
        <f>VLOOKUP(U14W[[#This Row],[pos5122]],pointstable[],2,FALSE)</f>
        <v>0</v>
      </c>
      <c r="K64" s="5">
        <f>IFERROR(VLOOKUP(U14W[[#This Row],[Card]],results5124[],3,FALSE),999)</f>
        <v>47</v>
      </c>
      <c r="L64" s="5">
        <f>VLOOKUP(U14W[[#This Row],[pos5124]],pointstable[],2,FALSE)</f>
        <v>13</v>
      </c>
      <c r="M64" s="5">
        <f>IFERROR(VLOOKUP(U14W[[#This Row],[Card]],results5125[],3,FALSE),999)</f>
        <v>48</v>
      </c>
      <c r="N64" s="5">
        <f>VLOOKUP(U14W[[#This Row],[pos5125]],pointstable[],2,FALSE)</f>
        <v>12</v>
      </c>
      <c r="O64" s="5">
        <f>IFERROR(VLOOKUP(U14W[[#This Row],[Card]],results5202[],3,FALSE),999)</f>
        <v>49</v>
      </c>
      <c r="P64" s="5">
        <f>VLOOKUP(U14W[[#This Row],[pos5202]],pointstable[],2,FALSE)</f>
        <v>11</v>
      </c>
      <c r="Q64" s="5">
        <f>IFERROR(VLOOKUP(U14W[[#This Row],[Card]],results5203[],3,FALSE),999)</f>
        <v>54</v>
      </c>
      <c r="R64" s="5">
        <f>VLOOKUP(U14W[[#This Row],[pos5203]],pointstable[],2,FALSE)</f>
        <v>6</v>
      </c>
      <c r="S64" s="5">
        <f>IFERROR(VLOOKUP(U14W[[#This Row],[Card]],results5204[],3,FALSE),999)</f>
        <v>46</v>
      </c>
      <c r="T64" s="5">
        <f>VLOOKUP(U14W[[#This Row],[pos5204]],pointstable[],2,FALSE)</f>
        <v>14</v>
      </c>
      <c r="U64" s="5">
        <f>IFERROR(VLOOKUP(U14W[[#This Row],[Card]],resultsdual[],3,FALSE),999)</f>
        <v>46</v>
      </c>
      <c r="V64" s="5">
        <f>VLOOKUP(U14W[[#This Row],[posdual]],pointstable[],2,FALSE)</f>
        <v>14</v>
      </c>
    </row>
    <row r="65" spans="1:22" x14ac:dyDescent="0.3">
      <c r="A65">
        <v>87072</v>
      </c>
      <c r="B65" t="s">
        <v>223</v>
      </c>
      <c r="C65" t="s">
        <v>151</v>
      </c>
      <c r="D65">
        <v>5</v>
      </c>
      <c r="E65" s="5">
        <f>SUM(U14W[[#This Row],[Column2]],U14W[[#This Row],[pts5122]],U14W[[#This Row],[pts5124]],U14W[[#This Row],[pts5125]],U14W[[#This Row],[pts5202]],U14W[[#This Row],[pts5203]],U14W[[#This Row],[pts5204]],U14W[[#This Row],[ptsdual]])</f>
        <v>69</v>
      </c>
      <c r="F65" s="5">
        <f>SUM(U14W[[#This Row],[pts5202]],U14W[[#This Row],[pts5203]],U14W[[#This Row],[pts5204]])</f>
        <v>22</v>
      </c>
      <c r="G65">
        <f>IFERROR(VLOOKUP(U14W[[#This Row],[Card]],results5121[],3,FALSE),999)</f>
        <v>999</v>
      </c>
      <c r="H65">
        <f>VLOOKUP(U14W[[#This Row],[Column1]],pointstable[],2,FALSE)</f>
        <v>0</v>
      </c>
      <c r="I65" s="5">
        <f>IFERROR(VLOOKUP(U14W[[#This Row],[Card]],results5122[],3,FALSE),999)</f>
        <v>999</v>
      </c>
      <c r="J65" s="5">
        <f>VLOOKUP(U14W[[#This Row],[pos5122]],pointstable[],2,FALSE)</f>
        <v>0</v>
      </c>
      <c r="K65" s="5">
        <f>IFERROR(VLOOKUP(U14W[[#This Row],[Card]],results5124[],3,FALSE),999)</f>
        <v>40</v>
      </c>
      <c r="L65" s="5">
        <f>VLOOKUP(U14W[[#This Row],[pos5124]],pointstable[],2,FALSE)</f>
        <v>20</v>
      </c>
      <c r="M65" s="5">
        <f>IFERROR(VLOOKUP(U14W[[#This Row],[Card]],results5125[],3,FALSE),999)</f>
        <v>999</v>
      </c>
      <c r="N65" s="5">
        <f>VLOOKUP(U14W[[#This Row],[pos5125]],pointstable[],2,FALSE)</f>
        <v>0</v>
      </c>
      <c r="O65" s="5">
        <f>IFERROR(VLOOKUP(U14W[[#This Row],[Card]],results5202[],3,FALSE),999)</f>
        <v>65</v>
      </c>
      <c r="P65" s="5">
        <f>VLOOKUP(U14W[[#This Row],[pos5202]],pointstable[],2,FALSE)</f>
        <v>0</v>
      </c>
      <c r="Q65" s="5">
        <f>IFERROR(VLOOKUP(U14W[[#This Row],[Card]],results5203[],3,FALSE),999)</f>
        <v>55</v>
      </c>
      <c r="R65" s="5">
        <f>VLOOKUP(U14W[[#This Row],[pos5203]],pointstable[],2,FALSE)</f>
        <v>5</v>
      </c>
      <c r="S65" s="5">
        <f>IFERROR(VLOOKUP(U14W[[#This Row],[Card]],results5204[],3,FALSE),999)</f>
        <v>43</v>
      </c>
      <c r="T65" s="5">
        <f>VLOOKUP(U14W[[#This Row],[pos5204]],pointstable[],2,FALSE)</f>
        <v>17</v>
      </c>
      <c r="U65" s="5">
        <f>IFERROR(VLOOKUP(U14W[[#This Row],[Card]],resultsdual[],3,FALSE),999)</f>
        <v>33</v>
      </c>
      <c r="V65" s="5">
        <f>VLOOKUP(U14W[[#This Row],[posdual]],pointstable[],2,FALSE)</f>
        <v>27</v>
      </c>
    </row>
    <row r="66" spans="1:22" x14ac:dyDescent="0.3">
      <c r="A66">
        <v>80494</v>
      </c>
      <c r="B66" t="s">
        <v>881</v>
      </c>
      <c r="C66" t="s">
        <v>882</v>
      </c>
      <c r="D66">
        <v>4</v>
      </c>
      <c r="E66" s="5">
        <f>SUM(U14W[[#This Row],[Column2]],U14W[[#This Row],[pts5122]],U14W[[#This Row],[pts5124]],U14W[[#This Row],[pts5125]],U14W[[#This Row],[pts5202]],U14W[[#This Row],[pts5203]],U14W[[#This Row],[pts5204]],U14W[[#This Row],[ptsdual]])</f>
        <v>68</v>
      </c>
      <c r="F66">
        <f>SUM(U14W[[#This Row],[pts5202]],U14W[[#This Row],[pts5203]],U14W[[#This Row],[pts5204]])</f>
        <v>62</v>
      </c>
      <c r="G66" s="5">
        <f>IFERROR(VLOOKUP(U14W[[#This Row],[Card]],results5121[],3,FALSE),999)</f>
        <v>999</v>
      </c>
      <c r="H66" s="5">
        <f>VLOOKUP(U14W[[#This Row],[Column1]],pointstable[],2,FALSE)</f>
        <v>0</v>
      </c>
      <c r="I66" s="5">
        <f>IFERROR(VLOOKUP(U14W[[#This Row],[Card]],results5122[],3,FALSE),999)</f>
        <v>999</v>
      </c>
      <c r="J66" s="5">
        <f>VLOOKUP(U14W[[#This Row],[pos5122]],pointstable[],2,FALSE)</f>
        <v>0</v>
      </c>
      <c r="K66" s="5">
        <f>IFERROR(VLOOKUP(U14W[[#This Row],[Card]],results5124[],3,FALSE),999)</f>
        <v>999</v>
      </c>
      <c r="L66" s="5">
        <f>VLOOKUP(U14W[[#This Row],[pos5124]],pointstable[],2,FALSE)</f>
        <v>0</v>
      </c>
      <c r="M66" s="5">
        <f>IFERROR(VLOOKUP(U14W[[#This Row],[Card]],results5125[],3,FALSE),999)</f>
        <v>999</v>
      </c>
      <c r="N66" s="5">
        <f>VLOOKUP(U14W[[#This Row],[pos5125]],pointstable[],2,FALSE)</f>
        <v>0</v>
      </c>
      <c r="O66" s="5">
        <f>IFERROR(VLOOKUP(U14W[[#This Row],[Card]],results5202[],3,FALSE),999)</f>
        <v>32</v>
      </c>
      <c r="P66" s="5">
        <f>VLOOKUP(U14W[[#This Row],[pos5202]],pointstable[],2,FALSE)</f>
        <v>28</v>
      </c>
      <c r="Q66" s="5">
        <f>IFERROR(VLOOKUP(U14W[[#This Row],[Card]],results5203[],3,FALSE),999)</f>
        <v>27</v>
      </c>
      <c r="R66" s="5">
        <f>VLOOKUP(U14W[[#This Row],[pos5203]],pointstable[],2,FALSE)</f>
        <v>34</v>
      </c>
      <c r="S66" s="5">
        <f>IFERROR(VLOOKUP(U14W[[#This Row],[Card]],results5204[],3,FALSE),999)</f>
        <v>999</v>
      </c>
      <c r="T66" s="5">
        <f>VLOOKUP(U14W[[#This Row],[pos5204]],pointstable[],2,FALSE)</f>
        <v>0</v>
      </c>
      <c r="U66" s="5">
        <f>IFERROR(VLOOKUP(U14W[[#This Row],[Card]],resultsdual[],3,FALSE),999)</f>
        <v>54</v>
      </c>
      <c r="V66" s="5">
        <f>VLOOKUP(U14W[[#This Row],[posdual]],pointstable[],2,FALSE)</f>
        <v>6</v>
      </c>
    </row>
    <row r="67" spans="1:22" x14ac:dyDescent="0.3">
      <c r="A67">
        <v>79149</v>
      </c>
      <c r="B67" t="s">
        <v>107</v>
      </c>
      <c r="C67" t="s">
        <v>108</v>
      </c>
      <c r="D67">
        <v>4</v>
      </c>
      <c r="E67" s="5">
        <f>SUM(U14W[[#This Row],[Column2]],U14W[[#This Row],[pts5122]],U14W[[#This Row],[pts5124]],U14W[[#This Row],[pts5125]],U14W[[#This Row],[pts5202]],U14W[[#This Row],[pts5203]],U14W[[#This Row],[pts5204]],U14W[[#This Row],[ptsdual]])</f>
        <v>67</v>
      </c>
      <c r="F67" s="5">
        <f>SUM(U14W[[#This Row],[pts5202]],U14W[[#This Row],[pts5203]],U14W[[#This Row],[pts5204]])</f>
        <v>0</v>
      </c>
      <c r="G67">
        <f>IFERROR(VLOOKUP(U14W[[#This Row],[Card]],results5121[],3,FALSE),999)</f>
        <v>42</v>
      </c>
      <c r="H67">
        <f>VLOOKUP(U14W[[#This Row],[Column1]],pointstable[],2,FALSE)</f>
        <v>18</v>
      </c>
      <c r="I67" s="5">
        <f>IFERROR(VLOOKUP(U14W[[#This Row],[Card]],results5122[],3,FALSE),999)</f>
        <v>38</v>
      </c>
      <c r="J67" s="5">
        <f>VLOOKUP(U14W[[#This Row],[pos5122]],pointstable[],2,FALSE)</f>
        <v>22</v>
      </c>
      <c r="K67" s="5">
        <f>IFERROR(VLOOKUP(U14W[[#This Row],[Card]],results5124[],3,FALSE),999)</f>
        <v>33</v>
      </c>
      <c r="L67" s="5">
        <f>VLOOKUP(U14W[[#This Row],[pos5124]],pointstable[],2,FALSE)</f>
        <v>27</v>
      </c>
      <c r="M67" s="5">
        <f>IFERROR(VLOOKUP(U14W[[#This Row],[Card]],results5125[],3,FALSE),999)</f>
        <v>999</v>
      </c>
      <c r="N67" s="5">
        <f>VLOOKUP(U14W[[#This Row],[pos5125]],pointstable[],2,FALSE)</f>
        <v>0</v>
      </c>
      <c r="O67" s="5">
        <f>IFERROR(VLOOKUP(U14W[[#This Row],[Card]],results5202[],3,FALSE),999)</f>
        <v>999</v>
      </c>
      <c r="P67" s="5">
        <f>VLOOKUP(U14W[[#This Row],[pos5202]],pointstable[],2,FALSE)</f>
        <v>0</v>
      </c>
      <c r="Q67" s="5">
        <f>IFERROR(VLOOKUP(U14W[[#This Row],[Card]],results5203[],3,FALSE),999)</f>
        <v>999</v>
      </c>
      <c r="R67" s="5">
        <f>VLOOKUP(U14W[[#This Row],[pos5203]],pointstable[],2,FALSE)</f>
        <v>0</v>
      </c>
      <c r="S67" s="5">
        <f>IFERROR(VLOOKUP(U14W[[#This Row],[Card]],results5204[],3,FALSE),999)</f>
        <v>999</v>
      </c>
      <c r="T67" s="5">
        <f>VLOOKUP(U14W[[#This Row],[pos5204]],pointstable[],2,FALSE)</f>
        <v>0</v>
      </c>
      <c r="U67" s="5">
        <f>IFERROR(VLOOKUP(U14W[[#This Row],[Card]],resultsdual[],3,FALSE),999)</f>
        <v>999</v>
      </c>
      <c r="V67" s="5">
        <f>VLOOKUP(U14W[[#This Row],[posdual]],pointstable[],2,FALSE)</f>
        <v>0</v>
      </c>
    </row>
    <row r="68" spans="1:22" x14ac:dyDescent="0.3">
      <c r="A68">
        <v>80689</v>
      </c>
      <c r="B68" t="s">
        <v>215</v>
      </c>
      <c r="C68" t="s">
        <v>41</v>
      </c>
      <c r="D68">
        <v>4</v>
      </c>
      <c r="E68" s="5">
        <f>SUM(U14W[[#This Row],[Column2]],U14W[[#This Row],[pts5122]],U14W[[#This Row],[pts5124]],U14W[[#This Row],[pts5125]],U14W[[#This Row],[pts5202]],U14W[[#This Row],[pts5203]],U14W[[#This Row],[pts5204]],U14W[[#This Row],[ptsdual]])</f>
        <v>59</v>
      </c>
      <c r="F68" s="5">
        <f>SUM(U14W[[#This Row],[pts5202]],U14W[[#This Row],[pts5203]],U14W[[#This Row],[pts5204]])</f>
        <v>10</v>
      </c>
      <c r="G68">
        <f>IFERROR(VLOOKUP(U14W[[#This Row],[Card]],results5121[],3,FALSE),999)</f>
        <v>999</v>
      </c>
      <c r="H68">
        <f>VLOOKUP(U14W[[#This Row],[Column1]],pointstable[],2,FALSE)</f>
        <v>0</v>
      </c>
      <c r="I68" s="5">
        <f>IFERROR(VLOOKUP(U14W[[#This Row],[Card]],results5122[],3,FALSE),999)</f>
        <v>999</v>
      </c>
      <c r="J68" s="5">
        <f>VLOOKUP(U14W[[#This Row],[pos5122]],pointstable[],2,FALSE)</f>
        <v>0</v>
      </c>
      <c r="K68" s="5">
        <f>IFERROR(VLOOKUP(U14W[[#This Row],[Card]],results5124[],3,FALSE),999)</f>
        <v>999</v>
      </c>
      <c r="L68" s="5">
        <f>VLOOKUP(U14W[[#This Row],[pos5124]],pointstable[],2,FALSE)</f>
        <v>0</v>
      </c>
      <c r="M68" s="5">
        <f>IFERROR(VLOOKUP(U14W[[#This Row],[Card]],results5125[],3,FALSE),999)</f>
        <v>34</v>
      </c>
      <c r="N68" s="5">
        <f>VLOOKUP(U14W[[#This Row],[pos5125]],pointstable[],2,FALSE)</f>
        <v>26</v>
      </c>
      <c r="O68" s="5">
        <f>IFERROR(VLOOKUP(U14W[[#This Row],[Card]],results5202[],3,FALSE),999)</f>
        <v>64</v>
      </c>
      <c r="P68" s="5">
        <f>VLOOKUP(U14W[[#This Row],[pos5202]],pointstable[],2,FALSE)</f>
        <v>0</v>
      </c>
      <c r="Q68" s="5">
        <f>IFERROR(VLOOKUP(U14W[[#This Row],[Card]],results5203[],3,FALSE),999)</f>
        <v>60</v>
      </c>
      <c r="R68" s="5">
        <f>VLOOKUP(U14W[[#This Row],[pos5203]],pointstable[],2,FALSE)</f>
        <v>1</v>
      </c>
      <c r="S68" s="5">
        <f>IFERROR(VLOOKUP(U14W[[#This Row],[Card]],results5204[],3,FALSE),999)</f>
        <v>51</v>
      </c>
      <c r="T68" s="5">
        <f>VLOOKUP(U14W[[#This Row],[pos5204]],pointstable[],2,FALSE)</f>
        <v>9</v>
      </c>
      <c r="U68" s="5">
        <f>IFERROR(VLOOKUP(U14W[[#This Row],[Card]],resultsdual[],3,FALSE),999)</f>
        <v>37</v>
      </c>
      <c r="V68" s="5">
        <f>VLOOKUP(U14W[[#This Row],[posdual]],pointstable[],2,FALSE)</f>
        <v>23</v>
      </c>
    </row>
    <row r="69" spans="1:22" x14ac:dyDescent="0.3">
      <c r="A69">
        <v>85474</v>
      </c>
      <c r="B69" t="s">
        <v>220</v>
      </c>
      <c r="C69" t="s">
        <v>151</v>
      </c>
      <c r="D69">
        <v>4</v>
      </c>
      <c r="E69" s="5">
        <f>SUM(U14W[[#This Row],[Column2]],U14W[[#This Row],[pts5122]],U14W[[#This Row],[pts5124]],U14W[[#This Row],[pts5125]],U14W[[#This Row],[pts5202]],U14W[[#This Row],[pts5203]],U14W[[#This Row],[pts5204]],U14W[[#This Row],[ptsdual]])</f>
        <v>58</v>
      </c>
      <c r="F69" s="5">
        <f>SUM(U14W[[#This Row],[pts5202]],U14W[[#This Row],[pts5203]],U14W[[#This Row],[pts5204]])</f>
        <v>21</v>
      </c>
      <c r="G69">
        <f>IFERROR(VLOOKUP(U14W[[#This Row],[Card]],results5121[],3,FALSE),999)</f>
        <v>999</v>
      </c>
      <c r="H69">
        <f>VLOOKUP(U14W[[#This Row],[Column1]],pointstable[],2,FALSE)</f>
        <v>0</v>
      </c>
      <c r="I69" s="5">
        <f>IFERROR(VLOOKUP(U14W[[#This Row],[Card]],results5122[],3,FALSE),999)</f>
        <v>999</v>
      </c>
      <c r="J69" s="5">
        <f>VLOOKUP(U14W[[#This Row],[pos5122]],pointstable[],2,FALSE)</f>
        <v>0</v>
      </c>
      <c r="K69" s="5">
        <f>IFERROR(VLOOKUP(U14W[[#This Row],[Card]],results5124[],3,FALSE),999)</f>
        <v>999</v>
      </c>
      <c r="L69" s="5">
        <f>VLOOKUP(U14W[[#This Row],[pos5124]],pointstable[],2,FALSE)</f>
        <v>0</v>
      </c>
      <c r="M69" s="5">
        <f>IFERROR(VLOOKUP(U14W[[#This Row],[Card]],results5125[],3,FALSE),999)</f>
        <v>30</v>
      </c>
      <c r="N69" s="5">
        <f>VLOOKUP(U14W[[#This Row],[pos5125]],pointstable[],2,FALSE)</f>
        <v>30</v>
      </c>
      <c r="O69" s="5">
        <f>IFERROR(VLOOKUP(U14W[[#This Row],[Card]],results5202[],3,FALSE),999)</f>
        <v>67</v>
      </c>
      <c r="P69" s="5">
        <f>VLOOKUP(U14W[[#This Row],[pos5202]],pointstable[],2,FALSE)</f>
        <v>0</v>
      </c>
      <c r="Q69" s="5">
        <f>IFERROR(VLOOKUP(U14W[[#This Row],[Card]],results5203[],3,FALSE),999)</f>
        <v>59</v>
      </c>
      <c r="R69" s="5">
        <f>VLOOKUP(U14W[[#This Row],[pos5203]],pointstable[],2,FALSE)</f>
        <v>1</v>
      </c>
      <c r="S69" s="5">
        <f>IFERROR(VLOOKUP(U14W[[#This Row],[Card]],results5204[],3,FALSE),999)</f>
        <v>40</v>
      </c>
      <c r="T69" s="5">
        <f>VLOOKUP(U14W[[#This Row],[pos5204]],pointstable[],2,FALSE)</f>
        <v>20</v>
      </c>
      <c r="U69" s="5">
        <f>IFERROR(VLOOKUP(U14W[[#This Row],[Card]],resultsdual[],3,FALSE),999)</f>
        <v>53</v>
      </c>
      <c r="V69" s="5">
        <f>VLOOKUP(U14W[[#This Row],[posdual]],pointstable[],2,FALSE)</f>
        <v>7</v>
      </c>
    </row>
    <row r="70" spans="1:22" x14ac:dyDescent="0.3">
      <c r="A70">
        <v>78643</v>
      </c>
      <c r="B70" t="s">
        <v>902</v>
      </c>
      <c r="C70" t="s">
        <v>879</v>
      </c>
      <c r="D70" s="5">
        <v>4</v>
      </c>
      <c r="E70" s="5">
        <f>SUM(U14W[[#This Row],[Column2]],U14W[[#This Row],[pts5122]],U14W[[#This Row],[pts5124]],U14W[[#This Row],[pts5125]],U14W[[#This Row],[pts5202]],U14W[[#This Row],[pts5203]],U14W[[#This Row],[pts5204]],U14W[[#This Row],[ptsdual]])</f>
        <v>56</v>
      </c>
      <c r="F70">
        <f>SUM(U14W[[#This Row],[pts5202]],U14W[[#This Row],[pts5203]],U14W[[#This Row],[pts5204]])</f>
        <v>39</v>
      </c>
      <c r="G70" s="5">
        <f>IFERROR(VLOOKUP(U14W[[#This Row],[Card]],results5121[],3,FALSE),999)</f>
        <v>999</v>
      </c>
      <c r="H70" s="5">
        <f>VLOOKUP(U14W[[#This Row],[Column1]],pointstable[],2,FALSE)</f>
        <v>0</v>
      </c>
      <c r="I70" s="5">
        <f>IFERROR(VLOOKUP(U14W[[#This Row],[Card]],results5122[],3,FALSE),999)</f>
        <v>999</v>
      </c>
      <c r="J70" s="5">
        <f>VLOOKUP(U14W[[#This Row],[pos5122]],pointstable[],2,FALSE)</f>
        <v>0</v>
      </c>
      <c r="K70" s="5">
        <f>IFERROR(VLOOKUP(U14W[[#This Row],[Card]],results5124[],3,FALSE),999)</f>
        <v>999</v>
      </c>
      <c r="L70" s="5">
        <f>VLOOKUP(U14W[[#This Row],[pos5124]],pointstable[],2,FALSE)</f>
        <v>0</v>
      </c>
      <c r="M70" s="5">
        <f>IFERROR(VLOOKUP(U14W[[#This Row],[Card]],results5125[],3,FALSE),999)</f>
        <v>999</v>
      </c>
      <c r="N70" s="5">
        <f>VLOOKUP(U14W[[#This Row],[pos5125]],pointstable[],2,FALSE)</f>
        <v>0</v>
      </c>
      <c r="O70" s="5">
        <f>IFERROR(VLOOKUP(U14W[[#This Row],[Card]],results5202[],3,FALSE),999)</f>
        <v>53</v>
      </c>
      <c r="P70" s="5">
        <f>VLOOKUP(U14W[[#This Row],[pos5202]],pointstable[],2,FALSE)</f>
        <v>7</v>
      </c>
      <c r="Q70" s="5">
        <f>IFERROR(VLOOKUP(U14W[[#This Row],[Card]],results5203[],3,FALSE),999)</f>
        <v>47</v>
      </c>
      <c r="R70" s="5">
        <f>VLOOKUP(U14W[[#This Row],[pos5203]],pointstable[],2,FALSE)</f>
        <v>13</v>
      </c>
      <c r="S70" s="5">
        <f>IFERROR(VLOOKUP(U14W[[#This Row],[Card]],results5204[],3,FALSE),999)</f>
        <v>41</v>
      </c>
      <c r="T70" s="5">
        <f>VLOOKUP(U14W[[#This Row],[pos5204]],pointstable[],2,FALSE)</f>
        <v>19</v>
      </c>
      <c r="U70" s="5">
        <f>IFERROR(VLOOKUP(U14W[[#This Row],[Card]],resultsdual[],3,FALSE),999)</f>
        <v>43</v>
      </c>
      <c r="V70" s="5">
        <f>VLOOKUP(U14W[[#This Row],[posdual]],pointstable[],2,FALSE)</f>
        <v>17</v>
      </c>
    </row>
    <row r="71" spans="1:22" x14ac:dyDescent="0.3">
      <c r="A71">
        <v>85296</v>
      </c>
      <c r="B71" t="s">
        <v>104</v>
      </c>
      <c r="C71" t="s">
        <v>105</v>
      </c>
      <c r="D71">
        <v>4</v>
      </c>
      <c r="E71" s="5">
        <f>SUM(U14W[[#This Row],[Column2]],U14W[[#This Row],[pts5122]],U14W[[#This Row],[pts5124]],U14W[[#This Row],[pts5125]],U14W[[#This Row],[pts5202]],U14W[[#This Row],[pts5203]],U14W[[#This Row],[pts5204]],U14W[[#This Row],[ptsdual]])</f>
        <v>54</v>
      </c>
      <c r="F71" s="5">
        <f>SUM(U14W[[#This Row],[pts5202]],U14W[[#This Row],[pts5203]],U14W[[#This Row],[pts5204]])</f>
        <v>0</v>
      </c>
      <c r="G71">
        <f>IFERROR(VLOOKUP(U14W[[#This Row],[Card]],results5121[],3,FALSE),999)</f>
        <v>41</v>
      </c>
      <c r="H71">
        <f>VLOOKUP(U14W[[#This Row],[Column1]],pointstable[],2,FALSE)</f>
        <v>19</v>
      </c>
      <c r="I71" s="5">
        <f>IFERROR(VLOOKUP(U14W[[#This Row],[Card]],results5122[],3,FALSE),999)</f>
        <v>45</v>
      </c>
      <c r="J71" s="5">
        <f>VLOOKUP(U14W[[#This Row],[pos5122]],pointstable[],2,FALSE)</f>
        <v>15</v>
      </c>
      <c r="K71" s="5">
        <f>IFERROR(VLOOKUP(U14W[[#This Row],[Card]],results5124[],3,FALSE),999)</f>
        <v>45</v>
      </c>
      <c r="L71" s="5">
        <f>VLOOKUP(U14W[[#This Row],[pos5124]],pointstable[],2,FALSE)</f>
        <v>15</v>
      </c>
      <c r="M71" s="5">
        <f>IFERROR(VLOOKUP(U14W[[#This Row],[Card]],results5125[],3,FALSE),999)</f>
        <v>55</v>
      </c>
      <c r="N71" s="5">
        <f>VLOOKUP(U14W[[#This Row],[pos5125]],pointstable[],2,FALSE)</f>
        <v>5</v>
      </c>
      <c r="O71" s="5">
        <f>IFERROR(VLOOKUP(U14W[[#This Row],[Card]],results5202[],3,FALSE),999)</f>
        <v>999</v>
      </c>
      <c r="P71" s="5">
        <f>VLOOKUP(U14W[[#This Row],[pos5202]],pointstable[],2,FALSE)</f>
        <v>0</v>
      </c>
      <c r="Q71" s="5">
        <f>IFERROR(VLOOKUP(U14W[[#This Row],[Card]],results5203[],3,FALSE),999)</f>
        <v>999</v>
      </c>
      <c r="R71" s="5">
        <f>VLOOKUP(U14W[[#This Row],[pos5203]],pointstable[],2,FALSE)</f>
        <v>0</v>
      </c>
      <c r="S71" s="5">
        <f>IFERROR(VLOOKUP(U14W[[#This Row],[Card]],results5204[],3,FALSE),999)</f>
        <v>999</v>
      </c>
      <c r="T71" s="5">
        <f>VLOOKUP(U14W[[#This Row],[pos5204]],pointstable[],2,FALSE)</f>
        <v>0</v>
      </c>
      <c r="U71" s="5">
        <f>IFERROR(VLOOKUP(U14W[[#This Row],[Card]],resultsdual[],3,FALSE),999)</f>
        <v>999</v>
      </c>
      <c r="V71" s="5">
        <f>VLOOKUP(U14W[[#This Row],[posdual]],pointstable[],2,FALSE)</f>
        <v>0</v>
      </c>
    </row>
    <row r="72" spans="1:22" x14ac:dyDescent="0.3">
      <c r="A72">
        <v>81084</v>
      </c>
      <c r="B72" t="s">
        <v>102</v>
      </c>
      <c r="C72" t="s">
        <v>41</v>
      </c>
      <c r="D72">
        <v>5</v>
      </c>
      <c r="E72" s="5">
        <f>SUM(U14W[[#This Row],[Column2]],U14W[[#This Row],[pts5122]],U14W[[#This Row],[pts5124]],U14W[[#This Row],[pts5125]],U14W[[#This Row],[pts5202]],U14W[[#This Row],[pts5203]],U14W[[#This Row],[pts5204]],U14W[[#This Row],[ptsdual]])</f>
        <v>50</v>
      </c>
      <c r="F72" s="5">
        <f>SUM(U14W[[#This Row],[pts5202]],U14W[[#This Row],[pts5203]],U14W[[#This Row],[pts5204]])</f>
        <v>0</v>
      </c>
      <c r="G72">
        <f>IFERROR(VLOOKUP(U14W[[#This Row],[Card]],results5121[],3,FALSE),999)</f>
        <v>40</v>
      </c>
      <c r="H72">
        <f>VLOOKUP(U14W[[#This Row],[Column1]],pointstable[],2,FALSE)</f>
        <v>20</v>
      </c>
      <c r="I72" s="5">
        <f>IFERROR(VLOOKUP(U14W[[#This Row],[Card]],results5122[],3,FALSE),999)</f>
        <v>999</v>
      </c>
      <c r="J72" s="5">
        <f>VLOOKUP(U14W[[#This Row],[pos5122]],pointstable[],2,FALSE)</f>
        <v>0</v>
      </c>
      <c r="K72" s="5">
        <f>IFERROR(VLOOKUP(U14W[[#This Row],[Card]],results5124[],3,FALSE),999)</f>
        <v>38</v>
      </c>
      <c r="L72" s="5">
        <f>VLOOKUP(U14W[[#This Row],[pos5124]],pointstable[],2,FALSE)</f>
        <v>22</v>
      </c>
      <c r="M72" s="5">
        <f>IFERROR(VLOOKUP(U14W[[#This Row],[Card]],results5125[],3,FALSE),999)</f>
        <v>52</v>
      </c>
      <c r="N72" s="5">
        <f>VLOOKUP(U14W[[#This Row],[pos5125]],pointstable[],2,FALSE)</f>
        <v>8</v>
      </c>
      <c r="O72" s="5">
        <f>IFERROR(VLOOKUP(U14W[[#This Row],[Card]],results5202[],3,FALSE),999)</f>
        <v>999</v>
      </c>
      <c r="P72" s="5">
        <f>VLOOKUP(U14W[[#This Row],[pos5202]],pointstable[],2,FALSE)</f>
        <v>0</v>
      </c>
      <c r="Q72" s="5">
        <f>IFERROR(VLOOKUP(U14W[[#This Row],[Card]],results5203[],3,FALSE),999)</f>
        <v>999</v>
      </c>
      <c r="R72" s="5">
        <f>VLOOKUP(U14W[[#This Row],[pos5203]],pointstable[],2,FALSE)</f>
        <v>0</v>
      </c>
      <c r="S72" s="5">
        <f>IFERROR(VLOOKUP(U14W[[#This Row],[Card]],results5204[],3,FALSE),999)</f>
        <v>999</v>
      </c>
      <c r="T72" s="5">
        <f>VLOOKUP(U14W[[#This Row],[pos5204]],pointstable[],2,FALSE)</f>
        <v>0</v>
      </c>
      <c r="U72" s="5">
        <f>IFERROR(VLOOKUP(U14W[[#This Row],[Card]],resultsdual[],3,FALSE),999)</f>
        <v>999</v>
      </c>
      <c r="V72" s="5">
        <f>VLOOKUP(U14W[[#This Row],[posdual]],pointstable[],2,FALSE)</f>
        <v>0</v>
      </c>
    </row>
    <row r="73" spans="1:22" x14ac:dyDescent="0.3">
      <c r="A73">
        <v>76743</v>
      </c>
      <c r="B73" t="s">
        <v>124</v>
      </c>
      <c r="C73" t="s">
        <v>88</v>
      </c>
      <c r="D73">
        <v>5</v>
      </c>
      <c r="E73" s="5">
        <f>SUM(U14W[[#This Row],[Column2]],U14W[[#This Row],[pts5122]],U14W[[#This Row],[pts5124]],U14W[[#This Row],[pts5125]],U14W[[#This Row],[pts5202]],U14W[[#This Row],[pts5203]],U14W[[#This Row],[pts5204]],U14W[[#This Row],[ptsdual]])</f>
        <v>48</v>
      </c>
      <c r="F73" s="5">
        <f>SUM(U14W[[#This Row],[pts5202]],U14W[[#This Row],[pts5203]],U14W[[#This Row],[pts5204]])</f>
        <v>0</v>
      </c>
      <c r="G73">
        <f>IFERROR(VLOOKUP(U14W[[#This Row],[Card]],results5121[],3,FALSE),999)</f>
        <v>50</v>
      </c>
      <c r="H73">
        <f>VLOOKUP(U14W[[#This Row],[Column1]],pointstable[],2,FALSE)</f>
        <v>10</v>
      </c>
      <c r="I73" s="5">
        <f>IFERROR(VLOOKUP(U14W[[#This Row],[Card]],results5122[],3,FALSE),999)</f>
        <v>999</v>
      </c>
      <c r="J73" s="5">
        <f>VLOOKUP(U14W[[#This Row],[pos5122]],pointstable[],2,FALSE)</f>
        <v>0</v>
      </c>
      <c r="K73" s="5">
        <f>IFERROR(VLOOKUP(U14W[[#This Row],[Card]],results5124[],3,FALSE),999)</f>
        <v>32</v>
      </c>
      <c r="L73" s="5">
        <f>VLOOKUP(U14W[[#This Row],[pos5124]],pointstable[],2,FALSE)</f>
        <v>28</v>
      </c>
      <c r="M73" s="5">
        <f>IFERROR(VLOOKUP(U14W[[#This Row],[Card]],results5125[],3,FALSE),999)</f>
        <v>50</v>
      </c>
      <c r="N73" s="5">
        <f>VLOOKUP(U14W[[#This Row],[pos5125]],pointstable[],2,FALSE)</f>
        <v>10</v>
      </c>
      <c r="O73" s="5">
        <f>IFERROR(VLOOKUP(U14W[[#This Row],[Card]],results5202[],3,FALSE),999)</f>
        <v>999</v>
      </c>
      <c r="P73" s="5">
        <f>VLOOKUP(U14W[[#This Row],[pos5202]],pointstable[],2,FALSE)</f>
        <v>0</v>
      </c>
      <c r="Q73" s="5">
        <f>IFERROR(VLOOKUP(U14W[[#This Row],[Card]],results5203[],3,FALSE),999)</f>
        <v>999</v>
      </c>
      <c r="R73" s="5">
        <f>VLOOKUP(U14W[[#This Row],[pos5203]],pointstable[],2,FALSE)</f>
        <v>0</v>
      </c>
      <c r="S73" s="5">
        <f>IFERROR(VLOOKUP(U14W[[#This Row],[Card]],results5204[],3,FALSE),999)</f>
        <v>999</v>
      </c>
      <c r="T73" s="5">
        <f>VLOOKUP(U14W[[#This Row],[pos5204]],pointstable[],2,FALSE)</f>
        <v>0</v>
      </c>
      <c r="U73" s="5">
        <f>IFERROR(VLOOKUP(U14W[[#This Row],[Card]],resultsdual[],3,FALSE),999)</f>
        <v>999</v>
      </c>
      <c r="V73" s="5">
        <f>VLOOKUP(U14W[[#This Row],[posdual]],pointstable[],2,FALSE)</f>
        <v>0</v>
      </c>
    </row>
    <row r="74" spans="1:22" x14ac:dyDescent="0.3">
      <c r="A74" s="26">
        <v>77127</v>
      </c>
      <c r="B74" s="28" t="s">
        <v>550</v>
      </c>
      <c r="C74" s="28" t="s">
        <v>95</v>
      </c>
      <c r="D74" s="26">
        <v>4</v>
      </c>
      <c r="E74" s="5">
        <f>SUM(U14W[[#This Row],[Column2]],U14W[[#This Row],[pts5122]],U14W[[#This Row],[pts5124]],U14W[[#This Row],[pts5125]],U14W[[#This Row],[pts5202]],U14W[[#This Row],[pts5203]],U14W[[#This Row],[pts5204]],U14W[[#This Row],[ptsdual]])</f>
        <v>44</v>
      </c>
      <c r="F74" s="5">
        <f>SUM(U14W[[#This Row],[pts5202]],U14W[[#This Row],[pts5203]],U14W[[#This Row],[pts5204]])</f>
        <v>0</v>
      </c>
      <c r="G74">
        <f>IFERROR(VLOOKUP(U14W[[#This Row],[Card]],results5121[],3,FALSE),999)</f>
        <v>999</v>
      </c>
      <c r="H74">
        <f>VLOOKUP(U14W[[#This Row],[Column1]],pointstable[],2,FALSE)</f>
        <v>0</v>
      </c>
      <c r="I74" s="5">
        <f>IFERROR(VLOOKUP(U14W[[#This Row],[Card]],results5122[],3,FALSE),999)</f>
        <v>999</v>
      </c>
      <c r="J74" s="5">
        <f>VLOOKUP(U14W[[#This Row],[pos5122]],pointstable[],2,FALSE)</f>
        <v>0</v>
      </c>
      <c r="K74" s="5">
        <f>IFERROR(VLOOKUP(U14W[[#This Row],[Card]],results5124[],3,FALSE),999)</f>
        <v>23</v>
      </c>
      <c r="L74" s="5">
        <f>VLOOKUP(U14W[[#This Row],[pos5124]],pointstable[],2,FALSE)</f>
        <v>44</v>
      </c>
      <c r="M74" s="5">
        <f>IFERROR(VLOOKUP(U14W[[#This Row],[Card]],results5125[],3,FALSE),999)</f>
        <v>999</v>
      </c>
      <c r="N74" s="5">
        <f>VLOOKUP(U14W[[#This Row],[pos5125]],pointstable[],2,FALSE)</f>
        <v>0</v>
      </c>
      <c r="O74" s="5">
        <f>IFERROR(VLOOKUP(U14W[[#This Row],[Card]],results5202[],3,FALSE),999)</f>
        <v>999</v>
      </c>
      <c r="P74" s="5">
        <f>VLOOKUP(U14W[[#This Row],[pos5202]],pointstable[],2,FALSE)</f>
        <v>0</v>
      </c>
      <c r="Q74" s="5">
        <f>IFERROR(VLOOKUP(U14W[[#This Row],[Card]],results5203[],3,FALSE),999)</f>
        <v>999</v>
      </c>
      <c r="R74" s="5">
        <f>VLOOKUP(U14W[[#This Row],[pos5203]],pointstable[],2,FALSE)</f>
        <v>0</v>
      </c>
      <c r="S74" s="5">
        <f>IFERROR(VLOOKUP(U14W[[#This Row],[Card]],results5204[],3,FALSE),999)</f>
        <v>999</v>
      </c>
      <c r="T74" s="5">
        <f>VLOOKUP(U14W[[#This Row],[pos5204]],pointstable[],2,FALSE)</f>
        <v>0</v>
      </c>
      <c r="U74" s="5">
        <f>IFERROR(VLOOKUP(U14W[[#This Row],[Card]],resultsdual[],3,FALSE),999)</f>
        <v>999</v>
      </c>
      <c r="V74" s="5">
        <f>VLOOKUP(U14W[[#This Row],[posdual]],pointstable[],2,FALSE)</f>
        <v>0</v>
      </c>
    </row>
    <row r="75" spans="1:22" x14ac:dyDescent="0.3">
      <c r="A75">
        <v>80369</v>
      </c>
      <c r="B75" t="s">
        <v>169</v>
      </c>
      <c r="C75" t="s">
        <v>48</v>
      </c>
      <c r="D75">
        <v>5</v>
      </c>
      <c r="E75" s="5">
        <f>SUM(U14W[[#This Row],[Column2]],U14W[[#This Row],[pts5122]],U14W[[#This Row],[pts5124]],U14W[[#This Row],[pts5125]],U14W[[#This Row],[pts5202]],U14W[[#This Row],[pts5203]],U14W[[#This Row],[pts5204]],U14W[[#This Row],[ptsdual]])</f>
        <v>36</v>
      </c>
      <c r="F75" s="5">
        <f>SUM(U14W[[#This Row],[pts5202]],U14W[[#This Row],[pts5203]],U14W[[#This Row],[pts5204]])</f>
        <v>4</v>
      </c>
      <c r="G75">
        <f>IFERROR(VLOOKUP(U14W[[#This Row],[Card]],results5121[],3,FALSE),999)</f>
        <v>72</v>
      </c>
      <c r="H75">
        <f>VLOOKUP(U14W[[#This Row],[Column1]],pointstable[],2,FALSE)</f>
        <v>0</v>
      </c>
      <c r="I75" s="5">
        <f>IFERROR(VLOOKUP(U14W[[#This Row],[Card]],results5122[],3,FALSE),999)</f>
        <v>61</v>
      </c>
      <c r="J75" s="5">
        <f>VLOOKUP(U14W[[#This Row],[pos5122]],pointstable[],2,FALSE)</f>
        <v>0</v>
      </c>
      <c r="K75" s="5">
        <f>IFERROR(VLOOKUP(U14W[[#This Row],[Card]],results5124[],3,FALSE),999)</f>
        <v>35</v>
      </c>
      <c r="L75" s="5">
        <f>VLOOKUP(U14W[[#This Row],[pos5124]],pointstable[],2,FALSE)</f>
        <v>25</v>
      </c>
      <c r="M75" s="5">
        <f>IFERROR(VLOOKUP(U14W[[#This Row],[Card]],results5125[],3,FALSE),999)</f>
        <v>56</v>
      </c>
      <c r="N75" s="5">
        <f>VLOOKUP(U14W[[#This Row],[pos5125]],pointstable[],2,FALSE)</f>
        <v>4</v>
      </c>
      <c r="O75" s="5">
        <f>IFERROR(VLOOKUP(U14W[[#This Row],[Card]],results5202[],3,FALSE),999)</f>
        <v>66</v>
      </c>
      <c r="P75" s="5">
        <f>VLOOKUP(U14W[[#This Row],[pos5202]],pointstable[],2,FALSE)</f>
        <v>0</v>
      </c>
      <c r="Q75" s="5">
        <f>IFERROR(VLOOKUP(U14W[[#This Row],[Card]],results5203[],3,FALSE),999)</f>
        <v>56</v>
      </c>
      <c r="R75" s="5">
        <f>VLOOKUP(U14W[[#This Row],[pos5203]],pointstable[],2,FALSE)</f>
        <v>4</v>
      </c>
      <c r="S75" s="5">
        <f>IFERROR(VLOOKUP(U14W[[#This Row],[Card]],results5204[],3,FALSE),999)</f>
        <v>999</v>
      </c>
      <c r="T75" s="5">
        <f>VLOOKUP(U14W[[#This Row],[pos5204]],pointstable[],2,FALSE)</f>
        <v>0</v>
      </c>
      <c r="U75" s="5">
        <f>IFERROR(VLOOKUP(U14W[[#This Row],[Card]],resultsdual[],3,FALSE),999)</f>
        <v>57</v>
      </c>
      <c r="V75" s="5">
        <f>VLOOKUP(U14W[[#This Row],[posdual]],pointstable[],2,FALSE)</f>
        <v>3</v>
      </c>
    </row>
    <row r="76" spans="1:22" x14ac:dyDescent="0.3">
      <c r="A76">
        <v>78457</v>
      </c>
      <c r="B76" t="s">
        <v>925</v>
      </c>
      <c r="C76" t="s">
        <v>926</v>
      </c>
      <c r="D76" s="5">
        <v>4</v>
      </c>
      <c r="E76" s="5">
        <f>SUM(U14W[[#This Row],[Column2]],U14W[[#This Row],[pts5122]],U14W[[#This Row],[pts5124]],U14W[[#This Row],[pts5125]],U14W[[#This Row],[pts5202]],U14W[[#This Row],[pts5203]],U14W[[#This Row],[pts5204]],U14W[[#This Row],[ptsdual]])</f>
        <v>36</v>
      </c>
      <c r="F76">
        <f>SUM(U14W[[#This Row],[pts5202]],U14W[[#This Row],[pts5203]],U14W[[#This Row],[pts5204]])</f>
        <v>25</v>
      </c>
      <c r="G76" s="5">
        <f>IFERROR(VLOOKUP(U14W[[#This Row],[Card]],results5121[],3,FALSE),999)</f>
        <v>999</v>
      </c>
      <c r="H76" s="5">
        <f>VLOOKUP(U14W[[#This Row],[Column1]],pointstable[],2,FALSE)</f>
        <v>0</v>
      </c>
      <c r="I76" s="5">
        <f>IFERROR(VLOOKUP(U14W[[#This Row],[Card]],results5122[],3,FALSE),999)</f>
        <v>999</v>
      </c>
      <c r="J76" s="5">
        <f>VLOOKUP(U14W[[#This Row],[pos5122]],pointstable[],2,FALSE)</f>
        <v>0</v>
      </c>
      <c r="K76" s="5">
        <f>IFERROR(VLOOKUP(U14W[[#This Row],[Card]],results5124[],3,FALSE),999)</f>
        <v>999</v>
      </c>
      <c r="L76" s="5">
        <f>VLOOKUP(U14W[[#This Row],[pos5124]],pointstable[],2,FALSE)</f>
        <v>0</v>
      </c>
      <c r="M76" s="5">
        <f>IFERROR(VLOOKUP(U14W[[#This Row],[Card]],results5125[],3,FALSE),999)</f>
        <v>999</v>
      </c>
      <c r="N76" s="5">
        <f>VLOOKUP(U14W[[#This Row],[pos5125]],pointstable[],2,FALSE)</f>
        <v>0</v>
      </c>
      <c r="O76" s="5">
        <f>IFERROR(VLOOKUP(U14W[[#This Row],[Card]],results5202[],3,FALSE),999)</f>
        <v>69</v>
      </c>
      <c r="P76" s="5">
        <f>VLOOKUP(U14W[[#This Row],[pos5202]],pointstable[],2,FALSE)</f>
        <v>0</v>
      </c>
      <c r="Q76" s="5">
        <f>IFERROR(VLOOKUP(U14W[[#This Row],[Card]],results5203[],3,FALSE),999)</f>
        <v>51</v>
      </c>
      <c r="R76" s="5">
        <f>VLOOKUP(U14W[[#This Row],[pos5203]],pointstable[],2,FALSE)</f>
        <v>9</v>
      </c>
      <c r="S76" s="5">
        <f>IFERROR(VLOOKUP(U14W[[#This Row],[Card]],results5204[],3,FALSE),999)</f>
        <v>44</v>
      </c>
      <c r="T76" s="5">
        <f>VLOOKUP(U14W[[#This Row],[pos5204]],pointstable[],2,FALSE)</f>
        <v>16</v>
      </c>
      <c r="U76" s="5">
        <f>IFERROR(VLOOKUP(U14W[[#This Row],[Card]],resultsdual[],3,FALSE),999)</f>
        <v>49</v>
      </c>
      <c r="V76" s="5">
        <f>VLOOKUP(U14W[[#This Row],[posdual]],pointstable[],2,FALSE)</f>
        <v>11</v>
      </c>
    </row>
    <row r="77" spans="1:22" x14ac:dyDescent="0.3">
      <c r="A77">
        <v>93270</v>
      </c>
      <c r="B77" t="s">
        <v>878</v>
      </c>
      <c r="C77" t="s">
        <v>879</v>
      </c>
      <c r="D77">
        <v>4</v>
      </c>
      <c r="E77" s="5">
        <f>SUM(U14W[[#This Row],[Column2]],U14W[[#This Row],[pts5122]],U14W[[#This Row],[pts5124]],U14W[[#This Row],[pts5125]],U14W[[#This Row],[pts5202]],U14W[[#This Row],[pts5203]],U14W[[#This Row],[pts5204]],U14W[[#This Row],[ptsdual]])</f>
        <v>35</v>
      </c>
      <c r="F77">
        <f>SUM(U14W[[#This Row],[pts5202]],U14W[[#This Row],[pts5203]],U14W[[#This Row],[pts5204]])</f>
        <v>33</v>
      </c>
      <c r="G77" s="5">
        <f>IFERROR(VLOOKUP(U14W[[#This Row],[Card]],results5121[],3,FALSE),999)</f>
        <v>999</v>
      </c>
      <c r="H77" s="5">
        <f>VLOOKUP(U14W[[#This Row],[Column1]],pointstable[],2,FALSE)</f>
        <v>0</v>
      </c>
      <c r="I77" s="5">
        <f>IFERROR(VLOOKUP(U14W[[#This Row],[Card]],results5122[],3,FALSE),999)</f>
        <v>999</v>
      </c>
      <c r="J77" s="5">
        <f>VLOOKUP(U14W[[#This Row],[pos5122]],pointstable[],2,FALSE)</f>
        <v>0</v>
      </c>
      <c r="K77" s="5">
        <f>IFERROR(VLOOKUP(U14W[[#This Row],[Card]],results5124[],3,FALSE),999)</f>
        <v>999</v>
      </c>
      <c r="L77" s="5">
        <f>VLOOKUP(U14W[[#This Row],[pos5124]],pointstable[],2,FALSE)</f>
        <v>0</v>
      </c>
      <c r="M77" s="5">
        <f>IFERROR(VLOOKUP(U14W[[#This Row],[Card]],results5125[],3,FALSE),999)</f>
        <v>999</v>
      </c>
      <c r="N77" s="5">
        <f>VLOOKUP(U14W[[#This Row],[pos5125]],pointstable[],2,FALSE)</f>
        <v>0</v>
      </c>
      <c r="O77" s="5">
        <f>IFERROR(VLOOKUP(U14W[[#This Row],[Card]],results5202[],3,FALSE),999)</f>
        <v>30</v>
      </c>
      <c r="P77" s="5">
        <f>VLOOKUP(U14W[[#This Row],[pos5202]],pointstable[],2,FALSE)</f>
        <v>30</v>
      </c>
      <c r="Q77" s="5">
        <f>IFERROR(VLOOKUP(U14W[[#This Row],[Card]],results5203[],3,FALSE),999)</f>
        <v>64</v>
      </c>
      <c r="R77" s="5">
        <f>VLOOKUP(U14W[[#This Row],[pos5203]],pointstable[],2,FALSE)</f>
        <v>0</v>
      </c>
      <c r="S77" s="5">
        <f>IFERROR(VLOOKUP(U14W[[#This Row],[Card]],results5204[],3,FALSE),999)</f>
        <v>57</v>
      </c>
      <c r="T77" s="5">
        <f>VLOOKUP(U14W[[#This Row],[pos5204]],pointstable[],2,FALSE)</f>
        <v>3</v>
      </c>
      <c r="U77" s="5">
        <f>IFERROR(VLOOKUP(U14W[[#This Row],[Card]],resultsdual[],3,FALSE),999)</f>
        <v>58</v>
      </c>
      <c r="V77" s="5">
        <f>VLOOKUP(U14W[[#This Row],[posdual]],pointstable[],2,FALSE)</f>
        <v>2</v>
      </c>
    </row>
    <row r="78" spans="1:22" x14ac:dyDescent="0.3">
      <c r="A78">
        <v>88510</v>
      </c>
      <c r="B78" t="s">
        <v>76</v>
      </c>
      <c r="C78" t="s">
        <v>68</v>
      </c>
      <c r="D78">
        <v>4</v>
      </c>
      <c r="E78" s="5">
        <f>SUM(U14W[[#This Row],[Column2]],U14W[[#This Row],[pts5122]],U14W[[#This Row],[pts5124]],U14W[[#This Row],[pts5125]],U14W[[#This Row],[pts5202]],U14W[[#This Row],[pts5203]],U14W[[#This Row],[pts5204]],U14W[[#This Row],[ptsdual]])</f>
        <v>34</v>
      </c>
      <c r="F78" s="5">
        <f>SUM(U14W[[#This Row],[pts5202]],U14W[[#This Row],[pts5203]],U14W[[#This Row],[pts5204]])</f>
        <v>0</v>
      </c>
      <c r="G78">
        <f>IFERROR(VLOOKUP(U14W[[#This Row],[Card]],results5121[],3,FALSE),999)</f>
        <v>27</v>
      </c>
      <c r="H78">
        <f>VLOOKUP(U14W[[#This Row],[Column1]],pointstable[],2,FALSE)</f>
        <v>34</v>
      </c>
      <c r="I78" s="5">
        <f>IFERROR(VLOOKUP(U14W[[#This Row],[Card]],results5122[],3,FALSE),999)</f>
        <v>999</v>
      </c>
      <c r="J78" s="5">
        <f>VLOOKUP(U14W[[#This Row],[pos5122]],pointstable[],2,FALSE)</f>
        <v>0</v>
      </c>
      <c r="K78" s="5">
        <f>IFERROR(VLOOKUP(U14W[[#This Row],[Card]],results5124[],3,FALSE),999)</f>
        <v>999</v>
      </c>
      <c r="L78" s="5">
        <f>VLOOKUP(U14W[[#This Row],[pos5124]],pointstable[],2,FALSE)</f>
        <v>0</v>
      </c>
      <c r="M78" s="5">
        <f>IFERROR(VLOOKUP(U14W[[#This Row],[Card]],results5125[],3,FALSE),999)</f>
        <v>999</v>
      </c>
      <c r="N78" s="5">
        <f>VLOOKUP(U14W[[#This Row],[pos5125]],pointstable[],2,FALSE)</f>
        <v>0</v>
      </c>
      <c r="O78" s="5">
        <f>IFERROR(VLOOKUP(U14W[[#This Row],[Card]],results5202[],3,FALSE),999)</f>
        <v>999</v>
      </c>
      <c r="P78" s="5">
        <f>VLOOKUP(U14W[[#This Row],[pos5202]],pointstable[],2,FALSE)</f>
        <v>0</v>
      </c>
      <c r="Q78" s="5">
        <f>IFERROR(VLOOKUP(U14W[[#This Row],[Card]],results5203[],3,FALSE),999)</f>
        <v>999</v>
      </c>
      <c r="R78" s="5">
        <f>VLOOKUP(U14W[[#This Row],[pos5203]],pointstable[],2,FALSE)</f>
        <v>0</v>
      </c>
      <c r="S78" s="5">
        <f>IFERROR(VLOOKUP(U14W[[#This Row],[Card]],results5204[],3,FALSE),999)</f>
        <v>999</v>
      </c>
      <c r="T78" s="5">
        <f>VLOOKUP(U14W[[#This Row],[pos5204]],pointstable[],2,FALSE)</f>
        <v>0</v>
      </c>
      <c r="U78" s="5">
        <f>IFERROR(VLOOKUP(U14W[[#This Row],[Card]],resultsdual[],3,FALSE),999)</f>
        <v>999</v>
      </c>
      <c r="V78" s="5">
        <f>VLOOKUP(U14W[[#This Row],[posdual]],pointstable[],2,FALSE)</f>
        <v>0</v>
      </c>
    </row>
    <row r="79" spans="1:22" x14ac:dyDescent="0.3">
      <c r="A79">
        <v>78803</v>
      </c>
      <c r="B79" t="s">
        <v>171</v>
      </c>
      <c r="C79" t="s">
        <v>95</v>
      </c>
      <c r="D79">
        <v>5</v>
      </c>
      <c r="E79" s="5">
        <f>SUM(U14W[[#This Row],[Column2]],U14W[[#This Row],[pts5122]],U14W[[#This Row],[pts5124]],U14W[[#This Row],[pts5125]],U14W[[#This Row],[pts5202]],U14W[[#This Row],[pts5203]],U14W[[#This Row],[pts5204]],U14W[[#This Row],[ptsdual]])</f>
        <v>34</v>
      </c>
      <c r="F79" s="5">
        <f>SUM(U14W[[#This Row],[pts5202]],U14W[[#This Row],[pts5203]],U14W[[#This Row],[pts5204]])</f>
        <v>0</v>
      </c>
      <c r="G79">
        <f>IFERROR(VLOOKUP(U14W[[#This Row],[Card]],results5121[],3,FALSE),999)</f>
        <v>73</v>
      </c>
      <c r="H79">
        <f>VLOOKUP(U14W[[#This Row],[Column1]],pointstable[],2,FALSE)</f>
        <v>0</v>
      </c>
      <c r="I79" s="5">
        <f>IFERROR(VLOOKUP(U14W[[#This Row],[Card]],results5122[],3,FALSE),999)</f>
        <v>59</v>
      </c>
      <c r="J79" s="5">
        <f>VLOOKUP(U14W[[#This Row],[pos5122]],pointstable[],2,FALSE)</f>
        <v>1</v>
      </c>
      <c r="K79" s="5">
        <f>IFERROR(VLOOKUP(U14W[[#This Row],[Card]],results5124[],3,FALSE),999)</f>
        <v>41</v>
      </c>
      <c r="L79" s="5">
        <f>VLOOKUP(U14W[[#This Row],[pos5124]],pointstable[],2,FALSE)</f>
        <v>19</v>
      </c>
      <c r="M79" s="5">
        <f>IFERROR(VLOOKUP(U14W[[#This Row],[Card]],results5125[],3,FALSE),999)</f>
        <v>46</v>
      </c>
      <c r="N79" s="5">
        <f>VLOOKUP(U14W[[#This Row],[pos5125]],pointstable[],2,FALSE)</f>
        <v>14</v>
      </c>
      <c r="O79" s="5">
        <f>IFERROR(VLOOKUP(U14W[[#This Row],[Card]],results5202[],3,FALSE),999)</f>
        <v>999</v>
      </c>
      <c r="P79" s="5">
        <f>VLOOKUP(U14W[[#This Row],[pos5202]],pointstable[],2,FALSE)</f>
        <v>0</v>
      </c>
      <c r="Q79" s="5">
        <f>IFERROR(VLOOKUP(U14W[[#This Row],[Card]],results5203[],3,FALSE),999)</f>
        <v>999</v>
      </c>
      <c r="R79" s="5">
        <f>VLOOKUP(U14W[[#This Row],[pos5203]],pointstable[],2,FALSE)</f>
        <v>0</v>
      </c>
      <c r="S79" s="5">
        <f>IFERROR(VLOOKUP(U14W[[#This Row],[Card]],results5204[],3,FALSE),999)</f>
        <v>999</v>
      </c>
      <c r="T79" s="5">
        <f>VLOOKUP(U14W[[#This Row],[pos5204]],pointstable[],2,FALSE)</f>
        <v>0</v>
      </c>
      <c r="U79" s="5">
        <f>IFERROR(VLOOKUP(U14W[[#This Row],[Card]],resultsdual[],3,FALSE),999)</f>
        <v>999</v>
      </c>
      <c r="V79" s="5">
        <f>VLOOKUP(U14W[[#This Row],[posdual]],pointstable[],2,FALSE)</f>
        <v>0</v>
      </c>
    </row>
    <row r="80" spans="1:22" x14ac:dyDescent="0.3">
      <c r="A80">
        <v>82223</v>
      </c>
      <c r="B80" t="s">
        <v>912</v>
      </c>
      <c r="C80" t="s">
        <v>21</v>
      </c>
      <c r="D80" s="5">
        <v>4</v>
      </c>
      <c r="E80" s="5">
        <f>SUM(U14W[[#This Row],[Column2]],U14W[[#This Row],[pts5122]],U14W[[#This Row],[pts5124]],U14W[[#This Row],[pts5125]],U14W[[#This Row],[pts5202]],U14W[[#This Row],[pts5203]],U14W[[#This Row],[pts5204]],U14W[[#This Row],[ptsdual]])</f>
        <v>31</v>
      </c>
      <c r="F80">
        <f>SUM(U14W[[#This Row],[pts5202]],U14W[[#This Row],[pts5203]],U14W[[#This Row],[pts5204]])</f>
        <v>31</v>
      </c>
      <c r="G80" s="5">
        <f>IFERROR(VLOOKUP(U14W[[#This Row],[Card]],results5121[],3,FALSE),999)</f>
        <v>999</v>
      </c>
      <c r="H80" s="5">
        <f>VLOOKUP(U14W[[#This Row],[Column1]],pointstable[],2,FALSE)</f>
        <v>0</v>
      </c>
      <c r="I80" s="5">
        <f>IFERROR(VLOOKUP(U14W[[#This Row],[Card]],results5122[],3,FALSE),999)</f>
        <v>999</v>
      </c>
      <c r="J80" s="5">
        <f>VLOOKUP(U14W[[#This Row],[pos5122]],pointstable[],2,FALSE)</f>
        <v>0</v>
      </c>
      <c r="K80" s="5">
        <f>IFERROR(VLOOKUP(U14W[[#This Row],[Card]],results5124[],3,FALSE),999)</f>
        <v>999</v>
      </c>
      <c r="L80" s="5">
        <f>VLOOKUP(U14W[[#This Row],[pos5124]],pointstable[],2,FALSE)</f>
        <v>0</v>
      </c>
      <c r="M80" s="5">
        <f>IFERROR(VLOOKUP(U14W[[#This Row],[Card]],results5125[],3,FALSE),999)</f>
        <v>999</v>
      </c>
      <c r="N80" s="5">
        <f>VLOOKUP(U14W[[#This Row],[pos5125]],pointstable[],2,FALSE)</f>
        <v>0</v>
      </c>
      <c r="O80" s="5">
        <f>IFERROR(VLOOKUP(U14W[[#This Row],[Card]],results5202[],3,FALSE),999)</f>
        <v>59</v>
      </c>
      <c r="P80" s="5">
        <f>VLOOKUP(U14W[[#This Row],[pos5202]],pointstable[],2,FALSE)</f>
        <v>1</v>
      </c>
      <c r="Q80" s="5">
        <f>IFERROR(VLOOKUP(U14W[[#This Row],[Card]],results5203[],3,FALSE),999)</f>
        <v>52</v>
      </c>
      <c r="R80" s="5">
        <f>VLOOKUP(U14W[[#This Row],[pos5203]],pointstable[],2,FALSE)</f>
        <v>8</v>
      </c>
      <c r="S80" s="5">
        <f>IFERROR(VLOOKUP(U14W[[#This Row],[Card]],results5204[],3,FALSE),999)</f>
        <v>38</v>
      </c>
      <c r="T80" s="5">
        <f>VLOOKUP(U14W[[#This Row],[pos5204]],pointstable[],2,FALSE)</f>
        <v>22</v>
      </c>
      <c r="U80" s="5">
        <f>IFERROR(VLOOKUP(U14W[[#This Row],[Card]],resultsdual[],3,FALSE),999)</f>
        <v>999</v>
      </c>
      <c r="V80" s="5">
        <f>VLOOKUP(U14W[[#This Row],[posdual]],pointstable[],2,FALSE)</f>
        <v>0</v>
      </c>
    </row>
    <row r="81" spans="1:22" x14ac:dyDescent="0.3">
      <c r="A81">
        <v>80821</v>
      </c>
      <c r="B81" t="s">
        <v>134</v>
      </c>
      <c r="C81" t="s">
        <v>21</v>
      </c>
      <c r="D81">
        <v>4</v>
      </c>
      <c r="E81" s="5">
        <f>SUM(U14W[[#This Row],[Column2]],U14W[[#This Row],[pts5122]],U14W[[#This Row],[pts5124]],U14W[[#This Row],[pts5125]],U14W[[#This Row],[pts5202]],U14W[[#This Row],[pts5203]],U14W[[#This Row],[pts5204]],U14W[[#This Row],[ptsdual]])</f>
        <v>30</v>
      </c>
      <c r="F81" s="5">
        <f>SUM(U14W[[#This Row],[pts5202]],U14W[[#This Row],[pts5203]],U14W[[#This Row],[pts5204]])</f>
        <v>0</v>
      </c>
      <c r="G81">
        <f>IFERROR(VLOOKUP(U14W[[#This Row],[Card]],results5121[],3,FALSE),999)</f>
        <v>55</v>
      </c>
      <c r="H81">
        <f>VLOOKUP(U14W[[#This Row],[Column1]],pointstable[],2,FALSE)</f>
        <v>5</v>
      </c>
      <c r="I81" s="5">
        <f>IFERROR(VLOOKUP(U14W[[#This Row],[Card]],results5122[],3,FALSE),999)</f>
        <v>57</v>
      </c>
      <c r="J81" s="5">
        <f>VLOOKUP(U14W[[#This Row],[pos5122]],pointstable[],2,FALSE)</f>
        <v>3</v>
      </c>
      <c r="K81" s="5">
        <f>IFERROR(VLOOKUP(U14W[[#This Row],[Card]],results5124[],3,FALSE),999)</f>
        <v>49</v>
      </c>
      <c r="L81" s="5">
        <f>VLOOKUP(U14W[[#This Row],[pos5124]],pointstable[],2,FALSE)</f>
        <v>11</v>
      </c>
      <c r="M81" s="5">
        <f>IFERROR(VLOOKUP(U14W[[#This Row],[Card]],results5125[],3,FALSE),999)</f>
        <v>49</v>
      </c>
      <c r="N81" s="5">
        <f>VLOOKUP(U14W[[#This Row],[pos5125]],pointstable[],2,FALSE)</f>
        <v>11</v>
      </c>
      <c r="O81" s="5">
        <f>IFERROR(VLOOKUP(U14W[[#This Row],[Card]],results5202[],3,FALSE),999)</f>
        <v>999</v>
      </c>
      <c r="P81" s="5">
        <f>VLOOKUP(U14W[[#This Row],[pos5202]],pointstable[],2,FALSE)</f>
        <v>0</v>
      </c>
      <c r="Q81" s="5">
        <f>IFERROR(VLOOKUP(U14W[[#This Row],[Card]],results5203[],3,FALSE),999)</f>
        <v>999</v>
      </c>
      <c r="R81" s="5">
        <f>VLOOKUP(U14W[[#This Row],[pos5203]],pointstable[],2,FALSE)</f>
        <v>0</v>
      </c>
      <c r="S81" s="5">
        <f>IFERROR(VLOOKUP(U14W[[#This Row],[Card]],results5204[],3,FALSE),999)</f>
        <v>999</v>
      </c>
      <c r="T81" s="5">
        <f>VLOOKUP(U14W[[#This Row],[pos5204]],pointstable[],2,FALSE)</f>
        <v>0</v>
      </c>
      <c r="U81" s="5">
        <f>IFERROR(VLOOKUP(U14W[[#This Row],[Card]],resultsdual[],3,FALSE),999)</f>
        <v>999</v>
      </c>
      <c r="V81" s="5">
        <f>VLOOKUP(U14W[[#This Row],[posdual]],pointstable[],2,FALSE)</f>
        <v>0</v>
      </c>
    </row>
    <row r="82" spans="1:22" x14ac:dyDescent="0.3">
      <c r="A82">
        <v>79074</v>
      </c>
      <c r="B82" t="s">
        <v>892</v>
      </c>
      <c r="C82" t="s">
        <v>893</v>
      </c>
      <c r="D82" s="5">
        <v>5</v>
      </c>
      <c r="E82" s="5">
        <f>SUM(U14W[[#This Row],[Column2]],U14W[[#This Row],[pts5122]],U14W[[#This Row],[pts5124]],U14W[[#This Row],[pts5125]],U14W[[#This Row],[pts5202]],U14W[[#This Row],[pts5203]],U14W[[#This Row],[pts5204]],U14W[[#This Row],[ptsdual]])</f>
        <v>26</v>
      </c>
      <c r="F82">
        <f>SUM(U14W[[#This Row],[pts5202]],U14W[[#This Row],[pts5203]],U14W[[#This Row],[pts5204]])</f>
        <v>25</v>
      </c>
      <c r="G82" s="5">
        <f>IFERROR(VLOOKUP(U14W[[#This Row],[Card]],results5121[],3,FALSE),999)</f>
        <v>999</v>
      </c>
      <c r="H82" s="5">
        <f>VLOOKUP(U14W[[#This Row],[Column1]],pointstable[],2,FALSE)</f>
        <v>0</v>
      </c>
      <c r="I82" s="5">
        <f>IFERROR(VLOOKUP(U14W[[#This Row],[Card]],results5122[],3,FALSE),999)</f>
        <v>999</v>
      </c>
      <c r="J82" s="5">
        <f>VLOOKUP(U14W[[#This Row],[pos5122]],pointstable[],2,FALSE)</f>
        <v>0</v>
      </c>
      <c r="K82" s="5">
        <f>IFERROR(VLOOKUP(U14W[[#This Row],[Card]],results5124[],3,FALSE),999)</f>
        <v>999</v>
      </c>
      <c r="L82" s="5">
        <f>VLOOKUP(U14W[[#This Row],[pos5124]],pointstable[],2,FALSE)</f>
        <v>0</v>
      </c>
      <c r="M82" s="5">
        <f>IFERROR(VLOOKUP(U14W[[#This Row],[Card]],results5125[],3,FALSE),999)</f>
        <v>999</v>
      </c>
      <c r="N82" s="5">
        <f>VLOOKUP(U14W[[#This Row],[pos5125]],pointstable[],2,FALSE)</f>
        <v>0</v>
      </c>
      <c r="O82" s="5">
        <f>IFERROR(VLOOKUP(U14W[[#This Row],[Card]],results5202[],3,FALSE),999)</f>
        <v>43</v>
      </c>
      <c r="P82" s="5">
        <f>VLOOKUP(U14W[[#This Row],[pos5202]],pointstable[],2,FALSE)</f>
        <v>17</v>
      </c>
      <c r="Q82" s="5">
        <f>IFERROR(VLOOKUP(U14W[[#This Row],[Card]],results5203[],3,FALSE),999)</f>
        <v>63</v>
      </c>
      <c r="R82" s="5">
        <f>VLOOKUP(U14W[[#This Row],[pos5203]],pointstable[],2,FALSE)</f>
        <v>0</v>
      </c>
      <c r="S82" s="5">
        <f>IFERROR(VLOOKUP(U14W[[#This Row],[Card]],results5204[],3,FALSE),999)</f>
        <v>52</v>
      </c>
      <c r="T82" s="5">
        <f>VLOOKUP(U14W[[#This Row],[pos5204]],pointstable[],2,FALSE)</f>
        <v>8</v>
      </c>
      <c r="U82" s="5">
        <f>IFERROR(VLOOKUP(U14W[[#This Row],[Card]],resultsdual[],3,FALSE),999)</f>
        <v>59</v>
      </c>
      <c r="V82" s="5">
        <f>VLOOKUP(U14W[[#This Row],[posdual]],pointstable[],2,FALSE)</f>
        <v>1</v>
      </c>
    </row>
    <row r="83" spans="1:22" x14ac:dyDescent="0.3">
      <c r="A83">
        <v>89667</v>
      </c>
      <c r="B83" t="s">
        <v>895</v>
      </c>
      <c r="C83" t="s">
        <v>879</v>
      </c>
      <c r="D83" s="5">
        <v>5</v>
      </c>
      <c r="E83" s="5">
        <f>SUM(U14W[[#This Row],[Column2]],U14W[[#This Row],[pts5122]],U14W[[#This Row],[pts5124]],U14W[[#This Row],[pts5125]],U14W[[#This Row],[pts5202]],U14W[[#This Row],[pts5203]],U14W[[#This Row],[pts5204]],U14W[[#This Row],[ptsdual]])</f>
        <v>25</v>
      </c>
      <c r="F83">
        <f>SUM(U14W[[#This Row],[pts5202]],U14W[[#This Row],[pts5203]],U14W[[#This Row],[pts5204]])</f>
        <v>13</v>
      </c>
      <c r="G83" s="5">
        <f>IFERROR(VLOOKUP(U14W[[#This Row],[Card]],results5121[],3,FALSE),999)</f>
        <v>999</v>
      </c>
      <c r="H83" s="5">
        <f>VLOOKUP(U14W[[#This Row],[Column1]],pointstable[],2,FALSE)</f>
        <v>0</v>
      </c>
      <c r="I83" s="5">
        <f>IFERROR(VLOOKUP(U14W[[#This Row],[Card]],results5122[],3,FALSE),999)</f>
        <v>999</v>
      </c>
      <c r="J83" s="5">
        <f>VLOOKUP(U14W[[#This Row],[pos5122]],pointstable[],2,FALSE)</f>
        <v>0</v>
      </c>
      <c r="K83" s="5">
        <f>IFERROR(VLOOKUP(U14W[[#This Row],[Card]],results5124[],3,FALSE),999)</f>
        <v>999</v>
      </c>
      <c r="L83" s="5">
        <f>VLOOKUP(U14W[[#This Row],[pos5124]],pointstable[],2,FALSE)</f>
        <v>0</v>
      </c>
      <c r="M83" s="5">
        <f>IFERROR(VLOOKUP(U14W[[#This Row],[Card]],results5125[],3,FALSE),999)</f>
        <v>999</v>
      </c>
      <c r="N83" s="5">
        <f>VLOOKUP(U14W[[#This Row],[pos5125]],pointstable[],2,FALSE)</f>
        <v>0</v>
      </c>
      <c r="O83" s="5">
        <f>IFERROR(VLOOKUP(U14W[[#This Row],[Card]],results5202[],3,FALSE),999)</f>
        <v>47</v>
      </c>
      <c r="P83" s="5">
        <f>VLOOKUP(U14W[[#This Row],[pos5202]],pointstable[],2,FALSE)</f>
        <v>13</v>
      </c>
      <c r="Q83" s="5">
        <f>IFERROR(VLOOKUP(U14W[[#This Row],[Card]],results5203[],3,FALSE),999)</f>
        <v>61</v>
      </c>
      <c r="R83" s="5">
        <f>VLOOKUP(U14W[[#This Row],[pos5203]],pointstable[],2,FALSE)</f>
        <v>0</v>
      </c>
      <c r="S83" s="5">
        <f>IFERROR(VLOOKUP(U14W[[#This Row],[Card]],results5204[],3,FALSE),999)</f>
        <v>999</v>
      </c>
      <c r="T83" s="5">
        <f>VLOOKUP(U14W[[#This Row],[pos5204]],pointstable[],2,FALSE)</f>
        <v>0</v>
      </c>
      <c r="U83" s="5">
        <f>IFERROR(VLOOKUP(U14W[[#This Row],[Card]],resultsdual[],3,FALSE),999)</f>
        <v>48</v>
      </c>
      <c r="V83" s="5">
        <f>VLOOKUP(U14W[[#This Row],[posdual]],pointstable[],2,FALSE)</f>
        <v>12</v>
      </c>
    </row>
    <row r="84" spans="1:22" x14ac:dyDescent="0.3">
      <c r="A84">
        <v>84757</v>
      </c>
      <c r="B84" t="s">
        <v>130</v>
      </c>
      <c r="C84" t="s">
        <v>21</v>
      </c>
      <c r="D84">
        <v>5</v>
      </c>
      <c r="E84" s="5">
        <f>SUM(U14W[[#This Row],[Column2]],U14W[[#This Row],[pts5122]],U14W[[#This Row],[pts5124]],U14W[[#This Row],[pts5125]],U14W[[#This Row],[pts5202]],U14W[[#This Row],[pts5203]],U14W[[#This Row],[pts5204]],U14W[[#This Row],[ptsdual]])</f>
        <v>23</v>
      </c>
      <c r="F84" s="5">
        <f>SUM(U14W[[#This Row],[pts5202]],U14W[[#This Row],[pts5203]],U14W[[#This Row],[pts5204]])</f>
        <v>0</v>
      </c>
      <c r="G84">
        <f>IFERROR(VLOOKUP(U14W[[#This Row],[Card]],results5121[],3,FALSE),999)</f>
        <v>53</v>
      </c>
      <c r="H84">
        <f>VLOOKUP(U14W[[#This Row],[Column1]],pointstable[],2,FALSE)</f>
        <v>7</v>
      </c>
      <c r="I84" s="5">
        <f>IFERROR(VLOOKUP(U14W[[#This Row],[Card]],results5122[],3,FALSE),999)</f>
        <v>49</v>
      </c>
      <c r="J84" s="5">
        <f>VLOOKUP(U14W[[#This Row],[pos5122]],pointstable[],2,FALSE)</f>
        <v>11</v>
      </c>
      <c r="K84" s="5">
        <f>IFERROR(VLOOKUP(U14W[[#This Row],[Card]],results5124[],3,FALSE),999)</f>
        <v>55</v>
      </c>
      <c r="L84" s="5">
        <f>VLOOKUP(U14W[[#This Row],[pos5124]],pointstable[],2,FALSE)</f>
        <v>5</v>
      </c>
      <c r="M84" s="5">
        <f>IFERROR(VLOOKUP(U14W[[#This Row],[Card]],results5125[],3,FALSE),999)</f>
        <v>999</v>
      </c>
      <c r="N84" s="5">
        <f>VLOOKUP(U14W[[#This Row],[pos5125]],pointstable[],2,FALSE)</f>
        <v>0</v>
      </c>
      <c r="O84" s="5">
        <f>IFERROR(VLOOKUP(U14W[[#This Row],[Card]],results5202[],3,FALSE),999)</f>
        <v>999</v>
      </c>
      <c r="P84" s="5">
        <f>VLOOKUP(U14W[[#This Row],[pos5202]],pointstable[],2,FALSE)</f>
        <v>0</v>
      </c>
      <c r="Q84" s="5">
        <f>IFERROR(VLOOKUP(U14W[[#This Row],[Card]],results5203[],3,FALSE),999)</f>
        <v>999</v>
      </c>
      <c r="R84" s="5">
        <f>VLOOKUP(U14W[[#This Row],[pos5203]],pointstable[],2,FALSE)</f>
        <v>0</v>
      </c>
      <c r="S84" s="5">
        <f>IFERROR(VLOOKUP(U14W[[#This Row],[Card]],results5204[],3,FALSE),999)</f>
        <v>999</v>
      </c>
      <c r="T84" s="5">
        <f>VLOOKUP(U14W[[#This Row],[pos5204]],pointstable[],2,FALSE)</f>
        <v>0</v>
      </c>
      <c r="U84" s="5">
        <f>IFERROR(VLOOKUP(U14W[[#This Row],[Card]],resultsdual[],3,FALSE),999)</f>
        <v>999</v>
      </c>
      <c r="V84" s="5">
        <f>VLOOKUP(U14W[[#This Row],[posdual]],pointstable[],2,FALSE)</f>
        <v>0</v>
      </c>
    </row>
    <row r="85" spans="1:22" x14ac:dyDescent="0.3">
      <c r="A85">
        <v>78747</v>
      </c>
      <c r="B85" t="s">
        <v>179</v>
      </c>
      <c r="C85" t="s">
        <v>108</v>
      </c>
      <c r="D85">
        <v>4</v>
      </c>
      <c r="E85" s="5">
        <f>SUM(U14W[[#This Row],[Column2]],U14W[[#This Row],[pts5122]],U14W[[#This Row],[pts5124]],U14W[[#This Row],[pts5125]],U14W[[#This Row],[pts5202]],U14W[[#This Row],[pts5203]],U14W[[#This Row],[pts5204]],U14W[[#This Row],[ptsdual]])</f>
        <v>23</v>
      </c>
      <c r="F85" s="5">
        <f>SUM(U14W[[#This Row],[pts5202]],U14W[[#This Row],[pts5203]],U14W[[#This Row],[pts5204]])</f>
        <v>0</v>
      </c>
      <c r="G85">
        <f>IFERROR(VLOOKUP(U14W[[#This Row],[Card]],results5121[],3,FALSE),999)</f>
        <v>77</v>
      </c>
      <c r="H85">
        <f>VLOOKUP(U14W[[#This Row],[Column1]],pointstable[],2,FALSE)</f>
        <v>0</v>
      </c>
      <c r="I85" s="5">
        <f>IFERROR(VLOOKUP(U14W[[#This Row],[Card]],results5122[],3,FALSE),999)</f>
        <v>55</v>
      </c>
      <c r="J85" s="5">
        <f>VLOOKUP(U14W[[#This Row],[pos5122]],pointstable[],2,FALSE)</f>
        <v>5</v>
      </c>
      <c r="K85" s="5">
        <f>IFERROR(VLOOKUP(U14W[[#This Row],[Card]],results5124[],3,FALSE),999)</f>
        <v>44</v>
      </c>
      <c r="L85" s="5">
        <f>VLOOKUP(U14W[[#This Row],[pos5124]],pointstable[],2,FALSE)</f>
        <v>16</v>
      </c>
      <c r="M85" s="5">
        <f>IFERROR(VLOOKUP(U14W[[#This Row],[Card]],results5125[],3,FALSE),999)</f>
        <v>58</v>
      </c>
      <c r="N85" s="5">
        <f>VLOOKUP(U14W[[#This Row],[pos5125]],pointstable[],2,FALSE)</f>
        <v>2</v>
      </c>
      <c r="O85" s="5">
        <f>IFERROR(VLOOKUP(U14W[[#This Row],[Card]],results5202[],3,FALSE),999)</f>
        <v>999</v>
      </c>
      <c r="P85" s="5">
        <f>VLOOKUP(U14W[[#This Row],[pos5202]],pointstable[],2,FALSE)</f>
        <v>0</v>
      </c>
      <c r="Q85" s="5">
        <f>IFERROR(VLOOKUP(U14W[[#This Row],[Card]],results5203[],3,FALSE),999)</f>
        <v>999</v>
      </c>
      <c r="R85" s="5">
        <f>VLOOKUP(U14W[[#This Row],[pos5203]],pointstable[],2,FALSE)</f>
        <v>0</v>
      </c>
      <c r="S85" s="5">
        <f>IFERROR(VLOOKUP(U14W[[#This Row],[Card]],results5204[],3,FALSE),999)</f>
        <v>999</v>
      </c>
      <c r="T85" s="5">
        <f>VLOOKUP(U14W[[#This Row],[pos5204]],pointstable[],2,FALSE)</f>
        <v>0</v>
      </c>
      <c r="U85" s="5">
        <f>IFERROR(VLOOKUP(U14W[[#This Row],[Card]],resultsdual[],3,FALSE),999)</f>
        <v>999</v>
      </c>
      <c r="V85" s="5">
        <f>VLOOKUP(U14W[[#This Row],[posdual]],pointstable[],2,FALSE)</f>
        <v>0</v>
      </c>
    </row>
    <row r="86" spans="1:22" x14ac:dyDescent="0.3">
      <c r="A86">
        <v>74790</v>
      </c>
      <c r="B86" t="s">
        <v>153</v>
      </c>
      <c r="C86" t="s">
        <v>68</v>
      </c>
      <c r="D86">
        <v>5</v>
      </c>
      <c r="E86" s="5">
        <f>SUM(U14W[[#This Row],[Column2]],U14W[[#This Row],[pts5122]],U14W[[#This Row],[pts5124]],U14W[[#This Row],[pts5125]],U14W[[#This Row],[pts5202]],U14W[[#This Row],[pts5203]],U14W[[#This Row],[pts5204]],U14W[[#This Row],[ptsdual]])</f>
        <v>23</v>
      </c>
      <c r="F86" s="5">
        <f>SUM(U14W[[#This Row],[pts5202]],U14W[[#This Row],[pts5203]],U14W[[#This Row],[pts5204]])</f>
        <v>0</v>
      </c>
      <c r="G86">
        <f>IFERROR(VLOOKUP(U14W[[#This Row],[Card]],results5121[],3,FALSE),999)</f>
        <v>64</v>
      </c>
      <c r="H86">
        <f>VLOOKUP(U14W[[#This Row],[Column1]],pointstable[],2,FALSE)</f>
        <v>0</v>
      </c>
      <c r="I86" s="5">
        <f>IFERROR(VLOOKUP(U14W[[#This Row],[Card]],results5122[],3,FALSE),999)</f>
        <v>999</v>
      </c>
      <c r="J86" s="5">
        <f>VLOOKUP(U14W[[#This Row],[pos5122]],pointstable[],2,FALSE)</f>
        <v>0</v>
      </c>
      <c r="K86" s="5">
        <f>IFERROR(VLOOKUP(U14W[[#This Row],[Card]],results5124[],3,FALSE),999)</f>
        <v>999</v>
      </c>
      <c r="L86" s="5">
        <f>VLOOKUP(U14W[[#This Row],[pos5124]],pointstable[],2,FALSE)</f>
        <v>0</v>
      </c>
      <c r="M86" s="5">
        <f>IFERROR(VLOOKUP(U14W[[#This Row],[Card]],results5125[],3,FALSE),999)</f>
        <v>37</v>
      </c>
      <c r="N86" s="5">
        <f>VLOOKUP(U14W[[#This Row],[pos5125]],pointstable[],2,FALSE)</f>
        <v>23</v>
      </c>
      <c r="O86" s="5">
        <f>IFERROR(VLOOKUP(U14W[[#This Row],[Card]],results5202[],3,FALSE),999)</f>
        <v>999</v>
      </c>
      <c r="P86" s="5">
        <f>VLOOKUP(U14W[[#This Row],[pos5202]],pointstable[],2,FALSE)</f>
        <v>0</v>
      </c>
      <c r="Q86" s="5">
        <f>IFERROR(VLOOKUP(U14W[[#This Row],[Card]],results5203[],3,FALSE),999)</f>
        <v>999</v>
      </c>
      <c r="R86" s="5">
        <f>VLOOKUP(U14W[[#This Row],[pos5203]],pointstable[],2,FALSE)</f>
        <v>0</v>
      </c>
      <c r="S86" s="5">
        <f>IFERROR(VLOOKUP(U14W[[#This Row],[Card]],results5204[],3,FALSE),999)</f>
        <v>999</v>
      </c>
      <c r="T86" s="5">
        <f>VLOOKUP(U14W[[#This Row],[pos5204]],pointstable[],2,FALSE)</f>
        <v>0</v>
      </c>
      <c r="U86" s="5">
        <f>IFERROR(VLOOKUP(U14W[[#This Row],[Card]],resultsdual[],3,FALSE),999)</f>
        <v>999</v>
      </c>
      <c r="V86" s="5">
        <f>VLOOKUP(U14W[[#This Row],[posdual]],pointstable[],2,FALSE)</f>
        <v>0</v>
      </c>
    </row>
    <row r="87" spans="1:22" x14ac:dyDescent="0.3">
      <c r="A87">
        <v>82174</v>
      </c>
      <c r="B87" t="s">
        <v>915</v>
      </c>
      <c r="C87" t="s">
        <v>68</v>
      </c>
      <c r="D87" s="5">
        <v>5</v>
      </c>
      <c r="E87" s="5">
        <f>SUM(U14W[[#This Row],[Column2]],U14W[[#This Row],[pts5122]],U14W[[#This Row],[pts5124]],U14W[[#This Row],[pts5125]],U14W[[#This Row],[pts5202]],U14W[[#This Row],[pts5203]],U14W[[#This Row],[pts5204]],U14W[[#This Row],[ptsdual]])</f>
        <v>23</v>
      </c>
      <c r="F87">
        <f>SUM(U14W[[#This Row],[pts5202]],U14W[[#This Row],[pts5203]],U14W[[#This Row],[pts5204]])</f>
        <v>13</v>
      </c>
      <c r="G87" s="5">
        <f>IFERROR(VLOOKUP(U14W[[#This Row],[Card]],results5121[],3,FALSE),999)</f>
        <v>999</v>
      </c>
      <c r="H87" s="5">
        <f>VLOOKUP(U14W[[#This Row],[Column1]],pointstable[],2,FALSE)</f>
        <v>0</v>
      </c>
      <c r="I87" s="5">
        <f>IFERROR(VLOOKUP(U14W[[#This Row],[Card]],results5122[],3,FALSE),999)</f>
        <v>999</v>
      </c>
      <c r="J87" s="5">
        <f>VLOOKUP(U14W[[#This Row],[pos5122]],pointstable[],2,FALSE)</f>
        <v>0</v>
      </c>
      <c r="K87" s="5">
        <f>IFERROR(VLOOKUP(U14W[[#This Row],[Card]],results5124[],3,FALSE),999)</f>
        <v>999</v>
      </c>
      <c r="L87" s="5">
        <f>VLOOKUP(U14W[[#This Row],[pos5124]],pointstable[],2,FALSE)</f>
        <v>0</v>
      </c>
      <c r="M87" s="5">
        <f>IFERROR(VLOOKUP(U14W[[#This Row],[Card]],results5125[],3,FALSE),999)</f>
        <v>999</v>
      </c>
      <c r="N87" s="5">
        <f>VLOOKUP(U14W[[#This Row],[pos5125]],pointstable[],2,FALSE)</f>
        <v>0</v>
      </c>
      <c r="O87" s="5">
        <f>IFERROR(VLOOKUP(U14W[[#This Row],[Card]],results5202[],3,FALSE),999)</f>
        <v>62</v>
      </c>
      <c r="P87" s="5">
        <f>VLOOKUP(U14W[[#This Row],[pos5202]],pointstable[],2,FALSE)</f>
        <v>0</v>
      </c>
      <c r="Q87" s="5">
        <f>IFERROR(VLOOKUP(U14W[[#This Row],[Card]],results5203[],3,FALSE),999)</f>
        <v>58</v>
      </c>
      <c r="R87" s="5">
        <f>VLOOKUP(U14W[[#This Row],[pos5203]],pointstable[],2,FALSE)</f>
        <v>2</v>
      </c>
      <c r="S87" s="5">
        <f>IFERROR(VLOOKUP(U14W[[#This Row],[Card]],results5204[],3,FALSE),999)</f>
        <v>49</v>
      </c>
      <c r="T87" s="5">
        <f>VLOOKUP(U14W[[#This Row],[pos5204]],pointstable[],2,FALSE)</f>
        <v>11</v>
      </c>
      <c r="U87" s="5">
        <f>IFERROR(VLOOKUP(U14W[[#This Row],[Card]],resultsdual[],3,FALSE),999)</f>
        <v>50</v>
      </c>
      <c r="V87" s="5">
        <f>VLOOKUP(U14W[[#This Row],[posdual]],pointstable[],2,FALSE)</f>
        <v>10</v>
      </c>
    </row>
    <row r="88" spans="1:22" x14ac:dyDescent="0.3">
      <c r="A88">
        <v>89503</v>
      </c>
      <c r="B88" t="s">
        <v>470</v>
      </c>
      <c r="C88" t="s">
        <v>21</v>
      </c>
      <c r="D88">
        <v>4</v>
      </c>
      <c r="E88" s="5">
        <f>SUM(U14W[[#This Row],[Column2]],U14W[[#This Row],[pts5122]],U14W[[#This Row],[pts5124]],U14W[[#This Row],[pts5125]],U14W[[#This Row],[pts5202]],U14W[[#This Row],[pts5203]],U14W[[#This Row],[pts5204]],U14W[[#This Row],[ptsdual]])</f>
        <v>22</v>
      </c>
      <c r="F88" s="5">
        <f>SUM(U14W[[#This Row],[pts5202]],U14W[[#This Row],[pts5203]],U14W[[#This Row],[pts5204]])</f>
        <v>0</v>
      </c>
      <c r="G88">
        <f>IFERROR(VLOOKUP(U14W[[#This Row],[Card]],results5121[],3,FALSE),999)</f>
        <v>999</v>
      </c>
      <c r="H88">
        <f>VLOOKUP(U14W[[#This Row],[Column1]],pointstable[],2,FALSE)</f>
        <v>0</v>
      </c>
      <c r="I88" s="5">
        <f>IFERROR(VLOOKUP(U14W[[#This Row],[Card]],results5122[],3,FALSE),999)</f>
        <v>999</v>
      </c>
      <c r="J88" s="5">
        <f>VLOOKUP(U14W[[#This Row],[pos5122]],pointstable[],2,FALSE)</f>
        <v>0</v>
      </c>
      <c r="K88" s="5">
        <f>IFERROR(VLOOKUP(U14W[[#This Row],[Card]],results5124[],3,FALSE),999)</f>
        <v>999</v>
      </c>
      <c r="L88" s="5">
        <f>VLOOKUP(U14W[[#This Row],[pos5124]],pointstable[],2,FALSE)</f>
        <v>0</v>
      </c>
      <c r="M88" s="5">
        <f>IFERROR(VLOOKUP(U14W[[#This Row],[Card]],results5125[],3,FALSE),999)</f>
        <v>38</v>
      </c>
      <c r="N88" s="5">
        <f>VLOOKUP(U14W[[#This Row],[pos5125]],pointstable[],2,FALSE)</f>
        <v>22</v>
      </c>
      <c r="O88" s="5">
        <f>IFERROR(VLOOKUP(U14W[[#This Row],[Card]],results5202[],3,FALSE),999)</f>
        <v>999</v>
      </c>
      <c r="P88" s="5">
        <f>VLOOKUP(U14W[[#This Row],[pos5202]],pointstable[],2,FALSE)</f>
        <v>0</v>
      </c>
      <c r="Q88" s="5">
        <f>IFERROR(VLOOKUP(U14W[[#This Row],[Card]],results5203[],3,FALSE),999)</f>
        <v>999</v>
      </c>
      <c r="R88" s="5">
        <f>VLOOKUP(U14W[[#This Row],[pos5203]],pointstable[],2,FALSE)</f>
        <v>0</v>
      </c>
      <c r="S88" s="5">
        <f>IFERROR(VLOOKUP(U14W[[#This Row],[Card]],results5204[],3,FALSE),999)</f>
        <v>999</v>
      </c>
      <c r="T88" s="5">
        <f>VLOOKUP(U14W[[#This Row],[pos5204]],pointstable[],2,FALSE)</f>
        <v>0</v>
      </c>
      <c r="U88" s="5">
        <f>IFERROR(VLOOKUP(U14W[[#This Row],[Card]],resultsdual[],3,FALSE),999)</f>
        <v>999</v>
      </c>
      <c r="V88" s="5">
        <f>VLOOKUP(U14W[[#This Row],[posdual]],pointstable[],2,FALSE)</f>
        <v>0</v>
      </c>
    </row>
    <row r="89" spans="1:22" x14ac:dyDescent="0.3">
      <c r="A89">
        <v>80368</v>
      </c>
      <c r="B89" t="s">
        <v>175</v>
      </c>
      <c r="C89" t="s">
        <v>105</v>
      </c>
      <c r="D89">
        <v>4</v>
      </c>
      <c r="E89" s="5">
        <f>SUM(U14W[[#This Row],[Column2]],U14W[[#This Row],[pts5122]],U14W[[#This Row],[pts5124]],U14W[[#This Row],[pts5125]],U14W[[#This Row],[pts5202]],U14W[[#This Row],[pts5203]],U14W[[#This Row],[pts5204]],U14W[[#This Row],[ptsdual]])</f>
        <v>21</v>
      </c>
      <c r="F89" s="5">
        <f>SUM(U14W[[#This Row],[pts5202]],U14W[[#This Row],[pts5203]],U14W[[#This Row],[pts5204]])</f>
        <v>0</v>
      </c>
      <c r="G89">
        <f>IFERROR(VLOOKUP(U14W[[#This Row],[Card]],results5121[],3,FALSE),999)</f>
        <v>75</v>
      </c>
      <c r="H89">
        <f>VLOOKUP(U14W[[#This Row],[Column1]],pointstable[],2,FALSE)</f>
        <v>0</v>
      </c>
      <c r="I89" s="5">
        <f>IFERROR(VLOOKUP(U14W[[#This Row],[Card]],results5122[],3,FALSE),999)</f>
        <v>56</v>
      </c>
      <c r="J89" s="5">
        <f>VLOOKUP(U14W[[#This Row],[pos5122]],pointstable[],2,FALSE)</f>
        <v>4</v>
      </c>
      <c r="K89" s="5">
        <f>IFERROR(VLOOKUP(U14W[[#This Row],[Card]],results5124[],3,FALSE),999)</f>
        <v>43</v>
      </c>
      <c r="L89" s="5">
        <f>VLOOKUP(U14W[[#This Row],[pos5124]],pointstable[],2,FALSE)</f>
        <v>17</v>
      </c>
      <c r="M89" s="5">
        <f>IFERROR(VLOOKUP(U14W[[#This Row],[Card]],results5125[],3,FALSE),999)</f>
        <v>999</v>
      </c>
      <c r="N89" s="5">
        <f>VLOOKUP(U14W[[#This Row],[pos5125]],pointstable[],2,FALSE)</f>
        <v>0</v>
      </c>
      <c r="O89" s="5">
        <f>IFERROR(VLOOKUP(U14W[[#This Row],[Card]],results5202[],3,FALSE),999)</f>
        <v>999</v>
      </c>
      <c r="P89" s="5">
        <f>VLOOKUP(U14W[[#This Row],[pos5202]],pointstable[],2,FALSE)</f>
        <v>0</v>
      </c>
      <c r="Q89" s="5">
        <f>IFERROR(VLOOKUP(U14W[[#This Row],[Card]],results5203[],3,FALSE),999)</f>
        <v>999</v>
      </c>
      <c r="R89" s="5">
        <f>VLOOKUP(U14W[[#This Row],[pos5203]],pointstable[],2,FALSE)</f>
        <v>0</v>
      </c>
      <c r="S89" s="5">
        <f>IFERROR(VLOOKUP(U14W[[#This Row],[Card]],results5204[],3,FALSE),999)</f>
        <v>999</v>
      </c>
      <c r="T89" s="5">
        <f>VLOOKUP(U14W[[#This Row],[pos5204]],pointstable[],2,FALSE)</f>
        <v>0</v>
      </c>
      <c r="U89" s="5">
        <f>IFERROR(VLOOKUP(U14W[[#This Row],[Card]],resultsdual[],3,FALSE),999)</f>
        <v>999</v>
      </c>
      <c r="V89" s="5">
        <f>VLOOKUP(U14W[[#This Row],[posdual]],pointstable[],2,FALSE)</f>
        <v>0</v>
      </c>
    </row>
    <row r="90" spans="1:22" x14ac:dyDescent="0.3">
      <c r="A90">
        <v>78408</v>
      </c>
      <c r="B90" t="s">
        <v>185</v>
      </c>
      <c r="C90" t="s">
        <v>88</v>
      </c>
      <c r="D90">
        <v>4</v>
      </c>
      <c r="E90" s="5">
        <f>SUM(U14W[[#This Row],[Column2]],U14W[[#This Row],[pts5122]],U14W[[#This Row],[pts5124]],U14W[[#This Row],[pts5125]],U14W[[#This Row],[pts5202]],U14W[[#This Row],[pts5203]],U14W[[#This Row],[pts5204]],U14W[[#This Row],[ptsdual]])</f>
        <v>20</v>
      </c>
      <c r="F90" s="5">
        <f>SUM(U14W[[#This Row],[pts5202]],U14W[[#This Row],[pts5203]],U14W[[#This Row],[pts5204]])</f>
        <v>0</v>
      </c>
      <c r="G90">
        <f>IFERROR(VLOOKUP(U14W[[#This Row],[Card]],results5121[],3,FALSE),999)</f>
        <v>80</v>
      </c>
      <c r="H90">
        <f>VLOOKUP(U14W[[#This Row],[Column1]],pointstable[],2,FALSE)</f>
        <v>0</v>
      </c>
      <c r="I90" s="5">
        <f>IFERROR(VLOOKUP(U14W[[#This Row],[Card]],results5122[],3,FALSE),999)</f>
        <v>54</v>
      </c>
      <c r="J90" s="5">
        <f>VLOOKUP(U14W[[#This Row],[pos5122]],pointstable[],2,FALSE)</f>
        <v>6</v>
      </c>
      <c r="K90" s="5">
        <f>IFERROR(VLOOKUP(U14W[[#This Row],[Card]],results5124[],3,FALSE),999)</f>
        <v>52</v>
      </c>
      <c r="L90" s="5">
        <f>VLOOKUP(U14W[[#This Row],[pos5124]],pointstable[],2,FALSE)</f>
        <v>8</v>
      </c>
      <c r="M90" s="5">
        <f>IFERROR(VLOOKUP(U14W[[#This Row],[Card]],results5125[],3,FALSE),999)</f>
        <v>54</v>
      </c>
      <c r="N90" s="5">
        <f>VLOOKUP(U14W[[#This Row],[pos5125]],pointstable[],2,FALSE)</f>
        <v>6</v>
      </c>
      <c r="O90" s="5">
        <f>IFERROR(VLOOKUP(U14W[[#This Row],[Card]],results5202[],3,FALSE),999)</f>
        <v>999</v>
      </c>
      <c r="P90" s="5">
        <f>VLOOKUP(U14W[[#This Row],[pos5202]],pointstable[],2,FALSE)</f>
        <v>0</v>
      </c>
      <c r="Q90" s="5">
        <f>IFERROR(VLOOKUP(U14W[[#This Row],[Card]],results5203[],3,FALSE),999)</f>
        <v>999</v>
      </c>
      <c r="R90" s="5">
        <f>VLOOKUP(U14W[[#This Row],[pos5203]],pointstable[],2,FALSE)</f>
        <v>0</v>
      </c>
      <c r="S90" s="5">
        <f>IFERROR(VLOOKUP(U14W[[#This Row],[Card]],results5204[],3,FALSE),999)</f>
        <v>999</v>
      </c>
      <c r="T90" s="5">
        <f>VLOOKUP(U14W[[#This Row],[pos5204]],pointstable[],2,FALSE)</f>
        <v>0</v>
      </c>
      <c r="U90" s="5">
        <f>IFERROR(VLOOKUP(U14W[[#This Row],[Card]],resultsdual[],3,FALSE),999)</f>
        <v>999</v>
      </c>
      <c r="V90" s="5">
        <f>VLOOKUP(U14W[[#This Row],[posdual]],pointstable[],2,FALSE)</f>
        <v>0</v>
      </c>
    </row>
    <row r="91" spans="1:22" x14ac:dyDescent="0.3">
      <c r="A91" s="30">
        <v>88241</v>
      </c>
      <c r="B91" s="30" t="s">
        <v>222</v>
      </c>
      <c r="C91" s="30" t="s">
        <v>151</v>
      </c>
      <c r="D91" s="30">
        <v>5</v>
      </c>
      <c r="E91" s="5">
        <f>SUM(U14W[[#This Row],[Column2]],U14W[[#This Row],[pts5122]],U14W[[#This Row],[pts5124]],U14W[[#This Row],[pts5125]],U14W[[#This Row],[pts5202]],U14W[[#This Row],[pts5203]],U14W[[#This Row],[pts5204]],U14W[[#This Row],[ptsdual]])</f>
        <v>18</v>
      </c>
      <c r="F91" s="5">
        <f>SUM(U14W[[#This Row],[pts5202]],U14W[[#This Row],[pts5203]],U14W[[#This Row],[pts5204]])</f>
        <v>0</v>
      </c>
      <c r="G91">
        <f>IFERROR(VLOOKUP(U14W[[#This Row],[Card]],results5121[],3,FALSE),999)</f>
        <v>999</v>
      </c>
      <c r="H91">
        <f>VLOOKUP(U14W[[#This Row],[Column1]],pointstable[],2,FALSE)</f>
        <v>0</v>
      </c>
      <c r="I91" s="5">
        <f>IFERROR(VLOOKUP(U14W[[#This Row],[Card]],results5122[],3,FALSE),999)</f>
        <v>999</v>
      </c>
      <c r="J91" s="5">
        <f>VLOOKUP(U14W[[#This Row],[pos5122]],pointstable[],2,FALSE)</f>
        <v>0</v>
      </c>
      <c r="K91" s="5">
        <f>IFERROR(VLOOKUP(U14W[[#This Row],[Card]],results5124[],3,FALSE),999)</f>
        <v>999</v>
      </c>
      <c r="L91" s="5">
        <f>VLOOKUP(U14W[[#This Row],[pos5124]],pointstable[],2,FALSE)</f>
        <v>0</v>
      </c>
      <c r="M91" s="5">
        <f>IFERROR(VLOOKUP(U14W[[#This Row],[Card]],results5125[],3,FALSE),999)</f>
        <v>63</v>
      </c>
      <c r="N91" s="5">
        <f>VLOOKUP(U14W[[#This Row],[pos5125]],pointstable[],2,FALSE)</f>
        <v>0</v>
      </c>
      <c r="O91" s="5">
        <f>IFERROR(VLOOKUP(U14W[[#This Row],[Card]],results5202[],3,FALSE),999)</f>
        <v>999</v>
      </c>
      <c r="P91" s="5">
        <f>VLOOKUP(U14W[[#This Row],[pos5202]],pointstable[],2,FALSE)</f>
        <v>0</v>
      </c>
      <c r="Q91" s="5">
        <f>IFERROR(VLOOKUP(U14W[[#This Row],[Card]],results5203[],3,FALSE),999)</f>
        <v>62</v>
      </c>
      <c r="R91" s="5">
        <f>VLOOKUP(U14W[[#This Row],[pos5203]],pointstable[],2,FALSE)</f>
        <v>0</v>
      </c>
      <c r="S91" s="5">
        <f>IFERROR(VLOOKUP(U14W[[#This Row],[Card]],results5204[],3,FALSE),999)</f>
        <v>999</v>
      </c>
      <c r="T91" s="5">
        <f>VLOOKUP(U14W[[#This Row],[pos5204]],pointstable[],2,FALSE)</f>
        <v>0</v>
      </c>
      <c r="U91" s="5">
        <f>IFERROR(VLOOKUP(U14W[[#This Row],[Card]],resultsdual[],3,FALSE),999)</f>
        <v>42</v>
      </c>
      <c r="V91" s="5">
        <f>VLOOKUP(U14W[[#This Row],[posdual]],pointstable[],2,FALSE)</f>
        <v>18</v>
      </c>
    </row>
    <row r="92" spans="1:22" x14ac:dyDescent="0.3">
      <c r="A92">
        <v>87433</v>
      </c>
      <c r="B92" t="s">
        <v>917</v>
      </c>
      <c r="C92" t="s">
        <v>879</v>
      </c>
      <c r="D92" s="5">
        <v>4</v>
      </c>
      <c r="E92" s="5">
        <f>SUM(U14W[[#This Row],[Column2]],U14W[[#This Row],[pts5122]],U14W[[#This Row],[pts5124]],U14W[[#This Row],[pts5125]],U14W[[#This Row],[pts5202]],U14W[[#This Row],[pts5203]],U14W[[#This Row],[pts5204]],U14W[[#This Row],[ptsdual]])</f>
        <v>15</v>
      </c>
      <c r="F92">
        <f>SUM(U14W[[#This Row],[pts5202]],U14W[[#This Row],[pts5203]],U14W[[#This Row],[pts5204]])</f>
        <v>15</v>
      </c>
      <c r="G92" s="5">
        <f>IFERROR(VLOOKUP(U14W[[#This Row],[Card]],results5121[],3,FALSE),999)</f>
        <v>999</v>
      </c>
      <c r="H92" s="5">
        <f>VLOOKUP(U14W[[#This Row],[Column1]],pointstable[],2,FALSE)</f>
        <v>0</v>
      </c>
      <c r="I92" s="5">
        <f>IFERROR(VLOOKUP(U14W[[#This Row],[Card]],results5122[],3,FALSE),999)</f>
        <v>999</v>
      </c>
      <c r="J92" s="5">
        <f>VLOOKUP(U14W[[#This Row],[pos5122]],pointstable[],2,FALSE)</f>
        <v>0</v>
      </c>
      <c r="K92" s="5">
        <f>IFERROR(VLOOKUP(U14W[[#This Row],[Card]],results5124[],3,FALSE),999)</f>
        <v>999</v>
      </c>
      <c r="L92" s="5">
        <f>VLOOKUP(U14W[[#This Row],[pos5124]],pointstable[],2,FALSE)</f>
        <v>0</v>
      </c>
      <c r="M92" s="5">
        <f>IFERROR(VLOOKUP(U14W[[#This Row],[Card]],results5125[],3,FALSE),999)</f>
        <v>999</v>
      </c>
      <c r="N92" s="5">
        <f>VLOOKUP(U14W[[#This Row],[pos5125]],pointstable[],2,FALSE)</f>
        <v>0</v>
      </c>
      <c r="O92" s="5">
        <f>IFERROR(VLOOKUP(U14W[[#This Row],[Card]],results5202[],3,FALSE),999)</f>
        <v>63</v>
      </c>
      <c r="P92" s="5">
        <f>VLOOKUP(U14W[[#This Row],[pos5202]],pointstable[],2,FALSE)</f>
        <v>0</v>
      </c>
      <c r="Q92" s="5">
        <f>IFERROR(VLOOKUP(U14W[[#This Row],[Card]],results5203[],3,FALSE),999)</f>
        <v>66</v>
      </c>
      <c r="R92" s="5">
        <f>VLOOKUP(U14W[[#This Row],[pos5203]],pointstable[],2,FALSE)</f>
        <v>0</v>
      </c>
      <c r="S92" s="5">
        <f>IFERROR(VLOOKUP(U14W[[#This Row],[Card]],results5204[],3,FALSE),999)</f>
        <v>45</v>
      </c>
      <c r="T92" s="5">
        <f>VLOOKUP(U14W[[#This Row],[pos5204]],pointstable[],2,FALSE)</f>
        <v>15</v>
      </c>
      <c r="U92" s="5">
        <f>IFERROR(VLOOKUP(U14W[[#This Row],[Card]],resultsdual[],3,FALSE),999)</f>
        <v>999</v>
      </c>
      <c r="V92" s="5">
        <f>VLOOKUP(U14W[[#This Row],[posdual]],pointstable[],2,FALSE)</f>
        <v>0</v>
      </c>
    </row>
    <row r="93" spans="1:22" x14ac:dyDescent="0.3">
      <c r="A93">
        <v>85738</v>
      </c>
      <c r="B93" t="s">
        <v>150</v>
      </c>
      <c r="C93" t="s">
        <v>151</v>
      </c>
      <c r="D93">
        <v>5</v>
      </c>
      <c r="E93" s="5">
        <f>SUM(U14W[[#This Row],[Column2]],U14W[[#This Row],[pts5122]],U14W[[#This Row],[pts5124]],U14W[[#This Row],[pts5125]],U14W[[#This Row],[pts5202]],U14W[[#This Row],[pts5203]],U14W[[#This Row],[pts5204]],U14W[[#This Row],[ptsdual]])</f>
        <v>15</v>
      </c>
      <c r="F93" s="5">
        <f>SUM(U14W[[#This Row],[pts5202]],U14W[[#This Row],[pts5203]],U14W[[#This Row],[pts5204]])</f>
        <v>0</v>
      </c>
      <c r="G93">
        <f>IFERROR(VLOOKUP(U14W[[#This Row],[Card]],results5121[],3,FALSE),999)</f>
        <v>63</v>
      </c>
      <c r="H93">
        <f>VLOOKUP(U14W[[#This Row],[Column1]],pointstable[],2,FALSE)</f>
        <v>0</v>
      </c>
      <c r="I93" s="5">
        <f>IFERROR(VLOOKUP(U14W[[#This Row],[Card]],results5122[],3,FALSE),999)</f>
        <v>62</v>
      </c>
      <c r="J93" s="5">
        <f>VLOOKUP(U14W[[#This Row],[pos5122]],pointstable[],2,FALSE)</f>
        <v>0</v>
      </c>
      <c r="K93" s="5">
        <f>IFERROR(VLOOKUP(U14W[[#This Row],[Card]],results5124[],3,FALSE),999)</f>
        <v>46</v>
      </c>
      <c r="L93" s="5">
        <f>VLOOKUP(U14W[[#This Row],[pos5124]],pointstable[],2,FALSE)</f>
        <v>14</v>
      </c>
      <c r="M93" s="5">
        <f>IFERROR(VLOOKUP(U14W[[#This Row],[Card]],results5125[],3,FALSE),999)</f>
        <v>59</v>
      </c>
      <c r="N93" s="5">
        <f>VLOOKUP(U14W[[#This Row],[pos5125]],pointstable[],2,FALSE)</f>
        <v>1</v>
      </c>
      <c r="O93" s="5">
        <f>IFERROR(VLOOKUP(U14W[[#This Row],[Card]],results5202[],3,FALSE),999)</f>
        <v>999</v>
      </c>
      <c r="P93" s="5">
        <f>VLOOKUP(U14W[[#This Row],[pos5202]],pointstable[],2,FALSE)</f>
        <v>0</v>
      </c>
      <c r="Q93" s="5">
        <f>IFERROR(VLOOKUP(U14W[[#This Row],[Card]],results5203[],3,FALSE),999)</f>
        <v>999</v>
      </c>
      <c r="R93" s="5">
        <f>VLOOKUP(U14W[[#This Row],[pos5203]],pointstable[],2,FALSE)</f>
        <v>0</v>
      </c>
      <c r="S93" s="5">
        <f>IFERROR(VLOOKUP(U14W[[#This Row],[Card]],results5204[],3,FALSE),999)</f>
        <v>999</v>
      </c>
      <c r="T93" s="5">
        <f>VLOOKUP(U14W[[#This Row],[pos5204]],pointstable[],2,FALSE)</f>
        <v>0</v>
      </c>
      <c r="U93" s="5">
        <f>IFERROR(VLOOKUP(U14W[[#This Row],[Card]],resultsdual[],3,FALSE),999)</f>
        <v>999</v>
      </c>
      <c r="V93" s="5">
        <f>VLOOKUP(U14W[[#This Row],[posdual]],pointstable[],2,FALSE)</f>
        <v>0</v>
      </c>
    </row>
    <row r="94" spans="1:22" x14ac:dyDescent="0.3">
      <c r="A94">
        <v>82039</v>
      </c>
      <c r="B94" t="s">
        <v>922</v>
      </c>
      <c r="C94" t="s">
        <v>923</v>
      </c>
      <c r="D94" s="5">
        <v>5</v>
      </c>
      <c r="E94" s="5">
        <f>SUM(U14W[[#This Row],[Column2]],U14W[[#This Row],[pts5122]],U14W[[#This Row],[pts5124]],U14W[[#This Row],[pts5125]],U14W[[#This Row],[pts5202]],U14W[[#This Row],[pts5203]],U14W[[#This Row],[pts5204]],U14W[[#This Row],[ptsdual]])</f>
        <v>14</v>
      </c>
      <c r="F94">
        <f>SUM(U14W[[#This Row],[pts5202]],U14W[[#This Row],[pts5203]],U14W[[#This Row],[pts5204]])</f>
        <v>10</v>
      </c>
      <c r="G94" s="5">
        <f>IFERROR(VLOOKUP(U14W[[#This Row],[Card]],results5121[],3,FALSE),999)</f>
        <v>999</v>
      </c>
      <c r="H94" s="5">
        <f>VLOOKUP(U14W[[#This Row],[Column1]],pointstable[],2,FALSE)</f>
        <v>0</v>
      </c>
      <c r="I94" s="5">
        <f>IFERROR(VLOOKUP(U14W[[#This Row],[Card]],results5122[],3,FALSE),999)</f>
        <v>999</v>
      </c>
      <c r="J94" s="5">
        <f>VLOOKUP(U14W[[#This Row],[pos5122]],pointstable[],2,FALSE)</f>
        <v>0</v>
      </c>
      <c r="K94" s="5">
        <f>IFERROR(VLOOKUP(U14W[[#This Row],[Card]],results5124[],3,FALSE),999)</f>
        <v>999</v>
      </c>
      <c r="L94" s="5">
        <f>VLOOKUP(U14W[[#This Row],[pos5124]],pointstable[],2,FALSE)</f>
        <v>0</v>
      </c>
      <c r="M94" s="5">
        <f>IFERROR(VLOOKUP(U14W[[#This Row],[Card]],results5125[],3,FALSE),999)</f>
        <v>999</v>
      </c>
      <c r="N94" s="5">
        <f>VLOOKUP(U14W[[#This Row],[pos5125]],pointstable[],2,FALSE)</f>
        <v>0</v>
      </c>
      <c r="O94" s="5">
        <f>IFERROR(VLOOKUP(U14W[[#This Row],[Card]],results5202[],3,FALSE),999)</f>
        <v>68</v>
      </c>
      <c r="P94" s="5">
        <f>VLOOKUP(U14W[[#This Row],[pos5202]],pointstable[],2,FALSE)</f>
        <v>0</v>
      </c>
      <c r="Q94" s="5">
        <f>IFERROR(VLOOKUP(U14W[[#This Row],[Card]],results5203[],3,FALSE),999)</f>
        <v>65</v>
      </c>
      <c r="R94" s="5">
        <f>VLOOKUP(U14W[[#This Row],[pos5203]],pointstable[],2,FALSE)</f>
        <v>0</v>
      </c>
      <c r="S94" s="5">
        <f>IFERROR(VLOOKUP(U14W[[#This Row],[Card]],results5204[],3,FALSE),999)</f>
        <v>50</v>
      </c>
      <c r="T94" s="5">
        <f>VLOOKUP(U14W[[#This Row],[pos5204]],pointstable[],2,FALSE)</f>
        <v>10</v>
      </c>
      <c r="U94" s="5">
        <f>IFERROR(VLOOKUP(U14W[[#This Row],[Card]],resultsdual[],3,FALSE),999)</f>
        <v>56</v>
      </c>
      <c r="V94" s="5">
        <f>VLOOKUP(U14W[[#This Row],[posdual]],pointstable[],2,FALSE)</f>
        <v>4</v>
      </c>
    </row>
    <row r="95" spans="1:22" x14ac:dyDescent="0.3">
      <c r="A95">
        <v>76233</v>
      </c>
      <c r="B95" t="s">
        <v>167</v>
      </c>
      <c r="C95" s="5" t="s">
        <v>68</v>
      </c>
      <c r="D95">
        <v>5</v>
      </c>
      <c r="E95" s="5">
        <f>SUM(U14W[[#This Row],[Column2]],U14W[[#This Row],[pts5122]],U14W[[#This Row],[pts5124]],U14W[[#This Row],[pts5125]],U14W[[#This Row],[pts5202]],U14W[[#This Row],[pts5203]],U14W[[#This Row],[pts5204]],U14W[[#This Row],[ptsdual]])</f>
        <v>12</v>
      </c>
      <c r="F95" s="5">
        <f>SUM(U14W[[#This Row],[pts5202]],U14W[[#This Row],[pts5203]],U14W[[#This Row],[pts5204]])</f>
        <v>0</v>
      </c>
      <c r="G95" s="5">
        <f>IFERROR(VLOOKUP(U14W[[#This Row],[Card]],results5121[],3,FALSE),999)</f>
        <v>71</v>
      </c>
      <c r="H95" s="5">
        <f>VLOOKUP(U14W[[#This Row],[Column1]],pointstable[],2,FALSE)</f>
        <v>0</v>
      </c>
      <c r="I95" s="5">
        <f>IFERROR(VLOOKUP(U14W[[#This Row],[Card]],results5122[],3,FALSE),999)</f>
        <v>999</v>
      </c>
      <c r="J95" s="5">
        <f>VLOOKUP(U14W[[#This Row],[pos5122]],pointstable[],2,FALSE)</f>
        <v>0</v>
      </c>
      <c r="K95" s="5">
        <f>IFERROR(VLOOKUP(U14W[[#This Row],[Card]],results5124[],3,FALSE),999)</f>
        <v>48</v>
      </c>
      <c r="L95" s="5">
        <f>VLOOKUP(U14W[[#This Row],[pos5124]],pointstable[],2,FALSE)</f>
        <v>12</v>
      </c>
      <c r="M95" s="5">
        <f>IFERROR(VLOOKUP(U14W[[#This Row],[Card]],results5125[],3,FALSE),999)</f>
        <v>71</v>
      </c>
      <c r="N95" s="5">
        <f>VLOOKUP(U14W[[#This Row],[pos5125]],pointstable[],2,FALSE)</f>
        <v>0</v>
      </c>
      <c r="O95" s="5">
        <f>IFERROR(VLOOKUP(U14W[[#This Row],[Card]],results5202[],3,FALSE),999)</f>
        <v>999</v>
      </c>
      <c r="P95" s="5">
        <f>VLOOKUP(U14W[[#This Row],[pos5202]],pointstable[],2,FALSE)</f>
        <v>0</v>
      </c>
      <c r="Q95" s="5">
        <f>IFERROR(VLOOKUP(U14W[[#This Row],[Card]],results5203[],3,FALSE),999)</f>
        <v>999</v>
      </c>
      <c r="R95" s="5">
        <f>VLOOKUP(U14W[[#This Row],[pos5203]],pointstable[],2,FALSE)</f>
        <v>0</v>
      </c>
      <c r="S95" s="5">
        <f>IFERROR(VLOOKUP(U14W[[#This Row],[Card]],results5204[],3,FALSE),999)</f>
        <v>999</v>
      </c>
      <c r="T95" s="5">
        <f>VLOOKUP(U14W[[#This Row],[pos5204]],pointstable[],2,FALSE)</f>
        <v>0</v>
      </c>
      <c r="U95" s="5">
        <f>IFERROR(VLOOKUP(U14W[[#This Row],[Card]],resultsdual[],3,FALSE),999)</f>
        <v>999</v>
      </c>
      <c r="V95" s="5">
        <f>VLOOKUP(U14W[[#This Row],[posdual]],pointstable[],2,FALSE)</f>
        <v>0</v>
      </c>
    </row>
    <row r="96" spans="1:22" x14ac:dyDescent="0.3">
      <c r="A96">
        <v>86171</v>
      </c>
      <c r="B96" t="s">
        <v>181</v>
      </c>
      <c r="C96" t="s">
        <v>21</v>
      </c>
      <c r="D96">
        <v>5</v>
      </c>
      <c r="E96" s="5">
        <f>SUM(U14W[[#This Row],[Column2]],U14W[[#This Row],[pts5122]],U14W[[#This Row],[pts5124]],U14W[[#This Row],[pts5125]],U14W[[#This Row],[pts5202]],U14W[[#This Row],[pts5203]],U14W[[#This Row],[pts5204]],U14W[[#This Row],[ptsdual]])</f>
        <v>10</v>
      </c>
      <c r="F96" s="5">
        <f>SUM(U14W[[#This Row],[pts5202]],U14W[[#This Row],[pts5203]],U14W[[#This Row],[pts5204]])</f>
        <v>0</v>
      </c>
      <c r="G96">
        <f>IFERROR(VLOOKUP(U14W[[#This Row],[Card]],results5121[],3,FALSE),999)</f>
        <v>78</v>
      </c>
      <c r="H96">
        <f>VLOOKUP(U14W[[#This Row],[Column1]],pointstable[],2,FALSE)</f>
        <v>0</v>
      </c>
      <c r="I96" s="5">
        <f>IFERROR(VLOOKUP(U14W[[#This Row],[Card]],results5122[],3,FALSE),999)</f>
        <v>67</v>
      </c>
      <c r="J96" s="5">
        <f>VLOOKUP(U14W[[#This Row],[pos5122]],pointstable[],2,FALSE)</f>
        <v>0</v>
      </c>
      <c r="K96" s="5">
        <f>IFERROR(VLOOKUP(U14W[[#This Row],[Card]],results5124[],3,FALSE),999)</f>
        <v>50</v>
      </c>
      <c r="L96" s="5">
        <f>VLOOKUP(U14W[[#This Row],[pos5124]],pointstable[],2,FALSE)</f>
        <v>10</v>
      </c>
      <c r="M96" s="5">
        <f>IFERROR(VLOOKUP(U14W[[#This Row],[Card]],results5125[],3,FALSE),999)</f>
        <v>62</v>
      </c>
      <c r="N96" s="5">
        <f>VLOOKUP(U14W[[#This Row],[pos5125]],pointstable[],2,FALSE)</f>
        <v>0</v>
      </c>
      <c r="O96" s="5">
        <f>IFERROR(VLOOKUP(U14W[[#This Row],[Card]],results5202[],3,FALSE),999)</f>
        <v>999</v>
      </c>
      <c r="P96" s="5">
        <f>VLOOKUP(U14W[[#This Row],[pos5202]],pointstable[],2,FALSE)</f>
        <v>0</v>
      </c>
      <c r="Q96" s="5">
        <f>IFERROR(VLOOKUP(U14W[[#This Row],[Card]],results5203[],3,FALSE),999)</f>
        <v>999</v>
      </c>
      <c r="R96" s="5">
        <f>VLOOKUP(U14W[[#This Row],[pos5203]],pointstable[],2,FALSE)</f>
        <v>0</v>
      </c>
      <c r="S96" s="5">
        <f>IFERROR(VLOOKUP(U14W[[#This Row],[Card]],results5204[],3,FALSE),999)</f>
        <v>999</v>
      </c>
      <c r="T96" s="5">
        <f>VLOOKUP(U14W[[#This Row],[pos5204]],pointstable[],2,FALSE)</f>
        <v>0</v>
      </c>
      <c r="U96" s="5">
        <f>IFERROR(VLOOKUP(U14W[[#This Row],[Card]],resultsdual[],3,FALSE),999)</f>
        <v>999</v>
      </c>
      <c r="V96" s="5">
        <f>VLOOKUP(U14W[[#This Row],[posdual]],pointstable[],2,FALSE)</f>
        <v>0</v>
      </c>
    </row>
    <row r="97" spans="1:22" x14ac:dyDescent="0.3">
      <c r="A97">
        <v>78706</v>
      </c>
      <c r="B97" t="s">
        <v>908</v>
      </c>
      <c r="C97" t="s">
        <v>879</v>
      </c>
      <c r="D97" s="5">
        <v>5</v>
      </c>
      <c r="E97" s="5">
        <f>SUM(U14W[[#This Row],[Column2]],U14W[[#This Row],[pts5122]],U14W[[#This Row],[pts5124]],U14W[[#This Row],[pts5125]],U14W[[#This Row],[pts5202]],U14W[[#This Row],[pts5203]],U14W[[#This Row],[pts5204]],U14W[[#This Row],[ptsdual]])</f>
        <v>9</v>
      </c>
      <c r="F97">
        <f>SUM(U14W[[#This Row],[pts5202]],U14W[[#This Row],[pts5203]],U14W[[#This Row],[pts5204]])</f>
        <v>9</v>
      </c>
      <c r="G97" s="5">
        <f>IFERROR(VLOOKUP(U14W[[#This Row],[Card]],results5121[],3,FALSE),999)</f>
        <v>999</v>
      </c>
      <c r="H97" s="5">
        <f>VLOOKUP(U14W[[#This Row],[Column1]],pointstable[],2,FALSE)</f>
        <v>0</v>
      </c>
      <c r="I97" s="5">
        <f>IFERROR(VLOOKUP(U14W[[#This Row],[Card]],results5122[],3,FALSE),999)</f>
        <v>999</v>
      </c>
      <c r="J97" s="5">
        <f>VLOOKUP(U14W[[#This Row],[pos5122]],pointstable[],2,FALSE)</f>
        <v>0</v>
      </c>
      <c r="K97" s="5">
        <f>IFERROR(VLOOKUP(U14W[[#This Row],[Card]],results5124[],3,FALSE),999)</f>
        <v>999</v>
      </c>
      <c r="L97" s="5">
        <f>VLOOKUP(U14W[[#This Row],[pos5124]],pointstable[],2,FALSE)</f>
        <v>0</v>
      </c>
      <c r="M97" s="5">
        <f>IFERROR(VLOOKUP(U14W[[#This Row],[Card]],results5125[],3,FALSE),999)</f>
        <v>999</v>
      </c>
      <c r="N97" s="5">
        <f>VLOOKUP(U14W[[#This Row],[pos5125]],pointstable[],2,FALSE)</f>
        <v>0</v>
      </c>
      <c r="O97" s="5">
        <f>IFERROR(VLOOKUP(U14W[[#This Row],[Card]],results5202[],3,FALSE),999)</f>
        <v>57</v>
      </c>
      <c r="P97" s="5">
        <f>VLOOKUP(U14W[[#This Row],[pos5202]],pointstable[],2,FALSE)</f>
        <v>3</v>
      </c>
      <c r="Q97" s="5">
        <f>IFERROR(VLOOKUP(U14W[[#This Row],[Card]],results5203[],3,FALSE),999)</f>
        <v>67</v>
      </c>
      <c r="R97" s="5">
        <f>VLOOKUP(U14W[[#This Row],[pos5203]],pointstable[],2,FALSE)</f>
        <v>0</v>
      </c>
      <c r="S97" s="5">
        <f>IFERROR(VLOOKUP(U14W[[#This Row],[Card]],results5204[],3,FALSE),999)</f>
        <v>54</v>
      </c>
      <c r="T97" s="5">
        <f>VLOOKUP(U14W[[#This Row],[pos5204]],pointstable[],2,FALSE)</f>
        <v>6</v>
      </c>
      <c r="U97" s="5">
        <f>IFERROR(VLOOKUP(U14W[[#This Row],[Card]],resultsdual[],3,FALSE),999)</f>
        <v>999</v>
      </c>
      <c r="V97" s="5">
        <f>VLOOKUP(U14W[[#This Row],[posdual]],pointstable[],2,FALSE)</f>
        <v>0</v>
      </c>
    </row>
    <row r="98" spans="1:22" x14ac:dyDescent="0.3">
      <c r="A98">
        <v>78516</v>
      </c>
      <c r="B98" t="s">
        <v>165</v>
      </c>
      <c r="C98" t="s">
        <v>95</v>
      </c>
      <c r="D98">
        <v>5</v>
      </c>
      <c r="E98" s="5">
        <f>SUM(U14W[[#This Row],[Column2]],U14W[[#This Row],[pts5122]],U14W[[#This Row],[pts5124]],U14W[[#This Row],[pts5125]],U14W[[#This Row],[pts5202]],U14W[[#This Row],[pts5203]],U14W[[#This Row],[pts5204]],U14W[[#This Row],[ptsdual]])</f>
        <v>9</v>
      </c>
      <c r="F98" s="5">
        <f>SUM(U14W[[#This Row],[pts5202]],U14W[[#This Row],[pts5203]],U14W[[#This Row],[pts5204]])</f>
        <v>0</v>
      </c>
      <c r="G98">
        <f>IFERROR(VLOOKUP(U14W[[#This Row],[Card]],results5121[],3,FALSE),999)</f>
        <v>70</v>
      </c>
      <c r="H98">
        <f>VLOOKUP(U14W[[#This Row],[Column1]],pointstable[],2,FALSE)</f>
        <v>0</v>
      </c>
      <c r="I98" s="5">
        <f>IFERROR(VLOOKUP(U14W[[#This Row],[Card]],results5122[],3,FALSE),999)</f>
        <v>73</v>
      </c>
      <c r="J98" s="5">
        <f>VLOOKUP(U14W[[#This Row],[pos5122]],pointstable[],2,FALSE)</f>
        <v>0</v>
      </c>
      <c r="K98" s="5">
        <f>IFERROR(VLOOKUP(U14W[[#This Row],[Card]],results5124[],3,FALSE),999)</f>
        <v>51</v>
      </c>
      <c r="L98" s="5">
        <f>VLOOKUP(U14W[[#This Row],[pos5124]],pointstable[],2,FALSE)</f>
        <v>9</v>
      </c>
      <c r="M98" s="5">
        <f>IFERROR(VLOOKUP(U14W[[#This Row],[Card]],results5125[],3,FALSE),999)</f>
        <v>72</v>
      </c>
      <c r="N98" s="5">
        <f>VLOOKUP(U14W[[#This Row],[pos5125]],pointstable[],2,FALSE)</f>
        <v>0</v>
      </c>
      <c r="O98" s="5">
        <f>IFERROR(VLOOKUP(U14W[[#This Row],[Card]],results5202[],3,FALSE),999)</f>
        <v>999</v>
      </c>
      <c r="P98" s="5">
        <f>VLOOKUP(U14W[[#This Row],[pos5202]],pointstable[],2,FALSE)</f>
        <v>0</v>
      </c>
      <c r="Q98" s="5">
        <f>IFERROR(VLOOKUP(U14W[[#This Row],[Card]],results5203[],3,FALSE),999)</f>
        <v>999</v>
      </c>
      <c r="R98" s="5">
        <f>VLOOKUP(U14W[[#This Row],[pos5203]],pointstable[],2,FALSE)</f>
        <v>0</v>
      </c>
      <c r="S98" s="5">
        <f>IFERROR(VLOOKUP(U14W[[#This Row],[Card]],results5204[],3,FALSE),999)</f>
        <v>999</v>
      </c>
      <c r="T98" s="5">
        <f>VLOOKUP(U14W[[#This Row],[pos5204]],pointstable[],2,FALSE)</f>
        <v>0</v>
      </c>
      <c r="U98" s="5">
        <f>IFERROR(VLOOKUP(U14W[[#This Row],[Card]],resultsdual[],3,FALSE),999)</f>
        <v>999</v>
      </c>
      <c r="V98" s="5">
        <f>VLOOKUP(U14W[[#This Row],[posdual]],pointstable[],2,FALSE)</f>
        <v>0</v>
      </c>
    </row>
    <row r="99" spans="1:22" x14ac:dyDescent="0.3">
      <c r="A99" s="30">
        <v>78808</v>
      </c>
      <c r="B99" s="30" t="s">
        <v>441</v>
      </c>
      <c r="C99" s="30" t="s">
        <v>442</v>
      </c>
      <c r="D99" s="30">
        <v>4</v>
      </c>
      <c r="E99" s="5">
        <f>SUM(U14W[[#This Row],[Column2]],U14W[[#This Row],[pts5122]],U14W[[#This Row],[pts5124]],U14W[[#This Row],[pts5125]],U14W[[#This Row],[pts5202]],U14W[[#This Row],[pts5203]],U14W[[#This Row],[pts5204]],U14W[[#This Row],[ptsdual]])</f>
        <v>8</v>
      </c>
      <c r="F99" s="5">
        <f>SUM(U14W[[#This Row],[pts5202]],U14W[[#This Row],[pts5203]],U14W[[#This Row],[pts5204]])</f>
        <v>8</v>
      </c>
      <c r="G99">
        <f>IFERROR(VLOOKUP(U14W[[#This Row],[Card]],results5121[],3,FALSE),999)</f>
        <v>999</v>
      </c>
      <c r="H99">
        <f>VLOOKUP(U14W[[#This Row],[Column1]],pointstable[],2,FALSE)</f>
        <v>0</v>
      </c>
      <c r="I99" s="5">
        <f>IFERROR(VLOOKUP(U14W[[#This Row],[Card]],results5122[],3,FALSE),999)</f>
        <v>78</v>
      </c>
      <c r="J99" s="5">
        <f>VLOOKUP(U14W[[#This Row],[pos5122]],pointstable[],2,FALSE)</f>
        <v>0</v>
      </c>
      <c r="K99" s="5">
        <f>IFERROR(VLOOKUP(U14W[[#This Row],[Card]],results5124[],3,FALSE),999)</f>
        <v>64</v>
      </c>
      <c r="L99" s="5">
        <f>VLOOKUP(U14W[[#This Row],[pos5124]],pointstable[],2,FALSE)</f>
        <v>0</v>
      </c>
      <c r="M99" s="5">
        <f>IFERROR(VLOOKUP(U14W[[#This Row],[Card]],results5125[],3,FALSE),999)</f>
        <v>76</v>
      </c>
      <c r="N99" s="5">
        <f>VLOOKUP(U14W[[#This Row],[pos5125]],pointstable[],2,FALSE)</f>
        <v>0</v>
      </c>
      <c r="O99" s="5">
        <f>IFERROR(VLOOKUP(U14W[[#This Row],[Card]],results5202[],3,FALSE),999)</f>
        <v>60</v>
      </c>
      <c r="P99" s="5">
        <f>VLOOKUP(U14W[[#This Row],[pos5202]],pointstable[],2,FALSE)</f>
        <v>1</v>
      </c>
      <c r="Q99" s="5">
        <f>IFERROR(VLOOKUP(U14W[[#This Row],[Card]],results5203[],3,FALSE),999)</f>
        <v>999</v>
      </c>
      <c r="R99" s="5">
        <f>VLOOKUP(U14W[[#This Row],[pos5203]],pointstable[],2,FALSE)</f>
        <v>0</v>
      </c>
      <c r="S99" s="5">
        <f>IFERROR(VLOOKUP(U14W[[#This Row],[Card]],results5204[],3,FALSE),999)</f>
        <v>53</v>
      </c>
      <c r="T99" s="5">
        <f>VLOOKUP(U14W[[#This Row],[pos5204]],pointstable[],2,FALSE)</f>
        <v>7</v>
      </c>
      <c r="U99" s="5">
        <f>IFERROR(VLOOKUP(U14W[[#This Row],[Card]],resultsdual[],3,FALSE),999)</f>
        <v>62</v>
      </c>
      <c r="V99" s="5">
        <f>VLOOKUP(U14W[[#This Row],[posdual]],pointstable[],2,FALSE)</f>
        <v>0</v>
      </c>
    </row>
    <row r="100" spans="1:22" x14ac:dyDescent="0.3">
      <c r="A100">
        <v>82141</v>
      </c>
      <c r="B100" t="s">
        <v>900</v>
      </c>
      <c r="C100" t="s">
        <v>879</v>
      </c>
      <c r="D100" s="5">
        <v>4</v>
      </c>
      <c r="E100" s="5">
        <f>SUM(U14W[[#This Row],[Column2]],U14W[[#This Row],[pts5122]],U14W[[#This Row],[pts5124]],U14W[[#This Row],[pts5125]],U14W[[#This Row],[pts5202]],U14W[[#This Row],[pts5203]],U14W[[#This Row],[pts5204]],U14W[[#This Row],[ptsdual]])</f>
        <v>8</v>
      </c>
      <c r="F100">
        <f>SUM(U14W[[#This Row],[pts5202]],U14W[[#This Row],[pts5203]],U14W[[#This Row],[pts5204]])</f>
        <v>8</v>
      </c>
      <c r="G100" s="5">
        <f>IFERROR(VLOOKUP(U14W[[#This Row],[Card]],results5121[],3,FALSE),999)</f>
        <v>999</v>
      </c>
      <c r="H100" s="5">
        <f>VLOOKUP(U14W[[#This Row],[Column1]],pointstable[],2,FALSE)</f>
        <v>0</v>
      </c>
      <c r="I100" s="5">
        <f>IFERROR(VLOOKUP(U14W[[#This Row],[Card]],results5122[],3,FALSE),999)</f>
        <v>999</v>
      </c>
      <c r="J100" s="5">
        <f>VLOOKUP(U14W[[#This Row],[pos5122]],pointstable[],2,FALSE)</f>
        <v>0</v>
      </c>
      <c r="K100" s="5">
        <f>IFERROR(VLOOKUP(U14W[[#This Row],[Card]],results5124[],3,FALSE),999)</f>
        <v>999</v>
      </c>
      <c r="L100" s="5">
        <f>VLOOKUP(U14W[[#This Row],[pos5124]],pointstable[],2,FALSE)</f>
        <v>0</v>
      </c>
      <c r="M100" s="5">
        <f>IFERROR(VLOOKUP(U14W[[#This Row],[Card]],results5125[],3,FALSE),999)</f>
        <v>999</v>
      </c>
      <c r="N100" s="5">
        <f>VLOOKUP(U14W[[#This Row],[pos5125]],pointstable[],2,FALSE)</f>
        <v>0</v>
      </c>
      <c r="O100" s="5">
        <f>IFERROR(VLOOKUP(U14W[[#This Row],[Card]],results5202[],3,FALSE),999)</f>
        <v>52</v>
      </c>
      <c r="P100" s="5">
        <f>VLOOKUP(U14W[[#This Row],[pos5202]],pointstable[],2,FALSE)</f>
        <v>8</v>
      </c>
      <c r="Q100" s="5">
        <f>IFERROR(VLOOKUP(U14W[[#This Row],[Card]],results5203[],3,FALSE),999)</f>
        <v>999</v>
      </c>
      <c r="R100" s="5">
        <f>VLOOKUP(U14W[[#This Row],[pos5203]],pointstable[],2,FALSE)</f>
        <v>0</v>
      </c>
      <c r="S100" s="5">
        <f>IFERROR(VLOOKUP(U14W[[#This Row],[Card]],results5204[],3,FALSE),999)</f>
        <v>999</v>
      </c>
      <c r="T100" s="5">
        <f>VLOOKUP(U14W[[#This Row],[pos5204]],pointstable[],2,FALSE)</f>
        <v>0</v>
      </c>
      <c r="U100" s="5">
        <f>IFERROR(VLOOKUP(U14W[[#This Row],[Card]],resultsdual[],3,FALSE),999)</f>
        <v>999</v>
      </c>
      <c r="V100" s="5">
        <f>VLOOKUP(U14W[[#This Row],[posdual]],pointstable[],2,FALSE)</f>
        <v>0</v>
      </c>
    </row>
    <row r="101" spans="1:22" x14ac:dyDescent="0.3">
      <c r="A101">
        <v>86126</v>
      </c>
      <c r="B101" t="s">
        <v>157</v>
      </c>
      <c r="C101" t="s">
        <v>21</v>
      </c>
      <c r="D101">
        <v>5</v>
      </c>
      <c r="E101" s="5">
        <f>SUM(U14W[[#This Row],[Column2]],U14W[[#This Row],[pts5122]],U14W[[#This Row],[pts5124]],U14W[[#This Row],[pts5125]],U14W[[#This Row],[pts5202]],U14W[[#This Row],[pts5203]],U14W[[#This Row],[pts5204]],U14W[[#This Row],[ptsdual]])</f>
        <v>8</v>
      </c>
      <c r="F101" s="5">
        <f>SUM(U14W[[#This Row],[pts5202]],U14W[[#This Row],[pts5203]],U14W[[#This Row],[pts5204]])</f>
        <v>0</v>
      </c>
      <c r="G101">
        <f>IFERROR(VLOOKUP(U14W[[#This Row],[Card]],results5121[],3,FALSE),999)</f>
        <v>66</v>
      </c>
      <c r="H101">
        <f>VLOOKUP(U14W[[#This Row],[Column1]],pointstable[],2,FALSE)</f>
        <v>0</v>
      </c>
      <c r="I101" s="5">
        <f>IFERROR(VLOOKUP(U14W[[#This Row],[Card]],results5122[],3,FALSE),999)</f>
        <v>60</v>
      </c>
      <c r="J101" s="5">
        <f>VLOOKUP(U14W[[#This Row],[pos5122]],pointstable[],2,FALSE)</f>
        <v>1</v>
      </c>
      <c r="K101" s="5">
        <f>IFERROR(VLOOKUP(U14W[[#This Row],[Card]],results5124[],3,FALSE),999)</f>
        <v>999</v>
      </c>
      <c r="L101" s="5">
        <f>VLOOKUP(U14W[[#This Row],[pos5124]],pointstable[],2,FALSE)</f>
        <v>0</v>
      </c>
      <c r="M101" s="5">
        <f>IFERROR(VLOOKUP(U14W[[#This Row],[Card]],results5125[],3,FALSE),999)</f>
        <v>53</v>
      </c>
      <c r="N101" s="5">
        <f>VLOOKUP(U14W[[#This Row],[pos5125]],pointstable[],2,FALSE)</f>
        <v>7</v>
      </c>
      <c r="O101" s="5">
        <f>IFERROR(VLOOKUP(U14W[[#This Row],[Card]],results5202[],3,FALSE),999)</f>
        <v>999</v>
      </c>
      <c r="P101" s="5">
        <f>VLOOKUP(U14W[[#This Row],[pos5202]],pointstable[],2,FALSE)</f>
        <v>0</v>
      </c>
      <c r="Q101" s="5">
        <f>IFERROR(VLOOKUP(U14W[[#This Row],[Card]],results5203[],3,FALSE),999)</f>
        <v>999</v>
      </c>
      <c r="R101" s="5">
        <f>VLOOKUP(U14W[[#This Row],[pos5203]],pointstable[],2,FALSE)</f>
        <v>0</v>
      </c>
      <c r="S101" s="5">
        <f>IFERROR(VLOOKUP(U14W[[#This Row],[Card]],results5204[],3,FALSE),999)</f>
        <v>999</v>
      </c>
      <c r="T101" s="5">
        <f>VLOOKUP(U14W[[#This Row],[pos5204]],pointstable[],2,FALSE)</f>
        <v>0</v>
      </c>
      <c r="U101" s="5">
        <f>IFERROR(VLOOKUP(U14W[[#This Row],[Card]],resultsdual[],3,FALSE),999)</f>
        <v>999</v>
      </c>
      <c r="V101" s="5">
        <f>VLOOKUP(U14W[[#This Row],[posdual]],pointstable[],2,FALSE)</f>
        <v>0</v>
      </c>
    </row>
    <row r="102" spans="1:22" x14ac:dyDescent="0.3">
      <c r="A102">
        <v>80708</v>
      </c>
      <c r="B102" t="s">
        <v>197</v>
      </c>
      <c r="C102" t="s">
        <v>17</v>
      </c>
      <c r="D102">
        <v>5</v>
      </c>
      <c r="E102" s="5">
        <f>SUM(U14W[[#This Row],[Column2]],U14W[[#This Row],[pts5122]],U14W[[#This Row],[pts5124]],U14W[[#This Row],[pts5125]],U14W[[#This Row],[pts5202]],U14W[[#This Row],[pts5203]],U14W[[#This Row],[pts5204]],U14W[[#This Row],[ptsdual]])</f>
        <v>7</v>
      </c>
      <c r="F102" s="5">
        <f>SUM(U14W[[#This Row],[pts5202]],U14W[[#This Row],[pts5203]],U14W[[#This Row],[pts5204]])</f>
        <v>0</v>
      </c>
      <c r="G102">
        <f>IFERROR(VLOOKUP(U14W[[#This Row],[Card]],results5121[],3,FALSE),999)</f>
        <v>86</v>
      </c>
      <c r="H102">
        <f>VLOOKUP(U14W[[#This Row],[Column1]],pointstable[],2,FALSE)</f>
        <v>0</v>
      </c>
      <c r="I102" s="5">
        <f>IFERROR(VLOOKUP(U14W[[#This Row],[Card]],results5122[],3,FALSE),999)</f>
        <v>79</v>
      </c>
      <c r="J102" s="5">
        <f>VLOOKUP(U14W[[#This Row],[pos5122]],pointstable[],2,FALSE)</f>
        <v>0</v>
      </c>
      <c r="K102" s="5">
        <f>IFERROR(VLOOKUP(U14W[[#This Row],[Card]],results5124[],3,FALSE),999)</f>
        <v>53</v>
      </c>
      <c r="L102" s="5">
        <f>VLOOKUP(U14W[[#This Row],[pos5124]],pointstable[],2,FALSE)</f>
        <v>7</v>
      </c>
      <c r="M102" s="5">
        <f>IFERROR(VLOOKUP(U14W[[#This Row],[Card]],results5125[],3,FALSE),999)</f>
        <v>65</v>
      </c>
      <c r="N102" s="5">
        <f>VLOOKUP(U14W[[#This Row],[pos5125]],pointstable[],2,FALSE)</f>
        <v>0</v>
      </c>
      <c r="O102" s="5">
        <f>IFERROR(VLOOKUP(U14W[[#This Row],[Card]],results5202[],3,FALSE),999)</f>
        <v>999</v>
      </c>
      <c r="P102" s="5">
        <f>VLOOKUP(U14W[[#This Row],[pos5202]],pointstable[],2,FALSE)</f>
        <v>0</v>
      </c>
      <c r="Q102" s="5">
        <f>IFERROR(VLOOKUP(U14W[[#This Row],[Card]],results5203[],3,FALSE),999)</f>
        <v>999</v>
      </c>
      <c r="R102" s="5">
        <f>VLOOKUP(U14W[[#This Row],[pos5203]],pointstable[],2,FALSE)</f>
        <v>0</v>
      </c>
      <c r="S102" s="5">
        <f>IFERROR(VLOOKUP(U14W[[#This Row],[Card]],results5204[],3,FALSE),999)</f>
        <v>999</v>
      </c>
      <c r="T102" s="5">
        <f>VLOOKUP(U14W[[#This Row],[pos5204]],pointstable[],2,FALSE)</f>
        <v>0</v>
      </c>
      <c r="U102" s="5">
        <f>IFERROR(VLOOKUP(U14W[[#This Row],[Card]],resultsdual[],3,FALSE),999)</f>
        <v>999</v>
      </c>
      <c r="V102" s="5">
        <f>VLOOKUP(U14W[[#This Row],[posdual]],pointstable[],2,FALSE)</f>
        <v>0</v>
      </c>
    </row>
    <row r="103" spans="1:22" x14ac:dyDescent="0.3">
      <c r="A103">
        <v>87017</v>
      </c>
      <c r="B103" t="s">
        <v>904</v>
      </c>
      <c r="C103" t="s">
        <v>879</v>
      </c>
      <c r="D103" s="5">
        <v>5</v>
      </c>
      <c r="E103" s="5">
        <f>SUM(U14W[[#This Row],[Column2]],U14W[[#This Row],[pts5122]],U14W[[#This Row],[pts5124]],U14W[[#This Row],[pts5125]],U14W[[#This Row],[pts5202]],U14W[[#This Row],[pts5203]],U14W[[#This Row],[pts5204]],U14W[[#This Row],[ptsdual]])</f>
        <v>6</v>
      </c>
      <c r="F103">
        <f>SUM(U14W[[#This Row],[pts5202]],U14W[[#This Row],[pts5203]],U14W[[#This Row],[pts5204]])</f>
        <v>6</v>
      </c>
      <c r="G103" s="5">
        <f>IFERROR(VLOOKUP(U14W[[#This Row],[Card]],results5121[],3,FALSE),999)</f>
        <v>999</v>
      </c>
      <c r="H103" s="5">
        <f>VLOOKUP(U14W[[#This Row],[Column1]],pointstable[],2,FALSE)</f>
        <v>0</v>
      </c>
      <c r="I103" s="5">
        <f>IFERROR(VLOOKUP(U14W[[#This Row],[Card]],results5122[],3,FALSE),999)</f>
        <v>999</v>
      </c>
      <c r="J103" s="5">
        <f>VLOOKUP(U14W[[#This Row],[pos5122]],pointstable[],2,FALSE)</f>
        <v>0</v>
      </c>
      <c r="K103" s="5">
        <f>IFERROR(VLOOKUP(U14W[[#This Row],[Card]],results5124[],3,FALSE),999)</f>
        <v>999</v>
      </c>
      <c r="L103" s="5">
        <f>VLOOKUP(U14W[[#This Row],[pos5124]],pointstable[],2,FALSE)</f>
        <v>0</v>
      </c>
      <c r="M103" s="5">
        <f>IFERROR(VLOOKUP(U14W[[#This Row],[Card]],results5125[],3,FALSE),999)</f>
        <v>999</v>
      </c>
      <c r="N103" s="5">
        <f>VLOOKUP(U14W[[#This Row],[pos5125]],pointstable[],2,FALSE)</f>
        <v>0</v>
      </c>
      <c r="O103" s="5">
        <f>IFERROR(VLOOKUP(U14W[[#This Row],[Card]],results5202[],3,FALSE),999)</f>
        <v>54</v>
      </c>
      <c r="P103" s="5">
        <f>VLOOKUP(U14W[[#This Row],[pos5202]],pointstable[],2,FALSE)</f>
        <v>6</v>
      </c>
      <c r="Q103" s="5">
        <f>IFERROR(VLOOKUP(U14W[[#This Row],[Card]],results5203[],3,FALSE),999)</f>
        <v>999</v>
      </c>
      <c r="R103" s="5">
        <f>VLOOKUP(U14W[[#This Row],[pos5203]],pointstable[],2,FALSE)</f>
        <v>0</v>
      </c>
      <c r="S103" s="5">
        <f>IFERROR(VLOOKUP(U14W[[#This Row],[Card]],results5204[],3,FALSE),999)</f>
        <v>999</v>
      </c>
      <c r="T103" s="5">
        <f>VLOOKUP(U14W[[#This Row],[pos5204]],pointstable[],2,FALSE)</f>
        <v>0</v>
      </c>
      <c r="U103" s="5">
        <f>IFERROR(VLOOKUP(U14W[[#This Row],[Card]],resultsdual[],3,FALSE),999)</f>
        <v>64</v>
      </c>
      <c r="V103" s="5">
        <f>VLOOKUP(U14W[[#This Row],[posdual]],pointstable[],2,FALSE)</f>
        <v>0</v>
      </c>
    </row>
    <row r="104" spans="1:22" x14ac:dyDescent="0.3">
      <c r="A104">
        <v>84758</v>
      </c>
      <c r="B104" t="s">
        <v>219</v>
      </c>
      <c r="C104" t="s">
        <v>21</v>
      </c>
      <c r="D104">
        <v>5</v>
      </c>
      <c r="E104" s="5">
        <f>SUM(U14W[[#This Row],[Column2]],U14W[[#This Row],[pts5122]],U14W[[#This Row],[pts5124]],U14W[[#This Row],[pts5125]],U14W[[#This Row],[pts5202]],U14W[[#This Row],[pts5203]],U14W[[#This Row],[pts5204]],U14W[[#This Row],[ptsdual]])</f>
        <v>6</v>
      </c>
      <c r="F104" s="5">
        <f>SUM(U14W[[#This Row],[pts5202]],U14W[[#This Row],[pts5203]],U14W[[#This Row],[pts5204]])</f>
        <v>0</v>
      </c>
      <c r="G104">
        <f>IFERROR(VLOOKUP(U14W[[#This Row],[Card]],results5121[],3,FALSE),999)</f>
        <v>999</v>
      </c>
      <c r="H104">
        <f>VLOOKUP(U14W[[#This Row],[Column1]],pointstable[],2,FALSE)</f>
        <v>0</v>
      </c>
      <c r="I104" s="5">
        <f>IFERROR(VLOOKUP(U14W[[#This Row],[Card]],results5122[],3,FALSE),999)</f>
        <v>65</v>
      </c>
      <c r="J104" s="5">
        <f>VLOOKUP(U14W[[#This Row],[pos5122]],pointstable[],2,FALSE)</f>
        <v>0</v>
      </c>
      <c r="K104" s="5">
        <f>IFERROR(VLOOKUP(U14W[[#This Row],[Card]],results5124[],3,FALSE),999)</f>
        <v>54</v>
      </c>
      <c r="L104" s="5">
        <f>VLOOKUP(U14W[[#This Row],[pos5124]],pointstable[],2,FALSE)</f>
        <v>6</v>
      </c>
      <c r="M104" s="5">
        <f>IFERROR(VLOOKUP(U14W[[#This Row],[Card]],results5125[],3,FALSE),999)</f>
        <v>73</v>
      </c>
      <c r="N104" s="5">
        <f>VLOOKUP(U14W[[#This Row],[pos5125]],pointstable[],2,FALSE)</f>
        <v>0</v>
      </c>
      <c r="O104" s="5">
        <f>IFERROR(VLOOKUP(U14W[[#This Row],[Card]],results5202[],3,FALSE),999)</f>
        <v>999</v>
      </c>
      <c r="P104" s="5">
        <f>VLOOKUP(U14W[[#This Row],[pos5202]],pointstable[],2,FALSE)</f>
        <v>0</v>
      </c>
      <c r="Q104" s="5">
        <f>IFERROR(VLOOKUP(U14W[[#This Row],[Card]],results5203[],3,FALSE),999)</f>
        <v>999</v>
      </c>
      <c r="R104" s="5">
        <f>VLOOKUP(U14W[[#This Row],[pos5203]],pointstable[],2,FALSE)</f>
        <v>0</v>
      </c>
      <c r="S104" s="5">
        <f>IFERROR(VLOOKUP(U14W[[#This Row],[Card]],results5204[],3,FALSE),999)</f>
        <v>999</v>
      </c>
      <c r="T104" s="5">
        <f>VLOOKUP(U14W[[#This Row],[pos5204]],pointstable[],2,FALSE)</f>
        <v>0</v>
      </c>
      <c r="U104" s="5">
        <f>IFERROR(VLOOKUP(U14W[[#This Row],[Card]],resultsdual[],3,FALSE),999)</f>
        <v>999</v>
      </c>
      <c r="V104" s="5">
        <f>VLOOKUP(U14W[[#This Row],[posdual]],pointstable[],2,FALSE)</f>
        <v>0</v>
      </c>
    </row>
    <row r="105" spans="1:22" x14ac:dyDescent="0.3">
      <c r="A105">
        <v>80586</v>
      </c>
      <c r="B105" t="s">
        <v>932</v>
      </c>
      <c r="C105" t="s">
        <v>442</v>
      </c>
      <c r="D105" s="5">
        <v>5</v>
      </c>
      <c r="E105" s="5">
        <f>SUM(U14W[[#This Row],[Column2]],U14W[[#This Row],[pts5122]],U14W[[#This Row],[pts5124]],U14W[[#This Row],[pts5125]],U14W[[#This Row],[pts5202]],U14W[[#This Row],[pts5203]],U14W[[#This Row],[pts5204]],U14W[[#This Row],[ptsdual]])</f>
        <v>5</v>
      </c>
      <c r="F105">
        <f>SUM(U14W[[#This Row],[pts5202]],U14W[[#This Row],[pts5203]],U14W[[#This Row],[pts5204]])</f>
        <v>5</v>
      </c>
      <c r="G105" s="5">
        <f>IFERROR(VLOOKUP(U14W[[#This Row],[Card]],results5121[],3,FALSE),999)</f>
        <v>999</v>
      </c>
      <c r="H105" s="5">
        <f>VLOOKUP(U14W[[#This Row],[Column1]],pointstable[],2,FALSE)</f>
        <v>0</v>
      </c>
      <c r="I105" s="5">
        <f>IFERROR(VLOOKUP(U14W[[#This Row],[Card]],results5122[],3,FALSE),999)</f>
        <v>999</v>
      </c>
      <c r="J105" s="5">
        <f>VLOOKUP(U14W[[#This Row],[pos5122]],pointstable[],2,FALSE)</f>
        <v>0</v>
      </c>
      <c r="K105" s="5">
        <f>IFERROR(VLOOKUP(U14W[[#This Row],[Card]],results5124[],3,FALSE),999)</f>
        <v>999</v>
      </c>
      <c r="L105" s="5">
        <f>VLOOKUP(U14W[[#This Row],[pos5124]],pointstable[],2,FALSE)</f>
        <v>0</v>
      </c>
      <c r="M105" s="5">
        <f>IFERROR(VLOOKUP(U14W[[#This Row],[Card]],results5125[],3,FALSE),999)</f>
        <v>999</v>
      </c>
      <c r="N105" s="5">
        <f>VLOOKUP(U14W[[#This Row],[pos5125]],pointstable[],2,FALSE)</f>
        <v>0</v>
      </c>
      <c r="O105" s="5">
        <f>IFERROR(VLOOKUP(U14W[[#This Row],[Card]],results5202[],3,FALSE),999)</f>
        <v>72</v>
      </c>
      <c r="P105" s="5">
        <f>VLOOKUP(U14W[[#This Row],[pos5202]],pointstable[],2,FALSE)</f>
        <v>0</v>
      </c>
      <c r="Q105" s="5">
        <f>IFERROR(VLOOKUP(U14W[[#This Row],[Card]],results5203[],3,FALSE),999)</f>
        <v>70</v>
      </c>
      <c r="R105" s="5">
        <f>VLOOKUP(U14W[[#This Row],[pos5203]],pointstable[],2,FALSE)</f>
        <v>0</v>
      </c>
      <c r="S105" s="5">
        <f>IFERROR(VLOOKUP(U14W[[#This Row],[Card]],results5204[],3,FALSE),999)</f>
        <v>55</v>
      </c>
      <c r="T105" s="5">
        <f>VLOOKUP(U14W[[#This Row],[pos5204]],pointstable[],2,FALSE)</f>
        <v>5</v>
      </c>
      <c r="U105" s="5">
        <f>IFERROR(VLOOKUP(U14W[[#This Row],[Card]],resultsdual[],3,FALSE),999)</f>
        <v>63</v>
      </c>
      <c r="V105" s="5">
        <f>VLOOKUP(U14W[[#This Row],[posdual]],pointstable[],2,FALSE)</f>
        <v>0</v>
      </c>
    </row>
    <row r="106" spans="1:22" x14ac:dyDescent="0.3">
      <c r="A106" s="30">
        <v>86213</v>
      </c>
      <c r="B106" s="30" t="s">
        <v>142</v>
      </c>
      <c r="C106" s="30" t="s">
        <v>68</v>
      </c>
      <c r="D106" s="30">
        <v>5</v>
      </c>
      <c r="E106" s="5">
        <f>SUM(U14W[[#This Row],[Column2]],U14W[[#This Row],[pts5122]],U14W[[#This Row],[pts5124]],U14W[[#This Row],[pts5125]],U14W[[#This Row],[pts5202]],U14W[[#This Row],[pts5203]],U14W[[#This Row],[pts5204]],U14W[[#This Row],[ptsdual]])</f>
        <v>5</v>
      </c>
      <c r="F106" s="5">
        <f>SUM(U14W[[#This Row],[pts5202]],U14W[[#This Row],[pts5203]],U14W[[#This Row],[pts5204]])</f>
        <v>0</v>
      </c>
      <c r="G106">
        <f>IFERROR(VLOOKUP(U14W[[#This Row],[Card]],results5121[],3,FALSE),999)</f>
        <v>59</v>
      </c>
      <c r="H106">
        <f>VLOOKUP(U14W[[#This Row],[Column1]],pointstable[],2,FALSE)</f>
        <v>1</v>
      </c>
      <c r="I106" s="5">
        <f>IFERROR(VLOOKUP(U14W[[#This Row],[Card]],results5122[],3,FALSE),999)</f>
        <v>63</v>
      </c>
      <c r="J106" s="5">
        <f>VLOOKUP(U14W[[#This Row],[pos5122]],pointstable[],2,FALSE)</f>
        <v>0</v>
      </c>
      <c r="K106" s="5">
        <f>IFERROR(VLOOKUP(U14W[[#This Row],[Card]],results5124[],3,FALSE),999)</f>
        <v>56</v>
      </c>
      <c r="L106" s="5">
        <f>VLOOKUP(U14W[[#This Row],[pos5124]],pointstable[],2,FALSE)</f>
        <v>4</v>
      </c>
      <c r="M106" s="5">
        <f>IFERROR(VLOOKUP(U14W[[#This Row],[Card]],results5125[],3,FALSE),999)</f>
        <v>61</v>
      </c>
      <c r="N106" s="5">
        <f>VLOOKUP(U14W[[#This Row],[pos5125]],pointstable[],2,FALSE)</f>
        <v>0</v>
      </c>
      <c r="O106" s="5">
        <f>IFERROR(VLOOKUP(U14W[[#This Row],[Card]],results5202[],3,FALSE),999)</f>
        <v>999</v>
      </c>
      <c r="P106" s="5">
        <f>VLOOKUP(U14W[[#This Row],[pos5202]],pointstable[],2,FALSE)</f>
        <v>0</v>
      </c>
      <c r="Q106" s="5">
        <f>IFERROR(VLOOKUP(U14W[[#This Row],[Card]],results5203[],3,FALSE),999)</f>
        <v>999</v>
      </c>
      <c r="R106" s="5">
        <f>VLOOKUP(U14W[[#This Row],[pos5203]],pointstable[],2,FALSE)</f>
        <v>0</v>
      </c>
      <c r="S106" s="5">
        <f>IFERROR(VLOOKUP(U14W[[#This Row],[Card]],results5204[],3,FALSE),999)</f>
        <v>999</v>
      </c>
      <c r="T106" s="5">
        <f>VLOOKUP(U14W[[#This Row],[pos5204]],pointstable[],2,FALSE)</f>
        <v>0</v>
      </c>
      <c r="U106" s="5">
        <f>IFERROR(VLOOKUP(U14W[[#This Row],[Card]],resultsdual[],3,FALSE),999)</f>
        <v>999</v>
      </c>
      <c r="V106" s="5">
        <f>VLOOKUP(U14W[[#This Row],[posdual]],pointstable[],2,FALSE)</f>
        <v>0</v>
      </c>
    </row>
    <row r="107" spans="1:22" x14ac:dyDescent="0.3">
      <c r="A107" s="27">
        <v>85287</v>
      </c>
      <c r="B107" s="27" t="s">
        <v>930</v>
      </c>
      <c r="C107" s="27" t="s">
        <v>442</v>
      </c>
      <c r="D107" s="36">
        <v>5</v>
      </c>
      <c r="E107" s="5">
        <f>SUM(U14W[[#This Row],[Column2]],U14W[[#This Row],[pts5122]],U14W[[#This Row],[pts5124]],U14W[[#This Row],[pts5125]],U14W[[#This Row],[pts5202]],U14W[[#This Row],[pts5203]],U14W[[#This Row],[pts5204]],U14W[[#This Row],[ptsdual]])</f>
        <v>4</v>
      </c>
      <c r="F107">
        <f>SUM(U14W[[#This Row],[pts5202]],U14W[[#This Row],[pts5203]],U14W[[#This Row],[pts5204]])</f>
        <v>4</v>
      </c>
      <c r="G107" s="5">
        <f>IFERROR(VLOOKUP(U14W[[#This Row],[Card]],results5121[],3,FALSE),999)</f>
        <v>999</v>
      </c>
      <c r="H107" s="5">
        <f>VLOOKUP(U14W[[#This Row],[Column1]],pointstable[],2,FALSE)</f>
        <v>0</v>
      </c>
      <c r="I107" s="5">
        <f>IFERROR(VLOOKUP(U14W[[#This Row],[Card]],results5122[],3,FALSE),999)</f>
        <v>999</v>
      </c>
      <c r="J107" s="5">
        <f>VLOOKUP(U14W[[#This Row],[pos5122]],pointstable[],2,FALSE)</f>
        <v>0</v>
      </c>
      <c r="K107" s="5">
        <f>IFERROR(VLOOKUP(U14W[[#This Row],[Card]],results5124[],3,FALSE),999)</f>
        <v>999</v>
      </c>
      <c r="L107" s="5">
        <f>VLOOKUP(U14W[[#This Row],[pos5124]],pointstable[],2,FALSE)</f>
        <v>0</v>
      </c>
      <c r="M107" s="5">
        <f>IFERROR(VLOOKUP(U14W[[#This Row],[Card]],results5125[],3,FALSE),999)</f>
        <v>999</v>
      </c>
      <c r="N107" s="5">
        <f>VLOOKUP(U14W[[#This Row],[pos5125]],pointstable[],2,FALSE)</f>
        <v>0</v>
      </c>
      <c r="O107" s="5">
        <f>IFERROR(VLOOKUP(U14W[[#This Row],[Card]],results5202[],3,FALSE),999)</f>
        <v>71</v>
      </c>
      <c r="P107" s="5">
        <f>VLOOKUP(U14W[[#This Row],[pos5202]],pointstable[],2,FALSE)</f>
        <v>0</v>
      </c>
      <c r="Q107" s="5">
        <f>IFERROR(VLOOKUP(U14W[[#This Row],[Card]],results5203[],3,FALSE),999)</f>
        <v>69</v>
      </c>
      <c r="R107" s="5">
        <f>VLOOKUP(U14W[[#This Row],[pos5203]],pointstable[],2,FALSE)</f>
        <v>0</v>
      </c>
      <c r="S107" s="5">
        <f>IFERROR(VLOOKUP(U14W[[#This Row],[Card]],results5204[],3,FALSE),999)</f>
        <v>56</v>
      </c>
      <c r="T107" s="5">
        <f>VLOOKUP(U14W[[#This Row],[pos5204]],pointstable[],2,FALSE)</f>
        <v>4</v>
      </c>
      <c r="U107" s="5">
        <f>IFERROR(VLOOKUP(U14W[[#This Row],[Card]],resultsdual[],3,FALSE),999)</f>
        <v>66</v>
      </c>
      <c r="V107" s="5">
        <f>VLOOKUP(U14W[[#This Row],[posdual]],pointstable[],2,FALSE)</f>
        <v>0</v>
      </c>
    </row>
    <row r="108" spans="1:22" x14ac:dyDescent="0.3">
      <c r="A108" s="30">
        <v>78474</v>
      </c>
      <c r="B108" s="30" t="s">
        <v>187</v>
      </c>
      <c r="C108" s="30" t="s">
        <v>51</v>
      </c>
      <c r="D108" s="30">
        <v>4</v>
      </c>
      <c r="E108" s="5">
        <f>SUM(U14W[[#This Row],[Column2]],U14W[[#This Row],[pts5122]],U14W[[#This Row],[pts5124]],U14W[[#This Row],[pts5125]],U14W[[#This Row],[pts5202]],U14W[[#This Row],[pts5203]],U14W[[#This Row],[pts5204]],U14W[[#This Row],[ptsdual]])</f>
        <v>4</v>
      </c>
      <c r="F108" s="5">
        <f>SUM(U14W[[#This Row],[pts5202]],U14W[[#This Row],[pts5203]],U14W[[#This Row],[pts5204]])</f>
        <v>0</v>
      </c>
      <c r="G108">
        <f>IFERROR(VLOOKUP(U14W[[#This Row],[Card]],results5121[],3,FALSE),999)</f>
        <v>81</v>
      </c>
      <c r="H108">
        <f>VLOOKUP(U14W[[#This Row],[Column1]],pointstable[],2,FALSE)</f>
        <v>0</v>
      </c>
      <c r="I108" s="5">
        <f>IFERROR(VLOOKUP(U14W[[#This Row],[Card]],results5122[],3,FALSE),999)</f>
        <v>69</v>
      </c>
      <c r="J108" s="5">
        <f>VLOOKUP(U14W[[#This Row],[pos5122]],pointstable[],2,FALSE)</f>
        <v>0</v>
      </c>
      <c r="K108" s="5">
        <f>IFERROR(VLOOKUP(U14W[[#This Row],[Card]],results5124[],3,FALSE),999)</f>
        <v>999</v>
      </c>
      <c r="L108" s="5">
        <f>VLOOKUP(U14W[[#This Row],[pos5124]],pointstable[],2,FALSE)</f>
        <v>0</v>
      </c>
      <c r="M108" s="5">
        <f>IFERROR(VLOOKUP(U14W[[#This Row],[Card]],results5125[],3,FALSE),999)</f>
        <v>56</v>
      </c>
      <c r="N108" s="5">
        <f>VLOOKUP(U14W[[#This Row],[pos5125]],pointstable[],2,FALSE)</f>
        <v>4</v>
      </c>
      <c r="O108" s="5">
        <f>IFERROR(VLOOKUP(U14W[[#This Row],[Card]],results5202[],3,FALSE),999)</f>
        <v>999</v>
      </c>
      <c r="P108" s="5">
        <f>VLOOKUP(U14W[[#This Row],[pos5202]],pointstable[],2,FALSE)</f>
        <v>0</v>
      </c>
      <c r="Q108" s="5">
        <f>IFERROR(VLOOKUP(U14W[[#This Row],[Card]],results5203[],3,FALSE),999)</f>
        <v>999</v>
      </c>
      <c r="R108" s="5">
        <f>VLOOKUP(U14W[[#This Row],[pos5203]],pointstable[],2,FALSE)</f>
        <v>0</v>
      </c>
      <c r="S108" s="5">
        <f>IFERROR(VLOOKUP(U14W[[#This Row],[Card]],results5204[],3,FALSE),999)</f>
        <v>999</v>
      </c>
      <c r="T108" s="5">
        <f>VLOOKUP(U14W[[#This Row],[pos5204]],pointstable[],2,FALSE)</f>
        <v>0</v>
      </c>
      <c r="U108" s="5">
        <f>IFERROR(VLOOKUP(U14W[[#This Row],[Card]],resultsdual[],3,FALSE),999)</f>
        <v>999</v>
      </c>
      <c r="V108" s="5">
        <f>VLOOKUP(U14W[[#This Row],[posdual]],pointstable[],2,FALSE)</f>
        <v>0</v>
      </c>
    </row>
    <row r="109" spans="1:22" x14ac:dyDescent="0.3">
      <c r="A109">
        <v>80624</v>
      </c>
      <c r="B109" t="s">
        <v>436</v>
      </c>
      <c r="C109" t="s">
        <v>68</v>
      </c>
      <c r="D109">
        <v>5</v>
      </c>
      <c r="E109" s="5">
        <f>SUM(U14W[[#This Row],[Column2]],U14W[[#This Row],[pts5122]],U14W[[#This Row],[pts5124]],U14W[[#This Row],[pts5125]],U14W[[#This Row],[pts5202]],U14W[[#This Row],[pts5203]],U14W[[#This Row],[pts5204]],U14W[[#This Row],[ptsdual]])</f>
        <v>3</v>
      </c>
      <c r="F109" s="5">
        <f>SUM(U14W[[#This Row],[pts5202]],U14W[[#This Row],[pts5203]],U14W[[#This Row],[pts5204]])</f>
        <v>0</v>
      </c>
      <c r="G109">
        <f>IFERROR(VLOOKUP(U14W[[#This Row],[Card]],results5121[],3,FALSE),999)</f>
        <v>999</v>
      </c>
      <c r="H109">
        <f>VLOOKUP(U14W[[#This Row],[Column1]],pointstable[],2,FALSE)</f>
        <v>0</v>
      </c>
      <c r="I109" s="5">
        <f>IFERROR(VLOOKUP(U14W[[#This Row],[Card]],results5122[],3,FALSE),999)</f>
        <v>76</v>
      </c>
      <c r="J109" s="5">
        <f>VLOOKUP(U14W[[#This Row],[pos5122]],pointstable[],2,FALSE)</f>
        <v>0</v>
      </c>
      <c r="K109" s="5">
        <f>IFERROR(VLOOKUP(U14W[[#This Row],[Card]],results5124[],3,FALSE),999)</f>
        <v>57</v>
      </c>
      <c r="L109" s="5">
        <f>VLOOKUP(U14W[[#This Row],[pos5124]],pointstable[],2,FALSE)</f>
        <v>3</v>
      </c>
      <c r="M109" s="5">
        <f>IFERROR(VLOOKUP(U14W[[#This Row],[Card]],results5125[],3,FALSE),999)</f>
        <v>69</v>
      </c>
      <c r="N109" s="5">
        <f>VLOOKUP(U14W[[#This Row],[pos5125]],pointstable[],2,FALSE)</f>
        <v>0</v>
      </c>
      <c r="O109" s="5">
        <f>IFERROR(VLOOKUP(U14W[[#This Row],[Card]],results5202[],3,FALSE),999)</f>
        <v>999</v>
      </c>
      <c r="P109" s="5">
        <f>VLOOKUP(U14W[[#This Row],[pos5202]],pointstable[],2,FALSE)</f>
        <v>0</v>
      </c>
      <c r="Q109" s="5">
        <f>IFERROR(VLOOKUP(U14W[[#This Row],[Card]],results5203[],3,FALSE),999)</f>
        <v>999</v>
      </c>
      <c r="R109" s="5">
        <f>VLOOKUP(U14W[[#This Row],[pos5203]],pointstable[],2,FALSE)</f>
        <v>0</v>
      </c>
      <c r="S109" s="5">
        <f>IFERROR(VLOOKUP(U14W[[#This Row],[Card]],results5204[],3,FALSE),999)</f>
        <v>999</v>
      </c>
      <c r="T109" s="5">
        <f>VLOOKUP(U14W[[#This Row],[pos5204]],pointstable[],2,FALSE)</f>
        <v>0</v>
      </c>
      <c r="U109" s="5">
        <f>IFERROR(VLOOKUP(U14W[[#This Row],[Card]],resultsdual[],3,FALSE),999)</f>
        <v>999</v>
      </c>
      <c r="V109" s="5">
        <f>VLOOKUP(U14W[[#This Row],[posdual]],pointstable[],2,FALSE)</f>
        <v>0</v>
      </c>
    </row>
    <row r="110" spans="1:22" x14ac:dyDescent="0.3">
      <c r="A110">
        <v>82249</v>
      </c>
      <c r="B110" t="s">
        <v>155</v>
      </c>
      <c r="C110" t="s">
        <v>108</v>
      </c>
      <c r="D110">
        <v>4</v>
      </c>
      <c r="E110" s="5">
        <f>SUM(U14W[[#This Row],[Column2]],U14W[[#This Row],[pts5122]],U14W[[#This Row],[pts5124]],U14W[[#This Row],[pts5125]],U14W[[#This Row],[pts5202]],U14W[[#This Row],[pts5203]],U14W[[#This Row],[pts5204]],U14W[[#This Row],[ptsdual]])</f>
        <v>3</v>
      </c>
      <c r="F110" s="5">
        <f>SUM(U14W[[#This Row],[pts5202]],U14W[[#This Row],[pts5203]],U14W[[#This Row],[pts5204]])</f>
        <v>0</v>
      </c>
      <c r="G110">
        <f>IFERROR(VLOOKUP(U14W[[#This Row],[Card]],results5121[],3,FALSE),999)</f>
        <v>65</v>
      </c>
      <c r="H110">
        <f>VLOOKUP(U14W[[#This Row],[Column1]],pointstable[],2,FALSE)</f>
        <v>0</v>
      </c>
      <c r="I110" s="5">
        <f>IFERROR(VLOOKUP(U14W[[#This Row],[Card]],results5122[],3,FALSE),999)</f>
        <v>58</v>
      </c>
      <c r="J110" s="5">
        <f>VLOOKUP(U14W[[#This Row],[pos5122]],pointstable[],2,FALSE)</f>
        <v>2</v>
      </c>
      <c r="K110" s="5">
        <f>IFERROR(VLOOKUP(U14W[[#This Row],[Card]],results5124[],3,FALSE),999)</f>
        <v>999</v>
      </c>
      <c r="L110" s="5">
        <f>VLOOKUP(U14W[[#This Row],[pos5124]],pointstable[],2,FALSE)</f>
        <v>0</v>
      </c>
      <c r="M110" s="5">
        <f>IFERROR(VLOOKUP(U14W[[#This Row],[Card]],results5125[],3,FALSE),999)</f>
        <v>60</v>
      </c>
      <c r="N110" s="5">
        <f>VLOOKUP(U14W[[#This Row],[pos5125]],pointstable[],2,FALSE)</f>
        <v>1</v>
      </c>
      <c r="O110" s="5">
        <f>IFERROR(VLOOKUP(U14W[[#This Row],[Card]],results5202[],3,FALSE),999)</f>
        <v>999</v>
      </c>
      <c r="P110" s="5">
        <f>VLOOKUP(U14W[[#This Row],[pos5202]],pointstable[],2,FALSE)</f>
        <v>0</v>
      </c>
      <c r="Q110" s="5">
        <f>IFERROR(VLOOKUP(U14W[[#This Row],[Card]],results5203[],3,FALSE),999)</f>
        <v>999</v>
      </c>
      <c r="R110" s="5">
        <f>VLOOKUP(U14W[[#This Row],[pos5203]],pointstable[],2,FALSE)</f>
        <v>0</v>
      </c>
      <c r="S110" s="5">
        <f>IFERROR(VLOOKUP(U14W[[#This Row],[Card]],results5204[],3,FALSE),999)</f>
        <v>999</v>
      </c>
      <c r="T110" s="5">
        <f>VLOOKUP(U14W[[#This Row],[pos5204]],pointstable[],2,FALSE)</f>
        <v>0</v>
      </c>
      <c r="U110" s="5">
        <f>IFERROR(VLOOKUP(U14W[[#This Row],[Card]],resultsdual[],3,FALSE),999)</f>
        <v>999</v>
      </c>
      <c r="V110" s="5">
        <f>VLOOKUP(U14W[[#This Row],[posdual]],pointstable[],2,FALSE)</f>
        <v>0</v>
      </c>
    </row>
    <row r="111" spans="1:22" x14ac:dyDescent="0.3">
      <c r="A111">
        <v>80581</v>
      </c>
      <c r="B111" t="s">
        <v>910</v>
      </c>
      <c r="C111" t="s">
        <v>442</v>
      </c>
      <c r="D111" s="5">
        <v>5</v>
      </c>
      <c r="E111" s="5">
        <f>SUM(U14W[[#This Row],[Column2]],U14W[[#This Row],[pts5122]],U14W[[#This Row],[pts5124]],U14W[[#This Row],[pts5125]],U14W[[#This Row],[pts5202]],U14W[[#This Row],[pts5203]],U14W[[#This Row],[pts5204]],U14W[[#This Row],[ptsdual]])</f>
        <v>2</v>
      </c>
      <c r="F111">
        <f>SUM(U14W[[#This Row],[pts5202]],U14W[[#This Row],[pts5203]],U14W[[#This Row],[pts5204]])</f>
        <v>2</v>
      </c>
      <c r="G111" s="5">
        <f>IFERROR(VLOOKUP(U14W[[#This Row],[Card]],results5121[],3,FALSE),999)</f>
        <v>999</v>
      </c>
      <c r="H111" s="5">
        <f>VLOOKUP(U14W[[#This Row],[Column1]],pointstable[],2,FALSE)</f>
        <v>0</v>
      </c>
      <c r="I111" s="5">
        <f>IFERROR(VLOOKUP(U14W[[#This Row],[Card]],results5122[],3,FALSE),999)</f>
        <v>999</v>
      </c>
      <c r="J111" s="5">
        <f>VLOOKUP(U14W[[#This Row],[pos5122]],pointstable[],2,FALSE)</f>
        <v>0</v>
      </c>
      <c r="K111" s="5">
        <f>IFERROR(VLOOKUP(U14W[[#This Row],[Card]],results5124[],3,FALSE),999)</f>
        <v>999</v>
      </c>
      <c r="L111" s="5">
        <f>VLOOKUP(U14W[[#This Row],[pos5124]],pointstable[],2,FALSE)</f>
        <v>0</v>
      </c>
      <c r="M111" s="5">
        <f>IFERROR(VLOOKUP(U14W[[#This Row],[Card]],results5125[],3,FALSE),999)</f>
        <v>999</v>
      </c>
      <c r="N111" s="5">
        <f>VLOOKUP(U14W[[#This Row],[pos5125]],pointstable[],2,FALSE)</f>
        <v>0</v>
      </c>
      <c r="O111" s="5">
        <f>IFERROR(VLOOKUP(U14W[[#This Row],[Card]],results5202[],3,FALSE),999)</f>
        <v>58</v>
      </c>
      <c r="P111" s="5">
        <f>VLOOKUP(U14W[[#This Row],[pos5202]],pointstable[],2,FALSE)</f>
        <v>2</v>
      </c>
      <c r="Q111" s="5">
        <f>IFERROR(VLOOKUP(U14W[[#This Row],[Card]],results5203[],3,FALSE),999)</f>
        <v>999</v>
      </c>
      <c r="R111" s="5">
        <f>VLOOKUP(U14W[[#This Row],[pos5203]],pointstable[],2,FALSE)</f>
        <v>0</v>
      </c>
      <c r="S111" s="5">
        <f>IFERROR(VLOOKUP(U14W[[#This Row],[Card]],results5204[],3,FALSE),999)</f>
        <v>999</v>
      </c>
      <c r="T111" s="5">
        <f>VLOOKUP(U14W[[#This Row],[pos5204]],pointstable[],2,FALSE)</f>
        <v>0</v>
      </c>
      <c r="U111" s="5">
        <f>IFERROR(VLOOKUP(U14W[[#This Row],[Card]],resultsdual[],3,FALSE),999)</f>
        <v>65</v>
      </c>
      <c r="V111" s="5">
        <f>VLOOKUP(U14W[[#This Row],[posdual]],pointstable[],2,FALSE)</f>
        <v>0</v>
      </c>
    </row>
    <row r="112" spans="1:22" x14ac:dyDescent="0.3">
      <c r="A112">
        <v>81876</v>
      </c>
      <c r="B112" t="s">
        <v>140</v>
      </c>
      <c r="C112" t="s">
        <v>68</v>
      </c>
      <c r="D112">
        <v>4</v>
      </c>
      <c r="E112" s="5">
        <f>SUM(U14W[[#This Row],[Column2]],U14W[[#This Row],[pts5122]],U14W[[#This Row],[pts5124]],U14W[[#This Row],[pts5125]],U14W[[#This Row],[pts5202]],U14W[[#This Row],[pts5203]],U14W[[#This Row],[pts5204]],U14W[[#This Row],[ptsdual]])</f>
        <v>2</v>
      </c>
      <c r="F112" s="5">
        <f>SUM(U14W[[#This Row],[pts5202]],U14W[[#This Row],[pts5203]],U14W[[#This Row],[pts5204]])</f>
        <v>0</v>
      </c>
      <c r="G112">
        <f>IFERROR(VLOOKUP(U14W[[#This Row],[Card]],results5121[],3,FALSE),999)</f>
        <v>58</v>
      </c>
      <c r="H112">
        <f>VLOOKUP(U14W[[#This Row],[Column1]],pointstable[],2,FALSE)</f>
        <v>2</v>
      </c>
      <c r="I112" s="5">
        <f>IFERROR(VLOOKUP(U14W[[#This Row],[Card]],results5122[],3,FALSE),999)</f>
        <v>70</v>
      </c>
      <c r="J112" s="5">
        <f>VLOOKUP(U14W[[#This Row],[pos5122]],pointstable[],2,FALSE)</f>
        <v>0</v>
      </c>
      <c r="K112" s="5">
        <f>IFERROR(VLOOKUP(U14W[[#This Row],[Card]],results5124[],3,FALSE),999)</f>
        <v>999</v>
      </c>
      <c r="L112" s="5">
        <f>VLOOKUP(U14W[[#This Row],[pos5124]],pointstable[],2,FALSE)</f>
        <v>0</v>
      </c>
      <c r="M112" s="5">
        <f>IFERROR(VLOOKUP(U14W[[#This Row],[Card]],results5125[],3,FALSE),999)</f>
        <v>68</v>
      </c>
      <c r="N112" s="5">
        <f>VLOOKUP(U14W[[#This Row],[pos5125]],pointstable[],2,FALSE)</f>
        <v>0</v>
      </c>
      <c r="O112" s="5">
        <f>IFERROR(VLOOKUP(U14W[[#This Row],[Card]],results5202[],3,FALSE),999)</f>
        <v>999</v>
      </c>
      <c r="P112" s="5">
        <f>VLOOKUP(U14W[[#This Row],[pos5202]],pointstable[],2,FALSE)</f>
        <v>0</v>
      </c>
      <c r="Q112" s="5">
        <f>IFERROR(VLOOKUP(U14W[[#This Row],[Card]],results5203[],3,FALSE),999)</f>
        <v>999</v>
      </c>
      <c r="R112" s="5">
        <f>VLOOKUP(U14W[[#This Row],[pos5203]],pointstable[],2,FALSE)</f>
        <v>0</v>
      </c>
      <c r="S112" s="5">
        <f>IFERROR(VLOOKUP(U14W[[#This Row],[Card]],results5204[],3,FALSE),999)</f>
        <v>999</v>
      </c>
      <c r="T112" s="5">
        <f>VLOOKUP(U14W[[#This Row],[pos5204]],pointstable[],2,FALSE)</f>
        <v>0</v>
      </c>
      <c r="U112" s="5">
        <f>IFERROR(VLOOKUP(U14W[[#This Row],[Card]],resultsdual[],3,FALSE),999)</f>
        <v>999</v>
      </c>
      <c r="V112" s="5">
        <f>VLOOKUP(U14W[[#This Row],[posdual]],pointstable[],2,FALSE)</f>
        <v>0</v>
      </c>
    </row>
    <row r="113" spans="1:22" x14ac:dyDescent="0.3">
      <c r="A113">
        <v>80842</v>
      </c>
      <c r="B113" t="s">
        <v>191</v>
      </c>
      <c r="C113" t="s">
        <v>48</v>
      </c>
      <c r="D113">
        <v>5</v>
      </c>
      <c r="E113" s="5">
        <f>SUM(U14W[[#This Row],[Column2]],U14W[[#This Row],[pts5122]],U14W[[#This Row],[pts5124]],U14W[[#This Row],[pts5125]],U14W[[#This Row],[pts5202]],U14W[[#This Row],[pts5203]],U14W[[#This Row],[pts5204]],U14W[[#This Row],[ptsdual]])</f>
        <v>2</v>
      </c>
      <c r="F113" s="5">
        <f>SUM(U14W[[#This Row],[pts5202]],U14W[[#This Row],[pts5203]],U14W[[#This Row],[pts5204]])</f>
        <v>0</v>
      </c>
      <c r="G113">
        <f>IFERROR(VLOOKUP(U14W[[#This Row],[Card]],results5121[],3,FALSE),999)</f>
        <v>83</v>
      </c>
      <c r="H113">
        <f>VLOOKUP(U14W[[#This Row],[Column1]],pointstable[],2,FALSE)</f>
        <v>0</v>
      </c>
      <c r="I113" s="5">
        <f>IFERROR(VLOOKUP(U14W[[#This Row],[Card]],results5122[],3,FALSE),999)</f>
        <v>66</v>
      </c>
      <c r="J113" s="5">
        <f>VLOOKUP(U14W[[#This Row],[pos5122]],pointstable[],2,FALSE)</f>
        <v>0</v>
      </c>
      <c r="K113" s="5">
        <f>IFERROR(VLOOKUP(U14W[[#This Row],[Card]],results5124[],3,FALSE),999)</f>
        <v>58</v>
      </c>
      <c r="L113" s="5">
        <f>VLOOKUP(U14W[[#This Row],[pos5124]],pointstable[],2,FALSE)</f>
        <v>2</v>
      </c>
      <c r="M113" s="5">
        <f>IFERROR(VLOOKUP(U14W[[#This Row],[Card]],results5125[],3,FALSE),999)</f>
        <v>64</v>
      </c>
      <c r="N113" s="5">
        <f>VLOOKUP(U14W[[#This Row],[pos5125]],pointstable[],2,FALSE)</f>
        <v>0</v>
      </c>
      <c r="O113" s="5">
        <f>IFERROR(VLOOKUP(U14W[[#This Row],[Card]],results5202[],3,FALSE),999)</f>
        <v>999</v>
      </c>
      <c r="P113" s="5">
        <f>VLOOKUP(U14W[[#This Row],[pos5202]],pointstable[],2,FALSE)</f>
        <v>0</v>
      </c>
      <c r="Q113" s="5">
        <f>IFERROR(VLOOKUP(U14W[[#This Row],[Card]],results5203[],3,FALSE),999)</f>
        <v>999</v>
      </c>
      <c r="R113" s="5">
        <f>VLOOKUP(U14W[[#This Row],[pos5203]],pointstable[],2,FALSE)</f>
        <v>0</v>
      </c>
      <c r="S113" s="5">
        <f>IFERROR(VLOOKUP(U14W[[#This Row],[Card]],results5204[],3,FALSE),999)</f>
        <v>999</v>
      </c>
      <c r="T113" s="5">
        <f>VLOOKUP(U14W[[#This Row],[pos5204]],pointstable[],2,FALSE)</f>
        <v>0</v>
      </c>
      <c r="U113" s="5">
        <f>IFERROR(VLOOKUP(U14W[[#This Row],[Card]],resultsdual[],3,FALSE),999)</f>
        <v>999</v>
      </c>
      <c r="V113" s="5">
        <f>VLOOKUP(U14W[[#This Row],[posdual]],pointstable[],2,FALSE)</f>
        <v>0</v>
      </c>
    </row>
    <row r="114" spans="1:22" x14ac:dyDescent="0.3">
      <c r="A114">
        <v>72087</v>
      </c>
      <c r="B114" t="s">
        <v>203</v>
      </c>
      <c r="C114" t="s">
        <v>41</v>
      </c>
      <c r="D114">
        <v>5</v>
      </c>
      <c r="E114" s="5">
        <f>SUM(U14W[[#This Row],[Column2]],U14W[[#This Row],[pts5122]],U14W[[#This Row],[pts5124]],U14W[[#This Row],[pts5125]],U14W[[#This Row],[pts5202]],U14W[[#This Row],[pts5203]],U14W[[#This Row],[pts5204]],U14W[[#This Row],[ptsdual]])</f>
        <v>1</v>
      </c>
      <c r="F114" s="5">
        <f>SUM(U14W[[#This Row],[pts5202]],U14W[[#This Row],[pts5203]],U14W[[#This Row],[pts5204]])</f>
        <v>0</v>
      </c>
      <c r="G114">
        <f>IFERROR(VLOOKUP(U14W[[#This Row],[Card]],results5121[],3,FALSE),999)</f>
        <v>89</v>
      </c>
      <c r="H114">
        <f>VLOOKUP(U14W[[#This Row],[Column1]],pointstable[],2,FALSE)</f>
        <v>0</v>
      </c>
      <c r="I114" s="5">
        <f>IFERROR(VLOOKUP(U14W[[#This Row],[Card]],results5122[],3,FALSE),999)</f>
        <v>81</v>
      </c>
      <c r="J114" s="5">
        <f>VLOOKUP(U14W[[#This Row],[pos5122]],pointstable[],2,FALSE)</f>
        <v>0</v>
      </c>
      <c r="K114" s="5">
        <f>IFERROR(VLOOKUP(U14W[[#This Row],[Card]],results5124[],3,FALSE),999)</f>
        <v>60</v>
      </c>
      <c r="L114" s="5">
        <f>VLOOKUP(U14W[[#This Row],[pos5124]],pointstable[],2,FALSE)</f>
        <v>1</v>
      </c>
      <c r="M114" s="5">
        <f>IFERROR(VLOOKUP(U14W[[#This Row],[Card]],results5125[],3,FALSE),999)</f>
        <v>999</v>
      </c>
      <c r="N114" s="5">
        <f>VLOOKUP(U14W[[#This Row],[pos5125]],pointstable[],2,FALSE)</f>
        <v>0</v>
      </c>
      <c r="O114" s="5">
        <f>IFERROR(VLOOKUP(U14W[[#This Row],[Card]],results5202[],3,FALSE),999)</f>
        <v>999</v>
      </c>
      <c r="P114" s="5">
        <f>VLOOKUP(U14W[[#This Row],[pos5202]],pointstable[],2,FALSE)</f>
        <v>0</v>
      </c>
      <c r="Q114" s="5">
        <f>IFERROR(VLOOKUP(U14W[[#This Row],[Card]],results5203[],3,FALSE),999)</f>
        <v>999</v>
      </c>
      <c r="R114" s="5">
        <f>VLOOKUP(U14W[[#This Row],[pos5203]],pointstable[],2,FALSE)</f>
        <v>0</v>
      </c>
      <c r="S114" s="5">
        <f>IFERROR(VLOOKUP(U14W[[#This Row],[Card]],results5204[],3,FALSE),999)</f>
        <v>999</v>
      </c>
      <c r="T114" s="5">
        <f>VLOOKUP(U14W[[#This Row],[pos5204]],pointstable[],2,FALSE)</f>
        <v>0</v>
      </c>
      <c r="U114" s="5">
        <f>IFERROR(VLOOKUP(U14W[[#This Row],[Card]],resultsdual[],3,FALSE),999)</f>
        <v>999</v>
      </c>
      <c r="V114" s="5">
        <f>VLOOKUP(U14W[[#This Row],[posdual]],pointstable[],2,FALSE)</f>
        <v>0</v>
      </c>
    </row>
    <row r="115" spans="1:22" x14ac:dyDescent="0.3">
      <c r="A115">
        <v>82207</v>
      </c>
      <c r="B115" t="s">
        <v>207</v>
      </c>
      <c r="C115" t="s">
        <v>17</v>
      </c>
      <c r="D115">
        <v>5</v>
      </c>
      <c r="E115" s="5">
        <f>SUM(U14W[[#This Row],[Column2]],U14W[[#This Row],[pts5122]],U14W[[#This Row],[pts5124]],U14W[[#This Row],[pts5125]],U14W[[#This Row],[pts5202]],U14W[[#This Row],[pts5203]],U14W[[#This Row],[pts5204]],U14W[[#This Row],[ptsdual]])</f>
        <v>1</v>
      </c>
      <c r="F115" s="5">
        <f>SUM(U14W[[#This Row],[pts5202]],U14W[[#This Row],[pts5203]],U14W[[#This Row],[pts5204]])</f>
        <v>0</v>
      </c>
      <c r="G115">
        <f>IFERROR(VLOOKUP(U14W[[#This Row],[Card]],results5121[],3,FALSE),999)</f>
        <v>91</v>
      </c>
      <c r="H115">
        <f>VLOOKUP(U14W[[#This Row],[Column1]],pointstable[],2,FALSE)</f>
        <v>0</v>
      </c>
      <c r="I115" s="5">
        <f>IFERROR(VLOOKUP(U14W[[#This Row],[Card]],results5122[],3,FALSE),999)</f>
        <v>83</v>
      </c>
      <c r="J115" s="5">
        <f>VLOOKUP(U14W[[#This Row],[pos5122]],pointstable[],2,FALSE)</f>
        <v>0</v>
      </c>
      <c r="K115" s="5">
        <f>IFERROR(VLOOKUP(U14W[[#This Row],[Card]],results5124[],3,FALSE),999)</f>
        <v>59</v>
      </c>
      <c r="L115" s="5">
        <f>VLOOKUP(U14W[[#This Row],[pos5124]],pointstable[],2,FALSE)</f>
        <v>1</v>
      </c>
      <c r="M115" s="5">
        <f>IFERROR(VLOOKUP(U14W[[#This Row],[Card]],results5125[],3,FALSE),999)</f>
        <v>77</v>
      </c>
      <c r="N115" s="5">
        <f>VLOOKUP(U14W[[#This Row],[pos5125]],pointstable[],2,FALSE)</f>
        <v>0</v>
      </c>
      <c r="O115" s="5">
        <f>IFERROR(VLOOKUP(U14W[[#This Row],[Card]],results5202[],3,FALSE),999)</f>
        <v>999</v>
      </c>
      <c r="P115" s="5">
        <f>VLOOKUP(U14W[[#This Row],[pos5202]],pointstable[],2,FALSE)</f>
        <v>0</v>
      </c>
      <c r="Q115" s="5">
        <f>IFERROR(VLOOKUP(U14W[[#This Row],[Card]],results5203[],3,FALSE),999)</f>
        <v>999</v>
      </c>
      <c r="R115" s="5">
        <f>VLOOKUP(U14W[[#This Row],[pos5203]],pointstable[],2,FALSE)</f>
        <v>0</v>
      </c>
      <c r="S115" s="5">
        <f>IFERROR(VLOOKUP(U14W[[#This Row],[Card]],results5204[],3,FALSE),999)</f>
        <v>999</v>
      </c>
      <c r="T115" s="5">
        <f>VLOOKUP(U14W[[#This Row],[pos5204]],pointstable[],2,FALSE)</f>
        <v>0</v>
      </c>
      <c r="U115" s="5">
        <f>IFERROR(VLOOKUP(U14W[[#This Row],[Card]],resultsdual[],3,FALSE),999)</f>
        <v>999</v>
      </c>
      <c r="V115" s="5">
        <f>VLOOKUP(U14W[[#This Row],[posdual]],pointstable[],2,FALSE)</f>
        <v>0</v>
      </c>
    </row>
    <row r="116" spans="1:22" x14ac:dyDescent="0.3">
      <c r="A116">
        <v>87013</v>
      </c>
      <c r="B116" t="s">
        <v>173</v>
      </c>
      <c r="C116" t="s">
        <v>105</v>
      </c>
      <c r="D116">
        <v>5</v>
      </c>
      <c r="E116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16" s="5">
        <f>SUM(U14W[[#This Row],[pts5202]],U14W[[#This Row],[pts5203]],U14W[[#This Row],[pts5204]])</f>
        <v>0</v>
      </c>
      <c r="G116">
        <f>IFERROR(VLOOKUP(U14W[[#This Row],[Card]],results5121[],3,FALSE),999)</f>
        <v>74</v>
      </c>
      <c r="H116">
        <f>VLOOKUP(U14W[[#This Row],[Column1]],pointstable[],2,FALSE)</f>
        <v>0</v>
      </c>
      <c r="I116" s="5">
        <f>IFERROR(VLOOKUP(U14W[[#This Row],[Card]],results5122[],3,FALSE),999)</f>
        <v>999</v>
      </c>
      <c r="J116" s="5">
        <f>VLOOKUP(U14W[[#This Row],[pos5122]],pointstable[],2,FALSE)</f>
        <v>0</v>
      </c>
      <c r="K116" s="5">
        <f>IFERROR(VLOOKUP(U14W[[#This Row],[Card]],results5124[],3,FALSE),999)</f>
        <v>65</v>
      </c>
      <c r="L116" s="5">
        <f>VLOOKUP(U14W[[#This Row],[pos5124]],pointstable[],2,FALSE)</f>
        <v>0</v>
      </c>
      <c r="M116" s="5">
        <f>IFERROR(VLOOKUP(U14W[[#This Row],[Card]],results5125[],3,FALSE),999)</f>
        <v>74</v>
      </c>
      <c r="N116" s="5">
        <f>VLOOKUP(U14W[[#This Row],[pos5125]],pointstable[],2,FALSE)</f>
        <v>0</v>
      </c>
      <c r="O116" s="5">
        <f>IFERROR(VLOOKUP(U14W[[#This Row],[Card]],results5202[],3,FALSE),999)</f>
        <v>999</v>
      </c>
      <c r="P116" s="5">
        <f>VLOOKUP(U14W[[#This Row],[pos5202]],pointstable[],2,FALSE)</f>
        <v>0</v>
      </c>
      <c r="Q116" s="5">
        <f>IFERROR(VLOOKUP(U14W[[#This Row],[Card]],results5203[],3,FALSE),999)</f>
        <v>999</v>
      </c>
      <c r="R116" s="5">
        <f>VLOOKUP(U14W[[#This Row],[pos5203]],pointstable[],2,FALSE)</f>
        <v>0</v>
      </c>
      <c r="S116" s="5">
        <f>IFERROR(VLOOKUP(U14W[[#This Row],[Card]],results5204[],3,FALSE),999)</f>
        <v>999</v>
      </c>
      <c r="T116" s="5">
        <f>VLOOKUP(U14W[[#This Row],[pos5204]],pointstable[],2,FALSE)</f>
        <v>0</v>
      </c>
      <c r="U116" s="5">
        <f>IFERROR(VLOOKUP(U14W[[#This Row],[Card]],resultsdual[],3,FALSE),999)</f>
        <v>999</v>
      </c>
      <c r="V116" s="5">
        <f>VLOOKUP(U14W[[#This Row],[posdual]],pointstable[],2,FALSE)</f>
        <v>0</v>
      </c>
    </row>
    <row r="117" spans="1:22" x14ac:dyDescent="0.3">
      <c r="A117">
        <v>88248</v>
      </c>
      <c r="B117" t="s">
        <v>177</v>
      </c>
      <c r="C117" t="s">
        <v>105</v>
      </c>
      <c r="D117">
        <v>5</v>
      </c>
      <c r="E117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17" s="5">
        <f>SUM(U14W[[#This Row],[pts5202]],U14W[[#This Row],[pts5203]],U14W[[#This Row],[pts5204]])</f>
        <v>0</v>
      </c>
      <c r="G117">
        <f>IFERROR(VLOOKUP(U14W[[#This Row],[Card]],results5121[],3,FALSE),999)</f>
        <v>76</v>
      </c>
      <c r="H117">
        <f>VLOOKUP(U14W[[#This Row],[Column1]],pointstable[],2,FALSE)</f>
        <v>0</v>
      </c>
      <c r="I117" s="5">
        <f>IFERROR(VLOOKUP(U14W[[#This Row],[Card]],results5122[],3,FALSE),999)</f>
        <v>75</v>
      </c>
      <c r="J117" s="5">
        <f>VLOOKUP(U14W[[#This Row],[pos5122]],pointstable[],2,FALSE)</f>
        <v>0</v>
      </c>
      <c r="K117" s="5">
        <f>IFERROR(VLOOKUP(U14W[[#This Row],[Card]],results5124[],3,FALSE),999)</f>
        <v>67</v>
      </c>
      <c r="L117" s="5">
        <f>VLOOKUP(U14W[[#This Row],[pos5124]],pointstable[],2,FALSE)</f>
        <v>0</v>
      </c>
      <c r="M117" s="5">
        <f>IFERROR(VLOOKUP(U14W[[#This Row],[Card]],results5125[],3,FALSE),999)</f>
        <v>81</v>
      </c>
      <c r="N117" s="5">
        <f>VLOOKUP(U14W[[#This Row],[pos5125]],pointstable[],2,FALSE)</f>
        <v>0</v>
      </c>
      <c r="O117" s="5">
        <f>IFERROR(VLOOKUP(U14W[[#This Row],[Card]],results5202[],3,FALSE),999)</f>
        <v>999</v>
      </c>
      <c r="P117" s="5">
        <f>VLOOKUP(U14W[[#This Row],[pos5202]],pointstable[],2,FALSE)</f>
        <v>0</v>
      </c>
      <c r="Q117" s="5">
        <f>IFERROR(VLOOKUP(U14W[[#This Row],[Card]],results5203[],3,FALSE),999)</f>
        <v>999</v>
      </c>
      <c r="R117" s="5">
        <f>VLOOKUP(U14W[[#This Row],[pos5203]],pointstable[],2,FALSE)</f>
        <v>0</v>
      </c>
      <c r="S117" s="5">
        <f>IFERROR(VLOOKUP(U14W[[#This Row],[Card]],results5204[],3,FALSE),999)</f>
        <v>999</v>
      </c>
      <c r="T117" s="5">
        <f>VLOOKUP(U14W[[#This Row],[pos5204]],pointstable[],2,FALSE)</f>
        <v>0</v>
      </c>
      <c r="U117" s="5">
        <f>IFERROR(VLOOKUP(U14W[[#This Row],[Card]],resultsdual[],3,FALSE),999)</f>
        <v>999</v>
      </c>
      <c r="V117" s="5">
        <f>VLOOKUP(U14W[[#This Row],[posdual]],pointstable[],2,FALSE)</f>
        <v>0</v>
      </c>
    </row>
    <row r="118" spans="1:22" x14ac:dyDescent="0.3">
      <c r="A118">
        <v>81091</v>
      </c>
      <c r="B118" t="s">
        <v>189</v>
      </c>
      <c r="C118" t="s">
        <v>17</v>
      </c>
      <c r="D118">
        <v>5</v>
      </c>
      <c r="E118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18" s="5">
        <f>SUM(U14W[[#This Row],[pts5202]],U14W[[#This Row],[pts5203]],U14W[[#This Row],[pts5204]])</f>
        <v>0</v>
      </c>
      <c r="G118">
        <f>IFERROR(VLOOKUP(U14W[[#This Row],[Card]],results5121[],3,FALSE),999)</f>
        <v>82</v>
      </c>
      <c r="H118">
        <f>VLOOKUP(U14W[[#This Row],[Column1]],pointstable[],2,FALSE)</f>
        <v>0</v>
      </c>
      <c r="I118" s="5">
        <f>IFERROR(VLOOKUP(U14W[[#This Row],[Card]],results5122[],3,FALSE),999)</f>
        <v>74</v>
      </c>
      <c r="J118" s="5">
        <f>VLOOKUP(U14W[[#This Row],[pos5122]],pointstable[],2,FALSE)</f>
        <v>0</v>
      </c>
      <c r="K118" s="5">
        <f>IFERROR(VLOOKUP(U14W[[#This Row],[Card]],results5124[],3,FALSE),999)</f>
        <v>61</v>
      </c>
      <c r="L118" s="5">
        <f>VLOOKUP(U14W[[#This Row],[pos5124]],pointstable[],2,FALSE)</f>
        <v>0</v>
      </c>
      <c r="M118" s="5">
        <f>IFERROR(VLOOKUP(U14W[[#This Row],[Card]],results5125[],3,FALSE),999)</f>
        <v>999</v>
      </c>
      <c r="N118" s="5">
        <f>VLOOKUP(U14W[[#This Row],[pos5125]],pointstable[],2,FALSE)</f>
        <v>0</v>
      </c>
      <c r="O118" s="5">
        <f>IFERROR(VLOOKUP(U14W[[#This Row],[Card]],results5202[],3,FALSE),999)</f>
        <v>999</v>
      </c>
      <c r="P118" s="5">
        <f>VLOOKUP(U14W[[#This Row],[pos5202]],pointstable[],2,FALSE)</f>
        <v>0</v>
      </c>
      <c r="Q118" s="5">
        <f>IFERROR(VLOOKUP(U14W[[#This Row],[Card]],results5203[],3,FALSE),999)</f>
        <v>999</v>
      </c>
      <c r="R118" s="5">
        <f>VLOOKUP(U14W[[#This Row],[pos5203]],pointstable[],2,FALSE)</f>
        <v>0</v>
      </c>
      <c r="S118" s="5">
        <f>IFERROR(VLOOKUP(U14W[[#This Row],[Card]],results5204[],3,FALSE),999)</f>
        <v>999</v>
      </c>
      <c r="T118" s="5">
        <f>VLOOKUP(U14W[[#This Row],[pos5204]],pointstable[],2,FALSE)</f>
        <v>0</v>
      </c>
      <c r="U118" s="5">
        <f>IFERROR(VLOOKUP(U14W[[#This Row],[Card]],resultsdual[],3,FALSE),999)</f>
        <v>999</v>
      </c>
      <c r="V118" s="5">
        <f>VLOOKUP(U14W[[#This Row],[posdual]],pointstable[],2,FALSE)</f>
        <v>0</v>
      </c>
    </row>
    <row r="119" spans="1:22" x14ac:dyDescent="0.3">
      <c r="A119">
        <v>88417</v>
      </c>
      <c r="B119" t="s">
        <v>193</v>
      </c>
      <c r="C119" t="s">
        <v>105</v>
      </c>
      <c r="D119">
        <v>5</v>
      </c>
      <c r="E119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19" s="5">
        <f>SUM(U14W[[#This Row],[pts5202]],U14W[[#This Row],[pts5203]],U14W[[#This Row],[pts5204]])</f>
        <v>0</v>
      </c>
      <c r="G119">
        <f>IFERROR(VLOOKUP(U14W[[#This Row],[Card]],results5121[],3,FALSE),999)</f>
        <v>84</v>
      </c>
      <c r="H119">
        <f>VLOOKUP(U14W[[#This Row],[Column1]],pointstable[],2,FALSE)</f>
        <v>0</v>
      </c>
      <c r="I119" s="5">
        <f>IFERROR(VLOOKUP(U14W[[#This Row],[Card]],results5122[],3,FALSE),999)</f>
        <v>80</v>
      </c>
      <c r="J119" s="5">
        <f>VLOOKUP(U14W[[#This Row],[pos5122]],pointstable[],2,FALSE)</f>
        <v>0</v>
      </c>
      <c r="K119" s="5">
        <f>IFERROR(VLOOKUP(U14W[[#This Row],[Card]],results5124[],3,FALSE),999)</f>
        <v>63</v>
      </c>
      <c r="L119" s="5">
        <f>VLOOKUP(U14W[[#This Row],[pos5124]],pointstable[],2,FALSE)</f>
        <v>0</v>
      </c>
      <c r="M119" s="5">
        <f>IFERROR(VLOOKUP(U14W[[#This Row],[Card]],results5125[],3,FALSE),999)</f>
        <v>79</v>
      </c>
      <c r="N119" s="5">
        <f>VLOOKUP(U14W[[#This Row],[pos5125]],pointstable[],2,FALSE)</f>
        <v>0</v>
      </c>
      <c r="O119" s="5">
        <f>IFERROR(VLOOKUP(U14W[[#This Row],[Card]],results5202[],3,FALSE),999)</f>
        <v>999</v>
      </c>
      <c r="P119" s="5">
        <f>VLOOKUP(U14W[[#This Row],[pos5202]],pointstable[],2,FALSE)</f>
        <v>0</v>
      </c>
      <c r="Q119" s="5">
        <f>IFERROR(VLOOKUP(U14W[[#This Row],[Card]],results5203[],3,FALSE),999)</f>
        <v>999</v>
      </c>
      <c r="R119" s="5">
        <f>VLOOKUP(U14W[[#This Row],[pos5203]],pointstable[],2,FALSE)</f>
        <v>0</v>
      </c>
      <c r="S119" s="5">
        <f>IFERROR(VLOOKUP(U14W[[#This Row],[Card]],results5204[],3,FALSE),999)</f>
        <v>999</v>
      </c>
      <c r="T119" s="5">
        <f>VLOOKUP(U14W[[#This Row],[pos5204]],pointstable[],2,FALSE)</f>
        <v>0</v>
      </c>
      <c r="U119" s="5">
        <f>IFERROR(VLOOKUP(U14W[[#This Row],[Card]],resultsdual[],3,FALSE),999)</f>
        <v>999</v>
      </c>
      <c r="V119" s="5">
        <f>VLOOKUP(U14W[[#This Row],[posdual]],pointstable[],2,FALSE)</f>
        <v>0</v>
      </c>
    </row>
    <row r="120" spans="1:22" x14ac:dyDescent="0.3">
      <c r="A120">
        <v>78172</v>
      </c>
      <c r="B120" t="s">
        <v>199</v>
      </c>
      <c r="C120" t="s">
        <v>88</v>
      </c>
      <c r="D120">
        <v>5</v>
      </c>
      <c r="E120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0" s="5">
        <f>SUM(U14W[[#This Row],[pts5202]],U14W[[#This Row],[pts5203]],U14W[[#This Row],[pts5204]])</f>
        <v>0</v>
      </c>
      <c r="G120">
        <f>IFERROR(VLOOKUP(U14W[[#This Row],[Card]],results5121[],3,FALSE),999)</f>
        <v>87</v>
      </c>
      <c r="H120">
        <f>VLOOKUP(U14W[[#This Row],[Column1]],pointstable[],2,FALSE)</f>
        <v>0</v>
      </c>
      <c r="I120" s="5">
        <f>IFERROR(VLOOKUP(U14W[[#This Row],[Card]],results5122[],3,FALSE),999)</f>
        <v>77</v>
      </c>
      <c r="J120" s="5">
        <f>VLOOKUP(U14W[[#This Row],[pos5122]],pointstable[],2,FALSE)</f>
        <v>0</v>
      </c>
      <c r="K120" s="5">
        <f>IFERROR(VLOOKUP(U14W[[#This Row],[Card]],results5124[],3,FALSE),999)</f>
        <v>999</v>
      </c>
      <c r="L120" s="5">
        <f>VLOOKUP(U14W[[#This Row],[pos5124]],pointstable[],2,FALSE)</f>
        <v>0</v>
      </c>
      <c r="M120" s="5">
        <f>IFERROR(VLOOKUP(U14W[[#This Row],[Card]],results5125[],3,FALSE),999)</f>
        <v>999</v>
      </c>
      <c r="N120" s="5">
        <f>VLOOKUP(U14W[[#This Row],[pos5125]],pointstable[],2,FALSE)</f>
        <v>0</v>
      </c>
      <c r="O120" s="5">
        <f>IFERROR(VLOOKUP(U14W[[#This Row],[Card]],results5202[],3,FALSE),999)</f>
        <v>999</v>
      </c>
      <c r="P120" s="5">
        <f>VLOOKUP(U14W[[#This Row],[pos5202]],pointstable[],2,FALSE)</f>
        <v>0</v>
      </c>
      <c r="Q120" s="5">
        <f>IFERROR(VLOOKUP(U14W[[#This Row],[Card]],results5203[],3,FALSE),999)</f>
        <v>999</v>
      </c>
      <c r="R120" s="5">
        <f>VLOOKUP(U14W[[#This Row],[pos5203]],pointstable[],2,FALSE)</f>
        <v>0</v>
      </c>
      <c r="S120" s="5">
        <f>IFERROR(VLOOKUP(U14W[[#This Row],[Card]],results5204[],3,FALSE),999)</f>
        <v>999</v>
      </c>
      <c r="T120" s="5">
        <f>VLOOKUP(U14W[[#This Row],[pos5204]],pointstable[],2,FALSE)</f>
        <v>0</v>
      </c>
      <c r="U120" s="5">
        <f>IFERROR(VLOOKUP(U14W[[#This Row],[Card]],resultsdual[],3,FALSE),999)</f>
        <v>999</v>
      </c>
      <c r="V120" s="5">
        <f>VLOOKUP(U14W[[#This Row],[posdual]],pointstable[],2,FALSE)</f>
        <v>0</v>
      </c>
    </row>
    <row r="121" spans="1:22" x14ac:dyDescent="0.3">
      <c r="A121">
        <v>87019</v>
      </c>
      <c r="B121" t="s">
        <v>201</v>
      </c>
      <c r="C121" t="s">
        <v>105</v>
      </c>
      <c r="D121">
        <v>5</v>
      </c>
      <c r="E121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1" s="5">
        <f>SUM(U14W[[#This Row],[pts5202]],U14W[[#This Row],[pts5203]],U14W[[#This Row],[pts5204]])</f>
        <v>0</v>
      </c>
      <c r="G121">
        <f>IFERROR(VLOOKUP(U14W[[#This Row],[Card]],results5121[],3,FALSE),999)</f>
        <v>88</v>
      </c>
      <c r="H121">
        <f>VLOOKUP(U14W[[#This Row],[Column1]],pointstable[],2,FALSE)</f>
        <v>0</v>
      </c>
      <c r="I121" s="5">
        <f>IFERROR(VLOOKUP(U14W[[#This Row],[Card]],results5122[],3,FALSE),999)</f>
        <v>999</v>
      </c>
      <c r="J121" s="5">
        <f>VLOOKUP(U14W[[#This Row],[pos5122]],pointstable[],2,FALSE)</f>
        <v>0</v>
      </c>
      <c r="K121" s="5">
        <f>IFERROR(VLOOKUP(U14W[[#This Row],[Card]],results5124[],3,FALSE),999)</f>
        <v>68</v>
      </c>
      <c r="L121" s="5">
        <f>VLOOKUP(U14W[[#This Row],[pos5124]],pointstable[],2,FALSE)</f>
        <v>0</v>
      </c>
      <c r="M121" s="5">
        <f>IFERROR(VLOOKUP(U14W[[#This Row],[Card]],results5125[],3,FALSE),999)</f>
        <v>75</v>
      </c>
      <c r="N121" s="5">
        <f>VLOOKUP(U14W[[#This Row],[pos5125]],pointstable[],2,FALSE)</f>
        <v>0</v>
      </c>
      <c r="O121" s="5">
        <f>IFERROR(VLOOKUP(U14W[[#This Row],[Card]],results5202[],3,FALSE),999)</f>
        <v>999</v>
      </c>
      <c r="P121" s="5">
        <f>VLOOKUP(U14W[[#This Row],[pos5202]],pointstable[],2,FALSE)</f>
        <v>0</v>
      </c>
      <c r="Q121" s="5">
        <f>IFERROR(VLOOKUP(U14W[[#This Row],[Card]],results5203[],3,FALSE),999)</f>
        <v>999</v>
      </c>
      <c r="R121" s="5">
        <f>VLOOKUP(U14W[[#This Row],[pos5203]],pointstable[],2,FALSE)</f>
        <v>0</v>
      </c>
      <c r="S121" s="5">
        <f>IFERROR(VLOOKUP(U14W[[#This Row],[Card]],results5204[],3,FALSE),999)</f>
        <v>999</v>
      </c>
      <c r="T121" s="5">
        <f>VLOOKUP(U14W[[#This Row],[pos5204]],pointstable[],2,FALSE)</f>
        <v>0</v>
      </c>
      <c r="U121" s="5">
        <f>IFERROR(VLOOKUP(U14W[[#This Row],[Card]],resultsdual[],3,FALSE),999)</f>
        <v>999</v>
      </c>
      <c r="V121" s="5">
        <f>VLOOKUP(U14W[[#This Row],[posdual]],pointstable[],2,FALSE)</f>
        <v>0</v>
      </c>
    </row>
    <row r="122" spans="1:22" x14ac:dyDescent="0.3">
      <c r="A122">
        <v>81137</v>
      </c>
      <c r="B122" t="s">
        <v>205</v>
      </c>
      <c r="C122" t="s">
        <v>17</v>
      </c>
      <c r="D122">
        <v>5</v>
      </c>
      <c r="E122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2" s="5">
        <f>SUM(U14W[[#This Row],[pts5202]],U14W[[#This Row],[pts5203]],U14W[[#This Row],[pts5204]])</f>
        <v>0</v>
      </c>
      <c r="G122">
        <f>IFERROR(VLOOKUP(U14W[[#This Row],[Card]],results5121[],3,FALSE),999)</f>
        <v>90</v>
      </c>
      <c r="H122">
        <f>VLOOKUP(U14W[[#This Row],[Column1]],pointstable[],2,FALSE)</f>
        <v>0</v>
      </c>
      <c r="I122" s="5">
        <f>IFERROR(VLOOKUP(U14W[[#This Row],[Card]],results5122[],3,FALSE),999)</f>
        <v>82</v>
      </c>
      <c r="J122" s="5">
        <f>VLOOKUP(U14W[[#This Row],[pos5122]],pointstable[],2,FALSE)</f>
        <v>0</v>
      </c>
      <c r="K122" s="5">
        <f>IFERROR(VLOOKUP(U14W[[#This Row],[Card]],results5124[],3,FALSE),999)</f>
        <v>62</v>
      </c>
      <c r="L122" s="5">
        <f>VLOOKUP(U14W[[#This Row],[pos5124]],pointstable[],2,FALSE)</f>
        <v>0</v>
      </c>
      <c r="M122" s="5">
        <f>IFERROR(VLOOKUP(U14W[[#This Row],[Card]],results5125[],3,FALSE),999)</f>
        <v>78</v>
      </c>
      <c r="N122" s="5">
        <f>VLOOKUP(U14W[[#This Row],[pos5125]],pointstable[],2,FALSE)</f>
        <v>0</v>
      </c>
      <c r="O122" s="5">
        <f>IFERROR(VLOOKUP(U14W[[#This Row],[Card]],results5202[],3,FALSE),999)</f>
        <v>999</v>
      </c>
      <c r="P122" s="5">
        <f>VLOOKUP(U14W[[#This Row],[pos5202]],pointstable[],2,FALSE)</f>
        <v>0</v>
      </c>
      <c r="Q122" s="5">
        <f>IFERROR(VLOOKUP(U14W[[#This Row],[Card]],results5203[],3,FALSE),999)</f>
        <v>999</v>
      </c>
      <c r="R122" s="5">
        <f>VLOOKUP(U14W[[#This Row],[pos5203]],pointstable[],2,FALSE)</f>
        <v>0</v>
      </c>
      <c r="S122" s="5">
        <f>IFERROR(VLOOKUP(U14W[[#This Row],[Card]],results5204[],3,FALSE),999)</f>
        <v>999</v>
      </c>
      <c r="T122" s="5">
        <f>VLOOKUP(U14W[[#This Row],[pos5204]],pointstable[],2,FALSE)</f>
        <v>0</v>
      </c>
      <c r="U122" s="5">
        <f>IFERROR(VLOOKUP(U14W[[#This Row],[Card]],resultsdual[],3,FALSE),999)</f>
        <v>999</v>
      </c>
      <c r="V122" s="5">
        <f>VLOOKUP(U14W[[#This Row],[posdual]],pointstable[],2,FALSE)</f>
        <v>0</v>
      </c>
    </row>
    <row r="123" spans="1:22" x14ac:dyDescent="0.3">
      <c r="A123">
        <v>86153</v>
      </c>
      <c r="B123" t="s">
        <v>209</v>
      </c>
      <c r="C123" t="s">
        <v>51</v>
      </c>
      <c r="D123">
        <v>5</v>
      </c>
      <c r="E123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3" s="5">
        <f>SUM(U14W[[#This Row],[pts5202]],U14W[[#This Row],[pts5203]],U14W[[#This Row],[pts5204]])</f>
        <v>0</v>
      </c>
      <c r="G123">
        <f>IFERROR(VLOOKUP(U14W[[#This Row],[Card]],results5121[],3,FALSE),999)</f>
        <v>92</v>
      </c>
      <c r="H123">
        <f>VLOOKUP(U14W[[#This Row],[Column1]],pointstable[],2,FALSE)</f>
        <v>0</v>
      </c>
      <c r="I123" s="5">
        <f>IFERROR(VLOOKUP(U14W[[#This Row],[Card]],results5122[],3,FALSE),999)</f>
        <v>85</v>
      </c>
      <c r="J123" s="5">
        <f>VLOOKUP(U14W[[#This Row],[pos5122]],pointstable[],2,FALSE)</f>
        <v>0</v>
      </c>
      <c r="K123" s="5">
        <f>IFERROR(VLOOKUP(U14W[[#This Row],[Card]],results5124[],3,FALSE),999)</f>
        <v>69</v>
      </c>
      <c r="L123" s="5">
        <f>VLOOKUP(U14W[[#This Row],[pos5124]],pointstable[],2,FALSE)</f>
        <v>0</v>
      </c>
      <c r="M123" s="5">
        <f>IFERROR(VLOOKUP(U14W[[#This Row],[Card]],results5125[],3,FALSE),999)</f>
        <v>80</v>
      </c>
      <c r="N123" s="5">
        <f>VLOOKUP(U14W[[#This Row],[pos5125]],pointstable[],2,FALSE)</f>
        <v>0</v>
      </c>
      <c r="O123" s="5">
        <f>IFERROR(VLOOKUP(U14W[[#This Row],[Card]],results5202[],3,FALSE),999)</f>
        <v>999</v>
      </c>
      <c r="P123" s="5">
        <f>VLOOKUP(U14W[[#This Row],[pos5202]],pointstable[],2,FALSE)</f>
        <v>0</v>
      </c>
      <c r="Q123" s="5">
        <f>IFERROR(VLOOKUP(U14W[[#This Row],[Card]],results5203[],3,FALSE),999)</f>
        <v>999</v>
      </c>
      <c r="R123" s="5">
        <f>VLOOKUP(U14W[[#This Row],[pos5203]],pointstable[],2,FALSE)</f>
        <v>0</v>
      </c>
      <c r="S123" s="5">
        <f>IFERROR(VLOOKUP(U14W[[#This Row],[Card]],results5204[],3,FALSE),999)</f>
        <v>999</v>
      </c>
      <c r="T123" s="5">
        <f>VLOOKUP(U14W[[#This Row],[pos5204]],pointstable[],2,FALSE)</f>
        <v>0</v>
      </c>
      <c r="U123" s="5">
        <f>IFERROR(VLOOKUP(U14W[[#This Row],[Card]],resultsdual[],3,FALSE),999)</f>
        <v>999</v>
      </c>
      <c r="V123" s="5">
        <f>VLOOKUP(U14W[[#This Row],[posdual]],pointstable[],2,FALSE)</f>
        <v>0</v>
      </c>
    </row>
    <row r="124" spans="1:22" x14ac:dyDescent="0.3">
      <c r="A124">
        <v>80370</v>
      </c>
      <c r="B124" t="s">
        <v>211</v>
      </c>
      <c r="C124" t="s">
        <v>48</v>
      </c>
      <c r="D124">
        <v>5</v>
      </c>
      <c r="E124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4" s="5">
        <f>SUM(U14W[[#This Row],[pts5202]],U14W[[#This Row],[pts5203]],U14W[[#This Row],[pts5204]])</f>
        <v>0</v>
      </c>
      <c r="G124">
        <f>IFERROR(VLOOKUP(U14W[[#This Row],[Card]],results5121[],3,FALSE),999)</f>
        <v>93</v>
      </c>
      <c r="H124">
        <f>VLOOKUP(U14W[[#This Row],[Column1]],pointstable[],2,FALSE)</f>
        <v>0</v>
      </c>
      <c r="I124" s="5">
        <f>IFERROR(VLOOKUP(U14W[[#This Row],[Card]],results5122[],3,FALSE),999)</f>
        <v>84</v>
      </c>
      <c r="J124" s="5">
        <f>VLOOKUP(U14W[[#This Row],[pos5122]],pointstable[],2,FALSE)</f>
        <v>0</v>
      </c>
      <c r="K124" s="5">
        <f>IFERROR(VLOOKUP(U14W[[#This Row],[Card]],results5124[],3,FALSE),999)</f>
        <v>66</v>
      </c>
      <c r="L124" s="5">
        <f>VLOOKUP(U14W[[#This Row],[pos5124]],pointstable[],2,FALSE)</f>
        <v>0</v>
      </c>
      <c r="M124" s="5">
        <f>IFERROR(VLOOKUP(U14W[[#This Row],[Card]],results5125[],3,FALSE),999)</f>
        <v>83</v>
      </c>
      <c r="N124" s="5">
        <f>VLOOKUP(U14W[[#This Row],[pos5125]],pointstable[],2,FALSE)</f>
        <v>0</v>
      </c>
      <c r="O124" s="5">
        <f>IFERROR(VLOOKUP(U14W[[#This Row],[Card]],results5202[],3,FALSE),999)</f>
        <v>999</v>
      </c>
      <c r="P124" s="5">
        <f>VLOOKUP(U14W[[#This Row],[pos5202]],pointstable[],2,FALSE)</f>
        <v>0</v>
      </c>
      <c r="Q124" s="5">
        <f>IFERROR(VLOOKUP(U14W[[#This Row],[Card]],results5203[],3,FALSE),999)</f>
        <v>999</v>
      </c>
      <c r="R124" s="5">
        <f>VLOOKUP(U14W[[#This Row],[pos5203]],pointstable[],2,FALSE)</f>
        <v>0</v>
      </c>
      <c r="S124" s="5">
        <f>IFERROR(VLOOKUP(U14W[[#This Row],[Card]],results5204[],3,FALSE),999)</f>
        <v>999</v>
      </c>
      <c r="T124" s="5">
        <f>VLOOKUP(U14W[[#This Row],[pos5204]],pointstable[],2,FALSE)</f>
        <v>0</v>
      </c>
      <c r="U124" s="5">
        <f>IFERROR(VLOOKUP(U14W[[#This Row],[Card]],resultsdual[],3,FALSE),999)</f>
        <v>999</v>
      </c>
      <c r="V124" s="5">
        <f>VLOOKUP(U14W[[#This Row],[posdual]],pointstable[],2,FALSE)</f>
        <v>0</v>
      </c>
    </row>
    <row r="125" spans="1:22" x14ac:dyDescent="0.3">
      <c r="A125">
        <v>85550</v>
      </c>
      <c r="B125" t="s">
        <v>213</v>
      </c>
      <c r="C125" t="s">
        <v>65</v>
      </c>
      <c r="D125">
        <v>4</v>
      </c>
      <c r="E125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5" s="5">
        <f>SUM(U14W[[#This Row],[pts5202]],U14W[[#This Row],[pts5203]],U14W[[#This Row],[pts5204]])</f>
        <v>0</v>
      </c>
      <c r="G125">
        <f>IFERROR(VLOOKUP(U14W[[#This Row],[Card]],results5121[],3,FALSE),999)</f>
        <v>94</v>
      </c>
      <c r="H125">
        <f>VLOOKUP(U14W[[#This Row],[Column1]],pointstable[],2,FALSE)</f>
        <v>0</v>
      </c>
      <c r="I125" s="5">
        <f>IFERROR(VLOOKUP(U14W[[#This Row],[Card]],results5122[],3,FALSE),999)</f>
        <v>86</v>
      </c>
      <c r="J125" s="5">
        <f>VLOOKUP(U14W[[#This Row],[pos5122]],pointstable[],2,FALSE)</f>
        <v>0</v>
      </c>
      <c r="K125" s="5">
        <f>IFERROR(VLOOKUP(U14W[[#This Row],[Card]],results5124[],3,FALSE),999)</f>
        <v>999</v>
      </c>
      <c r="L125" s="5">
        <f>VLOOKUP(U14W[[#This Row],[pos5124]],pointstable[],2,FALSE)</f>
        <v>0</v>
      </c>
      <c r="M125" s="5">
        <f>IFERROR(VLOOKUP(U14W[[#This Row],[Card]],results5125[],3,FALSE),999)</f>
        <v>82</v>
      </c>
      <c r="N125" s="5">
        <f>VLOOKUP(U14W[[#This Row],[pos5125]],pointstable[],2,FALSE)</f>
        <v>0</v>
      </c>
      <c r="O125" s="5">
        <f>IFERROR(VLOOKUP(U14W[[#This Row],[Card]],results5202[],3,FALSE),999)</f>
        <v>999</v>
      </c>
      <c r="P125" s="5">
        <f>VLOOKUP(U14W[[#This Row],[pos5202]],pointstable[],2,FALSE)</f>
        <v>0</v>
      </c>
      <c r="Q125" s="5">
        <f>IFERROR(VLOOKUP(U14W[[#This Row],[Card]],results5203[],3,FALSE),999)</f>
        <v>999</v>
      </c>
      <c r="R125" s="5">
        <f>VLOOKUP(U14W[[#This Row],[pos5203]],pointstable[],2,FALSE)</f>
        <v>0</v>
      </c>
      <c r="S125" s="5">
        <f>IFERROR(VLOOKUP(U14W[[#This Row],[Card]],results5204[],3,FALSE),999)</f>
        <v>999</v>
      </c>
      <c r="T125" s="5">
        <f>VLOOKUP(U14W[[#This Row],[pos5204]],pointstable[],2,FALSE)</f>
        <v>0</v>
      </c>
      <c r="U125" s="5">
        <f>IFERROR(VLOOKUP(U14W[[#This Row],[Card]],resultsdual[],3,FALSE),999)</f>
        <v>999</v>
      </c>
      <c r="V125" s="5">
        <f>VLOOKUP(U14W[[#This Row],[posdual]],pointstable[],2,FALSE)</f>
        <v>0</v>
      </c>
    </row>
    <row r="126" spans="1:22" x14ac:dyDescent="0.3">
      <c r="A126">
        <v>85314</v>
      </c>
      <c r="B126" t="s">
        <v>221</v>
      </c>
      <c r="C126" t="s">
        <v>151</v>
      </c>
      <c r="D126">
        <v>4</v>
      </c>
      <c r="E126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6" s="5">
        <f>SUM(U14W[[#This Row],[pts5202]],U14W[[#This Row],[pts5203]],U14W[[#This Row],[pts5204]])</f>
        <v>0</v>
      </c>
      <c r="G126">
        <f>IFERROR(VLOOKUP(U14W[[#This Row],[Card]],results5121[],3,FALSE),999)</f>
        <v>999</v>
      </c>
      <c r="H126">
        <f>VLOOKUP(U14W[[#This Row],[Column1]],pointstable[],2,FALSE)</f>
        <v>0</v>
      </c>
      <c r="I126" s="5">
        <f>IFERROR(VLOOKUP(U14W[[#This Row],[Card]],results5122[],3,FALSE),999)</f>
        <v>72</v>
      </c>
      <c r="J126" s="5">
        <f>VLOOKUP(U14W[[#This Row],[pos5122]],pointstable[],2,FALSE)</f>
        <v>0</v>
      </c>
      <c r="K126" s="5">
        <f>IFERROR(VLOOKUP(U14W[[#This Row],[Card]],results5124[],3,FALSE),999)</f>
        <v>999</v>
      </c>
      <c r="L126" s="5">
        <f>VLOOKUP(U14W[[#This Row],[pos5124]],pointstable[],2,FALSE)</f>
        <v>0</v>
      </c>
      <c r="M126" s="5">
        <f>IFERROR(VLOOKUP(U14W[[#This Row],[Card]],results5125[],3,FALSE),999)</f>
        <v>69</v>
      </c>
      <c r="N126" s="5">
        <f>VLOOKUP(U14W[[#This Row],[pos5125]],pointstable[],2,FALSE)</f>
        <v>0</v>
      </c>
      <c r="O126" s="5">
        <f>IFERROR(VLOOKUP(U14W[[#This Row],[Card]],results5202[],3,FALSE),999)</f>
        <v>999</v>
      </c>
      <c r="P126" s="5">
        <f>VLOOKUP(U14W[[#This Row],[pos5202]],pointstable[],2,FALSE)</f>
        <v>0</v>
      </c>
      <c r="Q126" s="5">
        <f>IFERROR(VLOOKUP(U14W[[#This Row],[Card]],results5203[],3,FALSE),999)</f>
        <v>999</v>
      </c>
      <c r="R126" s="5">
        <f>VLOOKUP(U14W[[#This Row],[pos5203]],pointstable[],2,FALSE)</f>
        <v>0</v>
      </c>
      <c r="S126" s="5">
        <f>IFERROR(VLOOKUP(U14W[[#This Row],[Card]],results5204[],3,FALSE),999)</f>
        <v>999</v>
      </c>
      <c r="T126" s="5">
        <f>VLOOKUP(U14W[[#This Row],[pos5204]],pointstable[],2,FALSE)</f>
        <v>0</v>
      </c>
      <c r="U126" s="5">
        <f>IFERROR(VLOOKUP(U14W[[#This Row],[Card]],resultsdual[],3,FALSE),999)</f>
        <v>999</v>
      </c>
      <c r="V126" s="5">
        <f>VLOOKUP(U14W[[#This Row],[posdual]],pointstable[],2,FALSE)</f>
        <v>0</v>
      </c>
    </row>
    <row r="127" spans="1:22" x14ac:dyDescent="0.3">
      <c r="A127">
        <v>80703</v>
      </c>
      <c r="B127" t="s">
        <v>467</v>
      </c>
      <c r="C127" t="s">
        <v>41</v>
      </c>
      <c r="D127">
        <v>4</v>
      </c>
      <c r="E127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7" s="5">
        <f>SUM(U14W[[#This Row],[pts5202]],U14W[[#This Row],[pts5203]],U14W[[#This Row],[pts5204]])</f>
        <v>0</v>
      </c>
      <c r="G127">
        <f>IFERROR(VLOOKUP(U14W[[#This Row],[Card]],results5121[],3,FALSE),999)</f>
        <v>999</v>
      </c>
      <c r="H127">
        <f>VLOOKUP(U14W[[#This Row],[Column1]],pointstable[],2,FALSE)</f>
        <v>0</v>
      </c>
      <c r="I127" s="5">
        <f>IFERROR(VLOOKUP(U14W[[#This Row],[Card]],results5122[],3,FALSE),999)</f>
        <v>999</v>
      </c>
      <c r="J127" s="5">
        <f>VLOOKUP(U14W[[#This Row],[pos5122]],pointstable[],2,FALSE)</f>
        <v>0</v>
      </c>
      <c r="K127" s="5">
        <f>IFERROR(VLOOKUP(U14W[[#This Row],[Card]],results5124[],3,FALSE),999)</f>
        <v>999</v>
      </c>
      <c r="L127" s="5">
        <f>VLOOKUP(U14W[[#This Row],[pos5124]],pointstable[],2,FALSE)</f>
        <v>0</v>
      </c>
      <c r="M127" s="5">
        <f>IFERROR(VLOOKUP(U14W[[#This Row],[Card]],results5125[],3,FALSE),999)</f>
        <v>67</v>
      </c>
      <c r="N127" s="5">
        <f>VLOOKUP(U14W[[#This Row],[pos5125]],pointstable[],2,FALSE)</f>
        <v>0</v>
      </c>
      <c r="O127" s="5">
        <f>IFERROR(VLOOKUP(U14W[[#This Row],[Card]],results5202[],3,FALSE),999)</f>
        <v>999</v>
      </c>
      <c r="P127" s="5">
        <f>VLOOKUP(U14W[[#This Row],[pos5202]],pointstable[],2,FALSE)</f>
        <v>0</v>
      </c>
      <c r="Q127" s="5">
        <f>IFERROR(VLOOKUP(U14W[[#This Row],[Card]],results5203[],3,FALSE),999)</f>
        <v>999</v>
      </c>
      <c r="R127" s="5">
        <f>VLOOKUP(U14W[[#This Row],[pos5203]],pointstable[],2,FALSE)</f>
        <v>0</v>
      </c>
      <c r="S127" s="5">
        <f>IFERROR(VLOOKUP(U14W[[#This Row],[Card]],results5204[],3,FALSE),999)</f>
        <v>999</v>
      </c>
      <c r="T127" s="5">
        <f>VLOOKUP(U14W[[#This Row],[pos5204]],pointstable[],2,FALSE)</f>
        <v>0</v>
      </c>
      <c r="U127" s="5">
        <f>IFERROR(VLOOKUP(U14W[[#This Row],[Card]],resultsdual[],3,FALSE),999)</f>
        <v>999</v>
      </c>
      <c r="V127" s="5">
        <f>VLOOKUP(U14W[[#This Row],[posdual]],pointstable[],2,FALSE)</f>
        <v>0</v>
      </c>
    </row>
    <row r="128" spans="1:22" x14ac:dyDescent="0.3">
      <c r="A128">
        <v>80584</v>
      </c>
      <c r="B128" t="s">
        <v>928</v>
      </c>
      <c r="C128" t="s">
        <v>442</v>
      </c>
      <c r="D128" s="5">
        <v>4</v>
      </c>
      <c r="E128" s="5">
        <f>SUM(U14W[[#This Row],[Column2]],U14W[[#This Row],[pts5122]],U14W[[#This Row],[pts5124]],U14W[[#This Row],[pts5125]],U14W[[#This Row],[pts5202]],U14W[[#This Row],[pts5203]],U14W[[#This Row],[pts5204]],U14W[[#This Row],[ptsdual]])</f>
        <v>0</v>
      </c>
      <c r="F128">
        <f>SUM(U14W[[#This Row],[pts5202]],U14W[[#This Row],[pts5203]],U14W[[#This Row],[pts5204]])</f>
        <v>0</v>
      </c>
      <c r="G128" s="5">
        <f>IFERROR(VLOOKUP(U14W[[#This Row],[Card]],results5121[],3,FALSE),999)</f>
        <v>999</v>
      </c>
      <c r="H128" s="5">
        <f>VLOOKUP(U14W[[#This Row],[Column1]],pointstable[],2,FALSE)</f>
        <v>0</v>
      </c>
      <c r="I128" s="5">
        <f>IFERROR(VLOOKUP(U14W[[#This Row],[Card]],results5122[],3,FALSE),999)</f>
        <v>999</v>
      </c>
      <c r="J128" s="5">
        <f>VLOOKUP(U14W[[#This Row],[pos5122]],pointstable[],2,FALSE)</f>
        <v>0</v>
      </c>
      <c r="K128" s="5">
        <f>IFERROR(VLOOKUP(U14W[[#This Row],[Card]],results5124[],3,FALSE),999)</f>
        <v>999</v>
      </c>
      <c r="L128" s="5">
        <f>VLOOKUP(U14W[[#This Row],[pos5124]],pointstable[],2,FALSE)</f>
        <v>0</v>
      </c>
      <c r="M128" s="5">
        <f>IFERROR(VLOOKUP(U14W[[#This Row],[Card]],results5125[],3,FALSE),999)</f>
        <v>999</v>
      </c>
      <c r="N128" s="5">
        <f>VLOOKUP(U14W[[#This Row],[pos5125]],pointstable[],2,FALSE)</f>
        <v>0</v>
      </c>
      <c r="O128" s="5">
        <f>IFERROR(VLOOKUP(U14W[[#This Row],[Card]],results5202[],3,FALSE),999)</f>
        <v>70</v>
      </c>
      <c r="P128" s="5">
        <f>VLOOKUP(U14W[[#This Row],[pos5202]],pointstable[],2,FALSE)</f>
        <v>0</v>
      </c>
      <c r="Q128" s="5">
        <f>IFERROR(VLOOKUP(U14W[[#This Row],[Card]],results5203[],3,FALSE),999)</f>
        <v>68</v>
      </c>
      <c r="R128" s="5">
        <f>VLOOKUP(U14W[[#This Row],[pos5203]],pointstable[],2,FALSE)</f>
        <v>0</v>
      </c>
      <c r="S128" s="5">
        <f>IFERROR(VLOOKUP(U14W[[#This Row],[Card]],results5204[],3,FALSE),999)</f>
        <v>999</v>
      </c>
      <c r="T128" s="5">
        <f>VLOOKUP(U14W[[#This Row],[pos5204]],pointstable[],2,FALSE)</f>
        <v>0</v>
      </c>
      <c r="U128" s="5">
        <f>IFERROR(VLOOKUP(U14W[[#This Row],[Card]],resultsdual[],3,FALSE),999)</f>
        <v>61</v>
      </c>
      <c r="V128" s="5">
        <f>VLOOKUP(U14W[[#This Row],[posdual]],pointstable[],2,FALSE)</f>
        <v>0</v>
      </c>
    </row>
  </sheetData>
  <mergeCells count="8">
    <mergeCell ref="U1:V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CC8B-3756-4919-8E2D-B74A05A23FC4}">
  <dimension ref="A3:M84"/>
  <sheetViews>
    <sheetView topLeftCell="A3" workbookViewId="0">
      <selection activeCell="N12" sqref="N12"/>
    </sheetView>
  </sheetViews>
  <sheetFormatPr defaultRowHeight="14.4" x14ac:dyDescent="0.3"/>
  <sheetData>
    <row r="3" spans="1:13" x14ac:dyDescent="0.3">
      <c r="A3" t="s">
        <v>10</v>
      </c>
      <c r="B3" t="s">
        <v>1287</v>
      </c>
      <c r="C3" t="s">
        <v>11</v>
      </c>
      <c r="D3" t="s">
        <v>1288</v>
      </c>
      <c r="E3" t="s">
        <v>5</v>
      </c>
      <c r="F3" t="s">
        <v>4</v>
      </c>
      <c r="G3" t="s">
        <v>13</v>
      </c>
      <c r="H3" t="s">
        <v>1289</v>
      </c>
      <c r="I3" t="s">
        <v>1290</v>
      </c>
      <c r="K3" t="s">
        <v>3</v>
      </c>
      <c r="L3" t="s">
        <v>224</v>
      </c>
      <c r="M3" t="s">
        <v>10</v>
      </c>
    </row>
    <row r="4" spans="1:13" x14ac:dyDescent="0.3">
      <c r="A4">
        <v>49</v>
      </c>
      <c r="B4">
        <v>78457</v>
      </c>
      <c r="C4">
        <v>1</v>
      </c>
      <c r="D4" t="s">
        <v>18</v>
      </c>
      <c r="E4" t="s">
        <v>926</v>
      </c>
      <c r="F4" t="s">
        <v>1291</v>
      </c>
      <c r="G4">
        <v>16.86</v>
      </c>
      <c r="H4">
        <v>16.71</v>
      </c>
      <c r="I4">
        <v>33.57</v>
      </c>
      <c r="K4">
        <f t="shared" ref="K4:K35" si="0">B4</f>
        <v>78457</v>
      </c>
      <c r="L4">
        <f>IF(AND(A2&gt;0,A2&lt;999),IFERROR(VLOOKUP(resultsdual[[#This Row],[Card]],U14W[],1,FALSE),0),0)</f>
        <v>0</v>
      </c>
      <c r="M4">
        <f t="shared" ref="M4:M35" si="1">A4</f>
        <v>49</v>
      </c>
    </row>
    <row r="5" spans="1:13" x14ac:dyDescent="0.3">
      <c r="A5">
        <v>1</v>
      </c>
      <c r="B5">
        <v>81243</v>
      </c>
      <c r="C5">
        <v>2</v>
      </c>
      <c r="D5" t="s">
        <v>18</v>
      </c>
      <c r="E5" t="s">
        <v>861</v>
      </c>
      <c r="F5" t="s">
        <v>1292</v>
      </c>
      <c r="G5">
        <v>14.94</v>
      </c>
      <c r="H5">
        <v>15.74</v>
      </c>
      <c r="I5">
        <v>30.68</v>
      </c>
      <c r="K5">
        <f t="shared" si="0"/>
        <v>81243</v>
      </c>
      <c r="L5">
        <f>IF(AND(A3&gt;0,A3&lt;999),IFERROR(VLOOKUP(resultsdual[[#This Row],[Card]],U14W[],1,FALSE),0),0)</f>
        <v>0</v>
      </c>
      <c r="M5">
        <f t="shared" si="1"/>
        <v>1</v>
      </c>
    </row>
    <row r="6" spans="1:13" x14ac:dyDescent="0.3">
      <c r="A6">
        <v>54</v>
      </c>
      <c r="B6">
        <v>80494</v>
      </c>
      <c r="C6">
        <v>3</v>
      </c>
      <c r="D6" t="s">
        <v>18</v>
      </c>
      <c r="E6" t="s">
        <v>882</v>
      </c>
      <c r="F6" t="s">
        <v>1293</v>
      </c>
      <c r="G6">
        <v>17.3</v>
      </c>
      <c r="H6">
        <v>16.579999999999998</v>
      </c>
      <c r="I6">
        <v>33.880000000000003</v>
      </c>
      <c r="K6">
        <f t="shared" si="0"/>
        <v>80494</v>
      </c>
      <c r="L6">
        <f>IF(AND(A4&gt;0,A4&lt;999),IFERROR(VLOOKUP(resultsdual[[#This Row],[Card]],U14W[],1,FALSE),0),0)</f>
        <v>80494</v>
      </c>
      <c r="M6">
        <f t="shared" si="1"/>
        <v>54</v>
      </c>
    </row>
    <row r="7" spans="1:13" x14ac:dyDescent="0.3">
      <c r="A7">
        <v>31</v>
      </c>
      <c r="B7">
        <v>80725</v>
      </c>
      <c r="C7">
        <v>4</v>
      </c>
      <c r="D7" t="s">
        <v>18</v>
      </c>
      <c r="E7" t="s">
        <v>17</v>
      </c>
      <c r="F7" t="s">
        <v>1294</v>
      </c>
      <c r="G7">
        <v>15.93</v>
      </c>
      <c r="H7">
        <v>15.91</v>
      </c>
      <c r="I7">
        <v>31.84</v>
      </c>
      <c r="K7">
        <f t="shared" si="0"/>
        <v>80725</v>
      </c>
      <c r="L7">
        <f>IF(AND(A5&gt;0,A5&lt;999),IFERROR(VLOOKUP(resultsdual[[#This Row],[Card]],U14W[],1,FALSE),0),0)</f>
        <v>80725</v>
      </c>
      <c r="M7">
        <f t="shared" si="1"/>
        <v>31</v>
      </c>
    </row>
    <row r="8" spans="1:13" x14ac:dyDescent="0.3">
      <c r="A8">
        <v>8</v>
      </c>
      <c r="B8">
        <v>89490</v>
      </c>
      <c r="C8">
        <v>5</v>
      </c>
      <c r="D8" t="s">
        <v>18</v>
      </c>
      <c r="E8" t="s">
        <v>41</v>
      </c>
      <c r="F8" t="s">
        <v>1295</v>
      </c>
      <c r="G8">
        <v>15.58</v>
      </c>
      <c r="H8">
        <v>15.23</v>
      </c>
      <c r="I8">
        <v>30.81</v>
      </c>
      <c r="K8">
        <f t="shared" si="0"/>
        <v>89490</v>
      </c>
      <c r="L8">
        <f>IF(AND(A6&gt;0,A6&lt;999),IFERROR(VLOOKUP(resultsdual[[#This Row],[Card]],U14W[],1,FALSE),0),0)</f>
        <v>89490</v>
      </c>
      <c r="M8">
        <f t="shared" si="1"/>
        <v>8</v>
      </c>
    </row>
    <row r="9" spans="1:13" x14ac:dyDescent="0.3">
      <c r="A9">
        <v>27</v>
      </c>
      <c r="B9">
        <v>78410</v>
      </c>
      <c r="C9">
        <v>6</v>
      </c>
      <c r="D9" t="s">
        <v>18</v>
      </c>
      <c r="E9" t="s">
        <v>65</v>
      </c>
      <c r="F9" t="s">
        <v>1296</v>
      </c>
      <c r="G9">
        <v>15.88</v>
      </c>
      <c r="H9">
        <v>15.55</v>
      </c>
      <c r="I9">
        <v>31.43</v>
      </c>
      <c r="K9">
        <f t="shared" si="0"/>
        <v>78410</v>
      </c>
      <c r="L9">
        <f>IF(AND(A7&gt;0,A7&lt;999),IFERROR(VLOOKUP(resultsdual[[#This Row],[Card]],U14W[],1,FALSE),0),0)</f>
        <v>78410</v>
      </c>
      <c r="M9">
        <f t="shared" si="1"/>
        <v>27</v>
      </c>
    </row>
    <row r="10" spans="1:13" x14ac:dyDescent="0.3">
      <c r="A10">
        <v>14</v>
      </c>
      <c r="B10">
        <v>78618</v>
      </c>
      <c r="C10">
        <v>7</v>
      </c>
      <c r="D10" t="s">
        <v>18</v>
      </c>
      <c r="E10" t="s">
        <v>95</v>
      </c>
      <c r="F10" t="s">
        <v>1297</v>
      </c>
      <c r="G10">
        <v>15.4</v>
      </c>
      <c r="H10">
        <v>15.67</v>
      </c>
      <c r="I10">
        <v>31.07</v>
      </c>
      <c r="K10">
        <f t="shared" si="0"/>
        <v>78618</v>
      </c>
      <c r="L10">
        <f>IF(AND(A8&gt;0,A8&lt;999),IFERROR(VLOOKUP(resultsdual[[#This Row],[Card]],U14W[],1,FALSE),0),0)</f>
        <v>78618</v>
      </c>
      <c r="M10">
        <f t="shared" si="1"/>
        <v>14</v>
      </c>
    </row>
    <row r="11" spans="1:13" x14ac:dyDescent="0.3">
      <c r="A11">
        <v>4</v>
      </c>
      <c r="B11">
        <v>84825</v>
      </c>
      <c r="C11">
        <v>8</v>
      </c>
      <c r="D11" t="s">
        <v>18</v>
      </c>
      <c r="E11" t="s">
        <v>48</v>
      </c>
      <c r="F11" t="s">
        <v>1298</v>
      </c>
      <c r="G11">
        <v>15.26</v>
      </c>
      <c r="H11">
        <v>15.39</v>
      </c>
      <c r="I11">
        <v>30.65</v>
      </c>
      <c r="K11">
        <f t="shared" si="0"/>
        <v>84825</v>
      </c>
      <c r="L11">
        <f>IF(AND(A9&gt;0,A9&lt;999),IFERROR(VLOOKUP(resultsdual[[#This Row],[Card]],U14W[],1,FALSE),0),0)</f>
        <v>84825</v>
      </c>
      <c r="M11">
        <f t="shared" si="1"/>
        <v>4</v>
      </c>
    </row>
    <row r="12" spans="1:13" x14ac:dyDescent="0.3">
      <c r="A12">
        <v>999</v>
      </c>
      <c r="B12">
        <v>81497</v>
      </c>
      <c r="C12">
        <v>9</v>
      </c>
      <c r="D12" t="s">
        <v>18</v>
      </c>
      <c r="E12" t="s">
        <v>17</v>
      </c>
      <c r="F12" t="s">
        <v>1299</v>
      </c>
      <c r="G12">
        <v>15.99</v>
      </c>
      <c r="H12" t="s">
        <v>218</v>
      </c>
      <c r="K12">
        <f t="shared" si="0"/>
        <v>81497</v>
      </c>
      <c r="L12">
        <f>IF(AND(A10&gt;0,A10&lt;999),IFERROR(VLOOKUP(resultsdual[[#This Row],[Card]],U14W[],1,FALSE),0),0)</f>
        <v>81497</v>
      </c>
      <c r="M12">
        <f t="shared" si="1"/>
        <v>999</v>
      </c>
    </row>
    <row r="13" spans="1:13" x14ac:dyDescent="0.3">
      <c r="A13">
        <v>48</v>
      </c>
      <c r="B13">
        <v>89667</v>
      </c>
      <c r="C13">
        <v>10</v>
      </c>
      <c r="D13" t="s">
        <v>18</v>
      </c>
      <c r="E13" t="s">
        <v>879</v>
      </c>
      <c r="F13" t="s">
        <v>1300</v>
      </c>
      <c r="G13">
        <v>16.73</v>
      </c>
      <c r="H13">
        <v>16.73</v>
      </c>
      <c r="I13">
        <v>33.46</v>
      </c>
      <c r="K13">
        <f t="shared" si="0"/>
        <v>89667</v>
      </c>
      <c r="L13">
        <f>IF(AND(A11&gt;0,A11&lt;999),IFERROR(VLOOKUP(resultsdual[[#This Row],[Card]],U14W[],1,FALSE),0),0)</f>
        <v>89667</v>
      </c>
      <c r="M13">
        <f t="shared" si="1"/>
        <v>48</v>
      </c>
    </row>
    <row r="14" spans="1:13" x14ac:dyDescent="0.3">
      <c r="A14">
        <v>3</v>
      </c>
      <c r="B14">
        <v>82204</v>
      </c>
      <c r="C14">
        <v>11</v>
      </c>
      <c r="D14" t="s">
        <v>18</v>
      </c>
      <c r="E14" t="s">
        <v>26</v>
      </c>
      <c r="F14" t="s">
        <v>1301</v>
      </c>
      <c r="G14">
        <v>15.19</v>
      </c>
      <c r="H14">
        <v>14.86</v>
      </c>
      <c r="I14">
        <v>30.05</v>
      </c>
      <c r="K14">
        <f t="shared" si="0"/>
        <v>82204</v>
      </c>
      <c r="L14">
        <f>IF(AND(A12&gt;0,A12&lt;999),IFERROR(VLOOKUP(resultsdual[[#This Row],[Card]],U14W[],1,FALSE),0),0)</f>
        <v>0</v>
      </c>
      <c r="M14">
        <f t="shared" si="1"/>
        <v>3</v>
      </c>
    </row>
    <row r="15" spans="1:13" x14ac:dyDescent="0.3">
      <c r="A15">
        <v>43</v>
      </c>
      <c r="B15">
        <v>78643</v>
      </c>
      <c r="C15">
        <v>12</v>
      </c>
      <c r="D15" t="s">
        <v>18</v>
      </c>
      <c r="E15" t="s">
        <v>879</v>
      </c>
      <c r="F15" t="s">
        <v>1302</v>
      </c>
      <c r="G15">
        <v>16.32</v>
      </c>
      <c r="H15">
        <v>16.37</v>
      </c>
      <c r="I15">
        <v>32.69</v>
      </c>
      <c r="K15">
        <f t="shared" si="0"/>
        <v>78643</v>
      </c>
      <c r="L15">
        <f>IF(AND(A13&gt;0,A13&lt;999),IFERROR(VLOOKUP(resultsdual[[#This Row],[Card]],U14W[],1,FALSE),0),0)</f>
        <v>78643</v>
      </c>
      <c r="M15">
        <f t="shared" si="1"/>
        <v>43</v>
      </c>
    </row>
    <row r="16" spans="1:13" x14ac:dyDescent="0.3">
      <c r="A16">
        <v>28</v>
      </c>
      <c r="B16">
        <v>82448</v>
      </c>
      <c r="C16">
        <v>13</v>
      </c>
      <c r="D16" t="s">
        <v>18</v>
      </c>
      <c r="E16" t="s">
        <v>41</v>
      </c>
      <c r="F16" t="s">
        <v>1303</v>
      </c>
      <c r="G16">
        <v>15.95</v>
      </c>
      <c r="H16">
        <v>15.66</v>
      </c>
      <c r="I16">
        <v>31.61</v>
      </c>
      <c r="K16">
        <f t="shared" si="0"/>
        <v>82448</v>
      </c>
      <c r="L16">
        <f>IF(AND(A14&gt;0,A14&lt;999),IFERROR(VLOOKUP(resultsdual[[#This Row],[Card]],U14W[],1,FALSE),0),0)</f>
        <v>82448</v>
      </c>
      <c r="M16">
        <f t="shared" si="1"/>
        <v>28</v>
      </c>
    </row>
    <row r="17" spans="1:13" x14ac:dyDescent="0.3">
      <c r="A17">
        <v>2</v>
      </c>
      <c r="B17">
        <v>78192</v>
      </c>
      <c r="C17">
        <v>14</v>
      </c>
      <c r="D17" t="s">
        <v>18</v>
      </c>
      <c r="E17" t="s">
        <v>26</v>
      </c>
      <c r="F17" t="s">
        <v>1304</v>
      </c>
      <c r="G17">
        <v>14.09</v>
      </c>
      <c r="H17">
        <v>14.73</v>
      </c>
      <c r="I17">
        <v>28.82</v>
      </c>
      <c r="K17">
        <f t="shared" si="0"/>
        <v>78192</v>
      </c>
      <c r="L17">
        <f>IF(AND(A15&gt;0,A15&lt;999),IFERROR(VLOOKUP(resultsdual[[#This Row],[Card]],U14W[],1,FALSE),0),0)</f>
        <v>78192</v>
      </c>
      <c r="M17">
        <f t="shared" si="1"/>
        <v>2</v>
      </c>
    </row>
    <row r="18" spans="1:13" x14ac:dyDescent="0.3">
      <c r="A18">
        <v>20</v>
      </c>
      <c r="B18">
        <v>86220</v>
      </c>
      <c r="C18">
        <v>15</v>
      </c>
      <c r="D18" t="s">
        <v>18</v>
      </c>
      <c r="E18" t="s">
        <v>51</v>
      </c>
      <c r="F18" t="s">
        <v>1305</v>
      </c>
      <c r="G18">
        <v>16.32</v>
      </c>
      <c r="H18">
        <v>14.92</v>
      </c>
      <c r="I18">
        <v>31.24</v>
      </c>
      <c r="K18">
        <f t="shared" si="0"/>
        <v>86220</v>
      </c>
      <c r="L18">
        <f>IF(AND(A16&gt;0,A16&lt;999),IFERROR(VLOOKUP(resultsdual[[#This Row],[Card]],U14W[],1,FALSE),0),0)</f>
        <v>86220</v>
      </c>
      <c r="M18">
        <f t="shared" si="1"/>
        <v>20</v>
      </c>
    </row>
    <row r="19" spans="1:13" x14ac:dyDescent="0.3">
      <c r="A19">
        <v>999</v>
      </c>
      <c r="B19">
        <v>82141</v>
      </c>
      <c r="C19">
        <v>16</v>
      </c>
      <c r="D19" t="s">
        <v>18</v>
      </c>
      <c r="E19" t="s">
        <v>879</v>
      </c>
      <c r="F19" t="s">
        <v>1306</v>
      </c>
      <c r="G19" t="s">
        <v>218</v>
      </c>
      <c r="H19">
        <v>28.93</v>
      </c>
      <c r="K19">
        <f t="shared" si="0"/>
        <v>82141</v>
      </c>
      <c r="L19">
        <f>IF(AND(A17&gt;0,A17&lt;999),IFERROR(VLOOKUP(resultsdual[[#This Row],[Card]],U14W[],1,FALSE),0),0)</f>
        <v>82141</v>
      </c>
      <c r="M19">
        <f t="shared" si="1"/>
        <v>999</v>
      </c>
    </row>
    <row r="20" spans="1:13" x14ac:dyDescent="0.3">
      <c r="A20">
        <v>34</v>
      </c>
      <c r="B20">
        <v>81503</v>
      </c>
      <c r="C20">
        <v>17</v>
      </c>
      <c r="D20" t="s">
        <v>18</v>
      </c>
      <c r="E20" t="s">
        <v>17</v>
      </c>
      <c r="F20" t="s">
        <v>1307</v>
      </c>
      <c r="G20">
        <v>16.07</v>
      </c>
      <c r="H20">
        <v>15.82</v>
      </c>
      <c r="I20">
        <v>31.89</v>
      </c>
      <c r="K20">
        <f t="shared" si="0"/>
        <v>81503</v>
      </c>
      <c r="L20">
        <f>IF(AND(A18&gt;0,A18&lt;999),IFERROR(VLOOKUP(resultsdual[[#This Row],[Card]],U14W[],1,FALSE),0),0)</f>
        <v>81503</v>
      </c>
      <c r="M20">
        <f t="shared" si="1"/>
        <v>34</v>
      </c>
    </row>
    <row r="21" spans="1:13" x14ac:dyDescent="0.3">
      <c r="A21">
        <v>5</v>
      </c>
      <c r="B21">
        <v>80691</v>
      </c>
      <c r="C21">
        <v>18</v>
      </c>
      <c r="D21" t="s">
        <v>18</v>
      </c>
      <c r="E21" t="s">
        <v>41</v>
      </c>
      <c r="F21" t="s">
        <v>1308</v>
      </c>
      <c r="G21">
        <v>14.6</v>
      </c>
      <c r="H21">
        <v>15.75</v>
      </c>
      <c r="I21">
        <v>30.35</v>
      </c>
      <c r="K21">
        <f t="shared" si="0"/>
        <v>80691</v>
      </c>
      <c r="L21">
        <f>IF(AND(A19&gt;0,A19&lt;999),IFERROR(VLOOKUP(resultsdual[[#This Row],[Card]],U14W[],1,FALSE),0),0)</f>
        <v>0</v>
      </c>
      <c r="M21">
        <f t="shared" si="1"/>
        <v>5</v>
      </c>
    </row>
    <row r="22" spans="1:13" x14ac:dyDescent="0.3">
      <c r="A22">
        <v>999</v>
      </c>
      <c r="B22">
        <v>80816</v>
      </c>
      <c r="C22">
        <v>19</v>
      </c>
      <c r="D22" t="s">
        <v>18</v>
      </c>
      <c r="E22" t="s">
        <v>21</v>
      </c>
      <c r="F22" t="s">
        <v>1309</v>
      </c>
      <c r="G22">
        <v>16.38</v>
      </c>
      <c r="H22" t="s">
        <v>218</v>
      </c>
      <c r="K22">
        <f t="shared" si="0"/>
        <v>80816</v>
      </c>
      <c r="L22">
        <f>IF(AND(A20&gt;0,A20&lt;999),IFERROR(VLOOKUP(resultsdual[[#This Row],[Card]],U14W[],1,FALSE),0),0)</f>
        <v>80816</v>
      </c>
      <c r="M22">
        <f t="shared" si="1"/>
        <v>999</v>
      </c>
    </row>
    <row r="23" spans="1:13" x14ac:dyDescent="0.3">
      <c r="A23">
        <v>999</v>
      </c>
      <c r="B23">
        <v>87433</v>
      </c>
      <c r="C23">
        <v>20</v>
      </c>
      <c r="D23" t="s">
        <v>18</v>
      </c>
      <c r="E23" t="s">
        <v>879</v>
      </c>
      <c r="F23" t="s">
        <v>1310</v>
      </c>
      <c r="G23" t="s">
        <v>218</v>
      </c>
      <c r="H23">
        <v>16.45</v>
      </c>
      <c r="K23">
        <f t="shared" si="0"/>
        <v>87433</v>
      </c>
      <c r="L23">
        <f>IF(AND(A21&gt;0,A21&lt;999),IFERROR(VLOOKUP(resultsdual[[#This Row],[Card]],U14W[],1,FALSE),0),0)</f>
        <v>87433</v>
      </c>
      <c r="M23">
        <f t="shared" si="1"/>
        <v>999</v>
      </c>
    </row>
    <row r="24" spans="1:13" x14ac:dyDescent="0.3">
      <c r="A24">
        <v>9</v>
      </c>
      <c r="B24">
        <v>80672</v>
      </c>
      <c r="C24">
        <v>21</v>
      </c>
      <c r="D24" t="s">
        <v>18</v>
      </c>
      <c r="E24" t="s">
        <v>51</v>
      </c>
      <c r="F24" t="s">
        <v>1311</v>
      </c>
      <c r="G24">
        <v>15.5</v>
      </c>
      <c r="H24">
        <v>15.33</v>
      </c>
      <c r="I24">
        <v>30.83</v>
      </c>
      <c r="K24">
        <f t="shared" si="0"/>
        <v>80672</v>
      </c>
      <c r="L24">
        <f>IF(AND(A22&gt;0,A22&lt;999),IFERROR(VLOOKUP(resultsdual[[#This Row],[Card]],U14W[],1,FALSE),0),0)</f>
        <v>0</v>
      </c>
      <c r="M24">
        <f t="shared" si="1"/>
        <v>9</v>
      </c>
    </row>
    <row r="25" spans="1:13" x14ac:dyDescent="0.3">
      <c r="A25">
        <v>55</v>
      </c>
      <c r="B25">
        <v>81146</v>
      </c>
      <c r="C25">
        <v>22</v>
      </c>
      <c r="D25" t="s">
        <v>18</v>
      </c>
      <c r="E25" t="s">
        <v>21</v>
      </c>
      <c r="F25" t="s">
        <v>1312</v>
      </c>
      <c r="G25">
        <v>16.38</v>
      </c>
      <c r="H25">
        <v>17.54</v>
      </c>
      <c r="I25">
        <v>33.92</v>
      </c>
      <c r="K25">
        <f t="shared" si="0"/>
        <v>81146</v>
      </c>
      <c r="L25">
        <f>IF(AND(A23&gt;0,A23&lt;999),IFERROR(VLOOKUP(resultsdual[[#This Row],[Card]],U14W[],1,FALSE),0),0)</f>
        <v>0</v>
      </c>
      <c r="M25">
        <f t="shared" si="1"/>
        <v>55</v>
      </c>
    </row>
    <row r="26" spans="1:13" x14ac:dyDescent="0.3">
      <c r="A26">
        <v>999</v>
      </c>
      <c r="B26">
        <v>82190</v>
      </c>
      <c r="C26">
        <v>23</v>
      </c>
      <c r="D26" t="s">
        <v>18</v>
      </c>
      <c r="E26" t="s">
        <v>51</v>
      </c>
      <c r="F26" t="s">
        <v>1313</v>
      </c>
      <c r="G26">
        <v>15.95</v>
      </c>
      <c r="H26" t="s">
        <v>218</v>
      </c>
      <c r="K26">
        <f t="shared" si="0"/>
        <v>82190</v>
      </c>
      <c r="L26">
        <f>IF(AND(A24&gt;0,A24&lt;999),IFERROR(VLOOKUP(resultsdual[[#This Row],[Card]],U14W[],1,FALSE),0),0)</f>
        <v>82190</v>
      </c>
      <c r="M26">
        <f t="shared" si="1"/>
        <v>999</v>
      </c>
    </row>
    <row r="27" spans="1:13" x14ac:dyDescent="0.3">
      <c r="A27">
        <v>62</v>
      </c>
      <c r="B27">
        <v>78808</v>
      </c>
      <c r="C27">
        <v>24</v>
      </c>
      <c r="D27" t="s">
        <v>18</v>
      </c>
      <c r="E27" t="s">
        <v>442</v>
      </c>
      <c r="F27" t="s">
        <v>1314</v>
      </c>
      <c r="G27">
        <v>17.64</v>
      </c>
      <c r="H27">
        <v>19.05</v>
      </c>
      <c r="I27">
        <v>36.69</v>
      </c>
      <c r="K27">
        <f t="shared" si="0"/>
        <v>78808</v>
      </c>
      <c r="L27">
        <f>IF(AND(A25&gt;0,A25&lt;999),IFERROR(VLOOKUP(resultsdual[[#This Row],[Card]],U14W[],1,FALSE),0),0)</f>
        <v>78808</v>
      </c>
      <c r="M27">
        <f t="shared" si="1"/>
        <v>62</v>
      </c>
    </row>
    <row r="28" spans="1:13" x14ac:dyDescent="0.3">
      <c r="A28">
        <v>17</v>
      </c>
      <c r="B28">
        <v>81493</v>
      </c>
      <c r="C28">
        <v>25</v>
      </c>
      <c r="D28" t="s">
        <v>18</v>
      </c>
      <c r="E28" t="s">
        <v>17</v>
      </c>
      <c r="F28" t="s">
        <v>1315</v>
      </c>
      <c r="G28">
        <v>15.62</v>
      </c>
      <c r="H28">
        <v>15.54</v>
      </c>
      <c r="I28">
        <v>31.16</v>
      </c>
      <c r="K28">
        <f t="shared" si="0"/>
        <v>81493</v>
      </c>
      <c r="L28">
        <f>IF(AND(A26&gt;0,A26&lt;999),IFERROR(VLOOKUP(resultsdual[[#This Row],[Card]],U14W[],1,FALSE),0),0)</f>
        <v>0</v>
      </c>
      <c r="M28">
        <f t="shared" si="1"/>
        <v>17</v>
      </c>
    </row>
    <row r="29" spans="1:13" x14ac:dyDescent="0.3">
      <c r="A29">
        <v>999</v>
      </c>
      <c r="B29">
        <v>78706</v>
      </c>
      <c r="C29">
        <v>26</v>
      </c>
      <c r="D29" t="s">
        <v>18</v>
      </c>
      <c r="E29" t="s">
        <v>879</v>
      </c>
      <c r="F29" t="s">
        <v>1316</v>
      </c>
      <c r="G29">
        <v>17.739999999999998</v>
      </c>
      <c r="H29" t="s">
        <v>218</v>
      </c>
      <c r="K29">
        <f t="shared" si="0"/>
        <v>78706</v>
      </c>
      <c r="L29">
        <f>IF(AND(A27&gt;0,A27&lt;999),IFERROR(VLOOKUP(resultsdual[[#This Row],[Card]],U14W[],1,FALSE),0),0)</f>
        <v>78706</v>
      </c>
      <c r="M29">
        <f t="shared" si="1"/>
        <v>999</v>
      </c>
    </row>
    <row r="30" spans="1:13" x14ac:dyDescent="0.3">
      <c r="A30">
        <v>59</v>
      </c>
      <c r="B30">
        <v>79074</v>
      </c>
      <c r="C30">
        <v>27</v>
      </c>
      <c r="D30" t="s">
        <v>18</v>
      </c>
      <c r="E30" t="s">
        <v>893</v>
      </c>
      <c r="F30" t="s">
        <v>1317</v>
      </c>
      <c r="G30">
        <v>18.12</v>
      </c>
      <c r="H30">
        <v>16.63</v>
      </c>
      <c r="I30">
        <v>34.75</v>
      </c>
      <c r="K30">
        <f t="shared" si="0"/>
        <v>79074</v>
      </c>
      <c r="L30">
        <f>IF(AND(A28&gt;0,A28&lt;999),IFERROR(VLOOKUP(resultsdual[[#This Row],[Card]],U14W[],1,FALSE),0),0)</f>
        <v>79074</v>
      </c>
      <c r="M30">
        <f t="shared" si="1"/>
        <v>59</v>
      </c>
    </row>
    <row r="31" spans="1:13" x14ac:dyDescent="0.3">
      <c r="A31">
        <v>999</v>
      </c>
      <c r="B31">
        <v>80812</v>
      </c>
      <c r="C31">
        <v>28</v>
      </c>
      <c r="D31" t="s">
        <v>18</v>
      </c>
      <c r="E31" t="s">
        <v>21</v>
      </c>
      <c r="F31" t="s">
        <v>1318</v>
      </c>
      <c r="G31" t="s">
        <v>218</v>
      </c>
      <c r="H31">
        <v>16.16</v>
      </c>
      <c r="K31">
        <f t="shared" si="0"/>
        <v>80812</v>
      </c>
      <c r="L31">
        <f>IF(AND(A29&gt;0,A29&lt;999),IFERROR(VLOOKUP(resultsdual[[#This Row],[Card]],U14W[],1,FALSE),0),0)</f>
        <v>0</v>
      </c>
      <c r="M31">
        <f t="shared" si="1"/>
        <v>999</v>
      </c>
    </row>
    <row r="32" spans="1:13" x14ac:dyDescent="0.3">
      <c r="A32">
        <v>22</v>
      </c>
      <c r="B32">
        <v>80732</v>
      </c>
      <c r="C32">
        <v>29</v>
      </c>
      <c r="D32" t="s">
        <v>18</v>
      </c>
      <c r="E32" t="s">
        <v>17</v>
      </c>
      <c r="F32" t="s">
        <v>1319</v>
      </c>
      <c r="G32">
        <v>15.88</v>
      </c>
      <c r="H32">
        <v>15.42</v>
      </c>
      <c r="I32">
        <v>31.3</v>
      </c>
      <c r="K32">
        <f t="shared" si="0"/>
        <v>80732</v>
      </c>
      <c r="L32">
        <f>IF(AND(A30&gt;0,A30&lt;999),IFERROR(VLOOKUP(resultsdual[[#This Row],[Card]],U14W[],1,FALSE),0),0)</f>
        <v>80732</v>
      </c>
      <c r="M32">
        <f t="shared" si="1"/>
        <v>22</v>
      </c>
    </row>
    <row r="33" spans="1:13" x14ac:dyDescent="0.3">
      <c r="A33">
        <v>999</v>
      </c>
      <c r="B33">
        <v>80730</v>
      </c>
      <c r="C33">
        <v>30</v>
      </c>
      <c r="D33" t="s">
        <v>18</v>
      </c>
      <c r="E33" t="s">
        <v>17</v>
      </c>
      <c r="F33" t="s">
        <v>1320</v>
      </c>
      <c r="G33" t="s">
        <v>218</v>
      </c>
      <c r="H33">
        <v>15.09</v>
      </c>
      <c r="K33">
        <f t="shared" si="0"/>
        <v>80730</v>
      </c>
      <c r="L33">
        <f>IF(AND(A31&gt;0,A31&lt;999),IFERROR(VLOOKUP(resultsdual[[#This Row],[Card]],U14W[],1,FALSE),0),0)</f>
        <v>0</v>
      </c>
      <c r="M33">
        <f t="shared" si="1"/>
        <v>999</v>
      </c>
    </row>
    <row r="34" spans="1:13" x14ac:dyDescent="0.3">
      <c r="A34">
        <v>6</v>
      </c>
      <c r="B34">
        <v>80727</v>
      </c>
      <c r="C34">
        <v>31</v>
      </c>
      <c r="D34" t="s">
        <v>18</v>
      </c>
      <c r="E34" t="s">
        <v>17</v>
      </c>
      <c r="F34" t="s">
        <v>1321</v>
      </c>
      <c r="G34">
        <v>15.78</v>
      </c>
      <c r="H34">
        <v>14.68</v>
      </c>
      <c r="I34">
        <v>30.46</v>
      </c>
      <c r="K34">
        <f t="shared" si="0"/>
        <v>80727</v>
      </c>
      <c r="L34">
        <f>IF(AND(A32&gt;0,A32&lt;999),IFERROR(VLOOKUP(resultsdual[[#This Row],[Card]],U14W[],1,FALSE),0),0)</f>
        <v>80727</v>
      </c>
      <c r="M34">
        <f t="shared" si="1"/>
        <v>6</v>
      </c>
    </row>
    <row r="35" spans="1:13" x14ac:dyDescent="0.3">
      <c r="A35">
        <v>30</v>
      </c>
      <c r="B35">
        <v>76643</v>
      </c>
      <c r="C35">
        <v>32</v>
      </c>
      <c r="D35" t="s">
        <v>18</v>
      </c>
      <c r="E35" t="s">
        <v>48</v>
      </c>
      <c r="F35" t="s">
        <v>1322</v>
      </c>
      <c r="G35">
        <v>15.52</v>
      </c>
      <c r="H35">
        <v>16.170000000000002</v>
      </c>
      <c r="I35">
        <v>31.69</v>
      </c>
      <c r="K35">
        <f t="shared" si="0"/>
        <v>76643</v>
      </c>
      <c r="L35">
        <f>IF(AND(A33&gt;0,A33&lt;999),IFERROR(VLOOKUP(resultsdual[[#This Row],[Card]],U14W[],1,FALSE),0),0)</f>
        <v>0</v>
      </c>
      <c r="M35">
        <f t="shared" si="1"/>
        <v>30</v>
      </c>
    </row>
    <row r="36" spans="1:13" x14ac:dyDescent="0.3">
      <c r="A36">
        <v>999</v>
      </c>
      <c r="B36">
        <v>80823</v>
      </c>
      <c r="C36">
        <v>33</v>
      </c>
      <c r="D36" t="s">
        <v>18</v>
      </c>
      <c r="E36" t="s">
        <v>21</v>
      </c>
      <c r="F36" t="s">
        <v>1323</v>
      </c>
      <c r="K36">
        <f t="shared" ref="K36:K67" si="2">B36</f>
        <v>80823</v>
      </c>
      <c r="L36">
        <f>IF(AND(A34&gt;0,A34&lt;999),IFERROR(VLOOKUP(resultsdual[[#This Row],[Card]],U14W[],1,FALSE),0),0)</f>
        <v>80823</v>
      </c>
      <c r="M36">
        <f t="shared" ref="M36:M67" si="3">A36</f>
        <v>999</v>
      </c>
    </row>
    <row r="37" spans="1:13" x14ac:dyDescent="0.3">
      <c r="A37">
        <v>61</v>
      </c>
      <c r="B37">
        <v>80584</v>
      </c>
      <c r="C37">
        <v>34</v>
      </c>
      <c r="D37" t="s">
        <v>18</v>
      </c>
      <c r="E37" t="s">
        <v>442</v>
      </c>
      <c r="F37" t="s">
        <v>1324</v>
      </c>
      <c r="G37">
        <v>16.93</v>
      </c>
      <c r="H37">
        <v>18.16</v>
      </c>
      <c r="I37">
        <v>35.090000000000003</v>
      </c>
      <c r="K37">
        <f t="shared" si="2"/>
        <v>80584</v>
      </c>
      <c r="L37">
        <f>IF(AND(A35&gt;0,A35&lt;999),IFERROR(VLOOKUP(resultsdual[[#This Row],[Card]],U14W[],1,FALSE),0),0)</f>
        <v>80584</v>
      </c>
      <c r="M37">
        <f t="shared" si="3"/>
        <v>61</v>
      </c>
    </row>
    <row r="38" spans="1:13" x14ac:dyDescent="0.3">
      <c r="A38">
        <v>26</v>
      </c>
      <c r="B38">
        <v>78422</v>
      </c>
      <c r="C38">
        <v>35</v>
      </c>
      <c r="D38" t="s">
        <v>18</v>
      </c>
      <c r="E38" t="s">
        <v>26</v>
      </c>
      <c r="F38" t="s">
        <v>1325</v>
      </c>
      <c r="G38">
        <v>16.36</v>
      </c>
      <c r="H38">
        <v>15.06</v>
      </c>
      <c r="I38">
        <v>31.42</v>
      </c>
      <c r="K38">
        <f t="shared" si="2"/>
        <v>78422</v>
      </c>
      <c r="L38">
        <f>IF(AND(A36&gt;0,A36&lt;999),IFERROR(VLOOKUP(resultsdual[[#This Row],[Card]],U14W[],1,FALSE),0),0)</f>
        <v>0</v>
      </c>
      <c r="M38">
        <f t="shared" si="3"/>
        <v>26</v>
      </c>
    </row>
    <row r="39" spans="1:13" x14ac:dyDescent="0.3">
      <c r="A39">
        <v>58</v>
      </c>
      <c r="B39">
        <v>93270</v>
      </c>
      <c r="C39">
        <v>36</v>
      </c>
      <c r="D39" t="s">
        <v>18</v>
      </c>
      <c r="E39" t="s">
        <v>879</v>
      </c>
      <c r="F39" t="s">
        <v>1326</v>
      </c>
      <c r="G39">
        <v>17.2</v>
      </c>
      <c r="H39">
        <v>17.47</v>
      </c>
      <c r="I39">
        <v>34.67</v>
      </c>
      <c r="K39">
        <f t="shared" si="2"/>
        <v>93270</v>
      </c>
      <c r="L39">
        <f>IF(AND(A37&gt;0,A37&lt;999),IFERROR(VLOOKUP(resultsdual[[#This Row],[Card]],U14W[],1,FALSE),0),0)</f>
        <v>93270</v>
      </c>
      <c r="M39">
        <f t="shared" si="3"/>
        <v>58</v>
      </c>
    </row>
    <row r="40" spans="1:13" x14ac:dyDescent="0.3">
      <c r="A40">
        <v>64</v>
      </c>
      <c r="B40">
        <v>87017</v>
      </c>
      <c r="C40">
        <v>37</v>
      </c>
      <c r="D40" t="s">
        <v>18</v>
      </c>
      <c r="E40" t="s">
        <v>879</v>
      </c>
      <c r="F40" t="s">
        <v>1327</v>
      </c>
      <c r="G40">
        <v>18.850000000000001</v>
      </c>
      <c r="H40">
        <v>18.13</v>
      </c>
      <c r="I40">
        <v>36.979999999999997</v>
      </c>
      <c r="K40">
        <f t="shared" si="2"/>
        <v>87017</v>
      </c>
      <c r="L40">
        <f>IF(AND(A38&gt;0,A38&lt;999),IFERROR(VLOOKUP(resultsdual[[#This Row],[Card]],U14W[],1,FALSE),0),0)</f>
        <v>87017</v>
      </c>
      <c r="M40">
        <f t="shared" si="3"/>
        <v>64</v>
      </c>
    </row>
    <row r="41" spans="1:13" x14ac:dyDescent="0.3">
      <c r="A41">
        <v>999</v>
      </c>
      <c r="B41">
        <v>78686</v>
      </c>
      <c r="C41">
        <v>38</v>
      </c>
      <c r="D41" t="s">
        <v>18</v>
      </c>
      <c r="E41" t="s">
        <v>442</v>
      </c>
      <c r="F41" t="s">
        <v>1328</v>
      </c>
      <c r="G41" t="s">
        <v>218</v>
      </c>
      <c r="H41">
        <v>16.510000000000002</v>
      </c>
      <c r="K41">
        <f t="shared" si="2"/>
        <v>78686</v>
      </c>
      <c r="L41">
        <f>IF(AND(A39&gt;0,A39&lt;999),IFERROR(VLOOKUP(resultsdual[[#This Row],[Card]],U14W[],1,FALSE),0),0)</f>
        <v>0</v>
      </c>
      <c r="M41">
        <f t="shared" si="3"/>
        <v>999</v>
      </c>
    </row>
    <row r="42" spans="1:13" x14ac:dyDescent="0.3">
      <c r="A42">
        <v>13</v>
      </c>
      <c r="B42">
        <v>80619</v>
      </c>
      <c r="C42">
        <v>39</v>
      </c>
      <c r="D42" t="s">
        <v>18</v>
      </c>
      <c r="E42" t="s">
        <v>68</v>
      </c>
      <c r="F42" t="s">
        <v>1329</v>
      </c>
      <c r="G42">
        <v>15.57</v>
      </c>
      <c r="H42">
        <v>15.38</v>
      </c>
      <c r="I42">
        <v>30.95</v>
      </c>
      <c r="K42">
        <f t="shared" si="2"/>
        <v>80619</v>
      </c>
      <c r="L42">
        <f>IF(AND(A40&gt;0,A40&lt;999),IFERROR(VLOOKUP(resultsdual[[#This Row],[Card]],U14W[],1,FALSE),0),0)</f>
        <v>80619</v>
      </c>
      <c r="M42">
        <f t="shared" si="3"/>
        <v>13</v>
      </c>
    </row>
    <row r="43" spans="1:13" x14ac:dyDescent="0.3">
      <c r="A43">
        <v>66</v>
      </c>
      <c r="B43">
        <v>85287</v>
      </c>
      <c r="C43">
        <v>40</v>
      </c>
      <c r="D43" t="s">
        <v>18</v>
      </c>
      <c r="E43" t="s">
        <v>442</v>
      </c>
      <c r="F43" t="s">
        <v>1330</v>
      </c>
      <c r="G43">
        <v>18.940000000000001</v>
      </c>
      <c r="H43">
        <v>18.86</v>
      </c>
      <c r="I43">
        <v>37.799999999999997</v>
      </c>
      <c r="K43">
        <f t="shared" si="2"/>
        <v>85287</v>
      </c>
      <c r="L43">
        <f>IF(AND(A41&gt;0,A41&lt;999),IFERROR(VLOOKUP(resultsdual[[#This Row],[Card]],U14W[],1,FALSE),0),0)</f>
        <v>0</v>
      </c>
      <c r="M43">
        <f t="shared" si="3"/>
        <v>66</v>
      </c>
    </row>
    <row r="44" spans="1:13" x14ac:dyDescent="0.3">
      <c r="A44">
        <v>22</v>
      </c>
      <c r="B44">
        <v>81102</v>
      </c>
      <c r="C44">
        <v>41</v>
      </c>
      <c r="D44" t="s">
        <v>18</v>
      </c>
      <c r="E44" t="s">
        <v>17</v>
      </c>
      <c r="F44" t="s">
        <v>1331</v>
      </c>
      <c r="G44">
        <v>15.79</v>
      </c>
      <c r="H44">
        <v>15.51</v>
      </c>
      <c r="I44">
        <v>31.3</v>
      </c>
      <c r="K44">
        <f t="shared" si="2"/>
        <v>81102</v>
      </c>
      <c r="L44">
        <f>IF(AND(A42&gt;0,A42&lt;999),IFERROR(VLOOKUP(resultsdual[[#This Row],[Card]],U14W[],1,FALSE),0),0)</f>
        <v>81102</v>
      </c>
      <c r="M44">
        <f t="shared" si="3"/>
        <v>22</v>
      </c>
    </row>
    <row r="45" spans="1:13" x14ac:dyDescent="0.3">
      <c r="A45">
        <v>10</v>
      </c>
      <c r="B45">
        <v>81088</v>
      </c>
      <c r="C45">
        <v>42</v>
      </c>
      <c r="D45" t="s">
        <v>18</v>
      </c>
      <c r="E45" t="s">
        <v>17</v>
      </c>
      <c r="F45" t="s">
        <v>1332</v>
      </c>
      <c r="G45">
        <v>15.34</v>
      </c>
      <c r="H45">
        <v>15.5</v>
      </c>
      <c r="I45">
        <v>30.84</v>
      </c>
      <c r="K45">
        <f t="shared" si="2"/>
        <v>81088</v>
      </c>
      <c r="L45">
        <f>IF(AND(A43&gt;0,A43&lt;999),IFERROR(VLOOKUP(resultsdual[[#This Row],[Card]],U14W[],1,FALSE),0),0)</f>
        <v>81088</v>
      </c>
      <c r="M45">
        <f t="shared" si="3"/>
        <v>10</v>
      </c>
    </row>
    <row r="46" spans="1:13" x14ac:dyDescent="0.3">
      <c r="A46">
        <v>40</v>
      </c>
      <c r="B46">
        <v>85457</v>
      </c>
      <c r="C46">
        <v>43</v>
      </c>
      <c r="D46" t="s">
        <v>18</v>
      </c>
      <c r="E46" t="s">
        <v>88</v>
      </c>
      <c r="F46" t="s">
        <v>1333</v>
      </c>
      <c r="G46">
        <v>16.88</v>
      </c>
      <c r="H46">
        <v>15.37</v>
      </c>
      <c r="I46">
        <v>32.25</v>
      </c>
      <c r="K46">
        <f t="shared" si="2"/>
        <v>85457</v>
      </c>
      <c r="L46">
        <f>IF(AND(A44&gt;0,A44&lt;999),IFERROR(VLOOKUP(resultsdual[[#This Row],[Card]],U14W[],1,FALSE),0),0)</f>
        <v>85457</v>
      </c>
      <c r="M46">
        <f t="shared" si="3"/>
        <v>40</v>
      </c>
    </row>
    <row r="47" spans="1:13" x14ac:dyDescent="0.3">
      <c r="A47">
        <v>31</v>
      </c>
      <c r="B47">
        <v>89489</v>
      </c>
      <c r="C47">
        <v>44</v>
      </c>
      <c r="D47" t="s">
        <v>18</v>
      </c>
      <c r="E47" t="s">
        <v>21</v>
      </c>
      <c r="F47" t="s">
        <v>1334</v>
      </c>
      <c r="G47">
        <v>15.81</v>
      </c>
      <c r="H47">
        <v>16.03</v>
      </c>
      <c r="I47">
        <v>31.84</v>
      </c>
      <c r="K47">
        <f t="shared" si="2"/>
        <v>89489</v>
      </c>
      <c r="L47">
        <f>IF(AND(A45&gt;0,A45&lt;999),IFERROR(VLOOKUP(resultsdual[[#This Row],[Card]],U14W[],1,FALSE),0),0)</f>
        <v>89489</v>
      </c>
      <c r="M47">
        <f t="shared" si="3"/>
        <v>31</v>
      </c>
    </row>
    <row r="48" spans="1:13" x14ac:dyDescent="0.3">
      <c r="A48">
        <v>65</v>
      </c>
      <c r="B48">
        <v>80581</v>
      </c>
      <c r="C48">
        <v>45</v>
      </c>
      <c r="D48" t="s">
        <v>18</v>
      </c>
      <c r="E48" t="s">
        <v>442</v>
      </c>
      <c r="F48" t="s">
        <v>1335</v>
      </c>
      <c r="G48">
        <v>18.68</v>
      </c>
      <c r="H48">
        <v>18.649999999999999</v>
      </c>
      <c r="I48">
        <v>37.33</v>
      </c>
      <c r="K48">
        <f t="shared" si="2"/>
        <v>80581</v>
      </c>
      <c r="L48">
        <f>IF(AND(A46&gt;0,A46&lt;999),IFERROR(VLOOKUP(resultsdual[[#This Row],[Card]],U14W[],1,FALSE),0),0)</f>
        <v>80581</v>
      </c>
      <c r="M48">
        <f t="shared" si="3"/>
        <v>65</v>
      </c>
    </row>
    <row r="49" spans="1:13" x14ac:dyDescent="0.3">
      <c r="A49">
        <v>41</v>
      </c>
      <c r="B49">
        <v>81869</v>
      </c>
      <c r="C49">
        <v>46</v>
      </c>
      <c r="D49" t="s">
        <v>18</v>
      </c>
      <c r="E49" t="s">
        <v>68</v>
      </c>
      <c r="F49" t="s">
        <v>1336</v>
      </c>
      <c r="G49">
        <v>16.3</v>
      </c>
      <c r="H49">
        <v>16.09</v>
      </c>
      <c r="I49">
        <v>32.39</v>
      </c>
      <c r="K49">
        <f t="shared" si="2"/>
        <v>81869</v>
      </c>
      <c r="L49">
        <f>IF(AND(A47&gt;0,A47&lt;999),IFERROR(VLOOKUP(resultsdual[[#This Row],[Card]],U14W[],1,FALSE),0),0)</f>
        <v>81869</v>
      </c>
      <c r="M49">
        <f t="shared" si="3"/>
        <v>41</v>
      </c>
    </row>
    <row r="50" spans="1:13" x14ac:dyDescent="0.3">
      <c r="A50">
        <v>25</v>
      </c>
      <c r="B50">
        <v>80667</v>
      </c>
      <c r="C50">
        <v>47</v>
      </c>
      <c r="D50" t="s">
        <v>18</v>
      </c>
      <c r="E50" t="s">
        <v>51</v>
      </c>
      <c r="F50" t="s">
        <v>1337</v>
      </c>
      <c r="G50">
        <v>15.69</v>
      </c>
      <c r="H50">
        <v>15.65</v>
      </c>
      <c r="I50">
        <v>31.34</v>
      </c>
      <c r="K50">
        <f t="shared" si="2"/>
        <v>80667</v>
      </c>
      <c r="L50">
        <f>IF(AND(A48&gt;0,A48&lt;999),IFERROR(VLOOKUP(resultsdual[[#This Row],[Card]],U14W[],1,FALSE),0),0)</f>
        <v>80667</v>
      </c>
      <c r="M50">
        <f t="shared" si="3"/>
        <v>25</v>
      </c>
    </row>
    <row r="51" spans="1:13" x14ac:dyDescent="0.3">
      <c r="A51">
        <v>19</v>
      </c>
      <c r="B51">
        <v>81099</v>
      </c>
      <c r="C51">
        <v>48</v>
      </c>
      <c r="D51" t="s">
        <v>18</v>
      </c>
      <c r="E51" t="s">
        <v>17</v>
      </c>
      <c r="F51" t="s">
        <v>1338</v>
      </c>
      <c r="G51">
        <v>15.66</v>
      </c>
      <c r="H51">
        <v>15.56</v>
      </c>
      <c r="I51">
        <v>31.22</v>
      </c>
      <c r="K51">
        <f t="shared" si="2"/>
        <v>81099</v>
      </c>
      <c r="L51">
        <f>IF(AND(A49&gt;0,A49&lt;999),IFERROR(VLOOKUP(resultsdual[[#This Row],[Card]],U14W[],1,FALSE),0),0)</f>
        <v>81099</v>
      </c>
      <c r="M51">
        <f t="shared" si="3"/>
        <v>19</v>
      </c>
    </row>
    <row r="52" spans="1:13" x14ac:dyDescent="0.3">
      <c r="A52">
        <v>12</v>
      </c>
      <c r="B52">
        <v>81092</v>
      </c>
      <c r="C52">
        <v>49</v>
      </c>
      <c r="D52" t="s">
        <v>18</v>
      </c>
      <c r="E52" t="s">
        <v>17</v>
      </c>
      <c r="F52" t="s">
        <v>1339</v>
      </c>
      <c r="G52">
        <v>16</v>
      </c>
      <c r="H52">
        <v>14.87</v>
      </c>
      <c r="I52">
        <v>30.87</v>
      </c>
      <c r="K52">
        <f t="shared" si="2"/>
        <v>81092</v>
      </c>
      <c r="L52">
        <f>IF(AND(A50&gt;0,A50&lt;999),IFERROR(VLOOKUP(resultsdual[[#This Row],[Card]],U14W[],1,FALSE),0),0)</f>
        <v>81092</v>
      </c>
      <c r="M52">
        <f t="shared" si="3"/>
        <v>12</v>
      </c>
    </row>
    <row r="53" spans="1:13" x14ac:dyDescent="0.3">
      <c r="A53">
        <v>999</v>
      </c>
      <c r="B53">
        <v>84846</v>
      </c>
      <c r="C53">
        <v>50</v>
      </c>
      <c r="D53" t="s">
        <v>18</v>
      </c>
      <c r="E53" t="s">
        <v>105</v>
      </c>
      <c r="F53" t="s">
        <v>1340</v>
      </c>
      <c r="H53" t="s">
        <v>218</v>
      </c>
      <c r="K53">
        <f t="shared" si="2"/>
        <v>84846</v>
      </c>
      <c r="L53">
        <f>IF(AND(A51&gt;0,A51&lt;999),IFERROR(VLOOKUP(resultsdual[[#This Row],[Card]],U14W[],1,FALSE),0),0)</f>
        <v>84846</v>
      </c>
      <c r="M53">
        <f t="shared" si="3"/>
        <v>999</v>
      </c>
    </row>
    <row r="54" spans="1:13" x14ac:dyDescent="0.3">
      <c r="A54">
        <v>45</v>
      </c>
      <c r="B54">
        <v>79130</v>
      </c>
      <c r="C54">
        <v>51</v>
      </c>
      <c r="D54" t="s">
        <v>18</v>
      </c>
      <c r="E54" t="s">
        <v>88</v>
      </c>
      <c r="F54" t="s">
        <v>1341</v>
      </c>
      <c r="G54">
        <v>16.55</v>
      </c>
      <c r="H54">
        <v>16.559999999999999</v>
      </c>
      <c r="I54">
        <v>33.11</v>
      </c>
      <c r="K54">
        <f t="shared" si="2"/>
        <v>79130</v>
      </c>
      <c r="L54">
        <f>IF(AND(A52&gt;0,A52&lt;999),IFERROR(VLOOKUP(resultsdual[[#This Row],[Card]],U14W[],1,FALSE),0),0)</f>
        <v>79130</v>
      </c>
      <c r="M54">
        <f t="shared" si="3"/>
        <v>45</v>
      </c>
    </row>
    <row r="55" spans="1:13" x14ac:dyDescent="0.3">
      <c r="A55">
        <v>15</v>
      </c>
      <c r="B55">
        <v>80818</v>
      </c>
      <c r="C55">
        <v>52</v>
      </c>
      <c r="D55" t="s">
        <v>18</v>
      </c>
      <c r="E55" t="s">
        <v>21</v>
      </c>
      <c r="F55" t="s">
        <v>1342</v>
      </c>
      <c r="G55">
        <v>15.08</v>
      </c>
      <c r="H55">
        <v>16.03</v>
      </c>
      <c r="I55">
        <v>31.11</v>
      </c>
      <c r="K55">
        <f t="shared" si="2"/>
        <v>80818</v>
      </c>
      <c r="L55">
        <f>IF(AND(A53&gt;0,A53&lt;999),IFERROR(VLOOKUP(resultsdual[[#This Row],[Card]],U14W[],1,FALSE),0),0)</f>
        <v>0</v>
      </c>
      <c r="M55">
        <f t="shared" si="3"/>
        <v>15</v>
      </c>
    </row>
    <row r="56" spans="1:13" x14ac:dyDescent="0.3">
      <c r="A56">
        <v>10</v>
      </c>
      <c r="B56">
        <v>84837</v>
      </c>
      <c r="C56">
        <v>53</v>
      </c>
      <c r="D56" t="s">
        <v>18</v>
      </c>
      <c r="E56" t="s">
        <v>51</v>
      </c>
      <c r="F56" t="s">
        <v>1343</v>
      </c>
      <c r="G56">
        <v>15.94</v>
      </c>
      <c r="H56">
        <v>14.9</v>
      </c>
      <c r="I56">
        <v>30.84</v>
      </c>
      <c r="K56">
        <f t="shared" si="2"/>
        <v>84837</v>
      </c>
      <c r="L56">
        <f>IF(AND(A54&gt;0,A54&lt;999),IFERROR(VLOOKUP(resultsdual[[#This Row],[Card]],U14W[],1,FALSE),0),0)</f>
        <v>84837</v>
      </c>
      <c r="M56">
        <f t="shared" si="3"/>
        <v>10</v>
      </c>
    </row>
    <row r="57" spans="1:13" x14ac:dyDescent="0.3">
      <c r="A57">
        <v>29</v>
      </c>
      <c r="B57">
        <v>81070</v>
      </c>
      <c r="C57">
        <v>54</v>
      </c>
      <c r="D57" t="s">
        <v>18</v>
      </c>
      <c r="E57" t="s">
        <v>51</v>
      </c>
      <c r="F57" t="s">
        <v>1344</v>
      </c>
      <c r="G57">
        <v>15.17</v>
      </c>
      <c r="H57">
        <v>16.48</v>
      </c>
      <c r="I57">
        <v>31.65</v>
      </c>
      <c r="K57">
        <f t="shared" si="2"/>
        <v>81070</v>
      </c>
      <c r="L57">
        <f>IF(AND(A55&gt;0,A55&lt;999),IFERROR(VLOOKUP(resultsdual[[#This Row],[Card]],U14W[],1,FALSE),0),0)</f>
        <v>81070</v>
      </c>
      <c r="M57">
        <f t="shared" si="3"/>
        <v>29</v>
      </c>
    </row>
    <row r="58" spans="1:13" x14ac:dyDescent="0.3">
      <c r="A58">
        <v>24</v>
      </c>
      <c r="B58">
        <v>80664</v>
      </c>
      <c r="C58">
        <v>55</v>
      </c>
      <c r="D58" t="s">
        <v>18</v>
      </c>
      <c r="E58" t="s">
        <v>51</v>
      </c>
      <c r="F58" t="s">
        <v>1345</v>
      </c>
      <c r="G58">
        <v>16.38</v>
      </c>
      <c r="H58">
        <v>14.95</v>
      </c>
      <c r="I58">
        <v>31.33</v>
      </c>
      <c r="K58">
        <f t="shared" si="2"/>
        <v>80664</v>
      </c>
      <c r="L58">
        <f>IF(AND(A56&gt;0,A56&lt;999),IFERROR(VLOOKUP(resultsdual[[#This Row],[Card]],U14W[],1,FALSE),0),0)</f>
        <v>80664</v>
      </c>
      <c r="M58">
        <f t="shared" si="3"/>
        <v>24</v>
      </c>
    </row>
    <row r="59" spans="1:13" x14ac:dyDescent="0.3">
      <c r="A59">
        <v>63</v>
      </c>
      <c r="B59">
        <v>80586</v>
      </c>
      <c r="C59">
        <v>56</v>
      </c>
      <c r="D59" t="s">
        <v>18</v>
      </c>
      <c r="E59" t="s">
        <v>442</v>
      </c>
      <c r="F59" t="s">
        <v>1346</v>
      </c>
      <c r="G59">
        <v>17.920000000000002</v>
      </c>
      <c r="H59">
        <v>18.95</v>
      </c>
      <c r="I59">
        <v>36.869999999999997</v>
      </c>
      <c r="K59">
        <f t="shared" si="2"/>
        <v>80586</v>
      </c>
      <c r="L59">
        <f>IF(AND(A57&gt;0,A57&lt;999),IFERROR(VLOOKUP(resultsdual[[#This Row],[Card]],U14W[],1,FALSE),0),0)</f>
        <v>80586</v>
      </c>
      <c r="M59">
        <f t="shared" si="3"/>
        <v>63</v>
      </c>
    </row>
    <row r="60" spans="1:13" x14ac:dyDescent="0.3">
      <c r="A60">
        <v>18</v>
      </c>
      <c r="B60">
        <v>81687</v>
      </c>
      <c r="C60">
        <v>57</v>
      </c>
      <c r="D60" t="s">
        <v>18</v>
      </c>
      <c r="E60" t="s">
        <v>88</v>
      </c>
      <c r="F60" t="s">
        <v>1347</v>
      </c>
      <c r="G60">
        <v>16.22</v>
      </c>
      <c r="H60">
        <v>14.95</v>
      </c>
      <c r="I60">
        <v>31.17</v>
      </c>
      <c r="K60">
        <f t="shared" si="2"/>
        <v>81687</v>
      </c>
      <c r="L60">
        <f>IF(AND(A58&gt;0,A58&lt;999),IFERROR(VLOOKUP(resultsdual[[#This Row],[Card]],U14W[],1,FALSE),0),0)</f>
        <v>81687</v>
      </c>
      <c r="M60">
        <f t="shared" si="3"/>
        <v>18</v>
      </c>
    </row>
    <row r="61" spans="1:13" x14ac:dyDescent="0.3">
      <c r="A61">
        <v>36</v>
      </c>
      <c r="B61">
        <v>78427</v>
      </c>
      <c r="C61">
        <v>58</v>
      </c>
      <c r="D61" t="s">
        <v>18</v>
      </c>
      <c r="E61" t="s">
        <v>95</v>
      </c>
      <c r="F61" t="s">
        <v>1348</v>
      </c>
      <c r="G61">
        <v>16.12</v>
      </c>
      <c r="H61">
        <v>16.010000000000002</v>
      </c>
      <c r="I61">
        <v>32.130000000000003</v>
      </c>
      <c r="K61">
        <f t="shared" si="2"/>
        <v>78427</v>
      </c>
      <c r="L61">
        <f>IF(AND(A59&gt;0,A59&lt;999),IFERROR(VLOOKUP(resultsdual[[#This Row],[Card]],U14W[],1,FALSE),0),0)</f>
        <v>78427</v>
      </c>
      <c r="M61">
        <f t="shared" si="3"/>
        <v>36</v>
      </c>
    </row>
    <row r="62" spans="1:13" x14ac:dyDescent="0.3">
      <c r="A62">
        <v>38</v>
      </c>
      <c r="B62">
        <v>78188</v>
      </c>
      <c r="C62">
        <v>59</v>
      </c>
      <c r="D62" t="s">
        <v>18</v>
      </c>
      <c r="E62" t="s">
        <v>88</v>
      </c>
      <c r="F62" t="s">
        <v>1349</v>
      </c>
      <c r="G62">
        <v>16.18</v>
      </c>
      <c r="H62">
        <v>16</v>
      </c>
      <c r="I62">
        <v>32.18</v>
      </c>
      <c r="K62">
        <f t="shared" si="2"/>
        <v>78188</v>
      </c>
      <c r="L62">
        <f>IF(AND(A60&gt;0,A60&lt;999),IFERROR(VLOOKUP(resultsdual[[#This Row],[Card]],U14W[],1,FALSE),0),0)</f>
        <v>78188</v>
      </c>
      <c r="M62">
        <f t="shared" si="3"/>
        <v>38</v>
      </c>
    </row>
    <row r="63" spans="1:13" x14ac:dyDescent="0.3">
      <c r="A63">
        <v>7</v>
      </c>
      <c r="B63">
        <v>78485</v>
      </c>
      <c r="C63">
        <v>60</v>
      </c>
      <c r="D63" t="s">
        <v>18</v>
      </c>
      <c r="E63" t="s">
        <v>95</v>
      </c>
      <c r="F63" t="s">
        <v>1350</v>
      </c>
      <c r="G63">
        <v>14.87</v>
      </c>
      <c r="H63">
        <v>15.88</v>
      </c>
      <c r="I63">
        <v>30.75</v>
      </c>
      <c r="K63">
        <f t="shared" si="2"/>
        <v>78485</v>
      </c>
      <c r="L63">
        <f>IF(AND(A61&gt;0,A61&lt;999),IFERROR(VLOOKUP(resultsdual[[#This Row],[Card]],U14W[],1,FALSE),0),0)</f>
        <v>78485</v>
      </c>
      <c r="M63">
        <f t="shared" si="3"/>
        <v>7</v>
      </c>
    </row>
    <row r="64" spans="1:13" x14ac:dyDescent="0.3">
      <c r="A64">
        <v>20</v>
      </c>
      <c r="B64">
        <v>80822</v>
      </c>
      <c r="C64">
        <v>61</v>
      </c>
      <c r="D64" t="s">
        <v>18</v>
      </c>
      <c r="E64" t="s">
        <v>21</v>
      </c>
      <c r="F64" t="s">
        <v>1351</v>
      </c>
      <c r="G64">
        <v>15.96</v>
      </c>
      <c r="H64">
        <v>15.28</v>
      </c>
      <c r="I64">
        <v>31.24</v>
      </c>
      <c r="K64">
        <f t="shared" si="2"/>
        <v>80822</v>
      </c>
      <c r="L64">
        <f>IF(AND(A62&gt;0,A62&lt;999),IFERROR(VLOOKUP(resultsdual[[#This Row],[Card]],U14W[],1,FALSE),0),0)</f>
        <v>80822</v>
      </c>
      <c r="M64">
        <f t="shared" si="3"/>
        <v>20</v>
      </c>
    </row>
    <row r="65" spans="1:13" x14ac:dyDescent="0.3">
      <c r="A65">
        <v>999</v>
      </c>
      <c r="B65">
        <v>85777</v>
      </c>
      <c r="C65">
        <v>62</v>
      </c>
      <c r="D65" t="s">
        <v>18</v>
      </c>
      <c r="E65" t="s">
        <v>51</v>
      </c>
      <c r="F65" t="s">
        <v>1352</v>
      </c>
      <c r="K65">
        <f t="shared" si="2"/>
        <v>85777</v>
      </c>
      <c r="L65">
        <f>IF(AND(A63&gt;0,A63&lt;999),IFERROR(VLOOKUP(resultsdual[[#This Row],[Card]],U14W[],1,FALSE),0),0)</f>
        <v>85777</v>
      </c>
      <c r="M65">
        <f t="shared" si="3"/>
        <v>999</v>
      </c>
    </row>
    <row r="66" spans="1:13" x14ac:dyDescent="0.3">
      <c r="A66">
        <v>42</v>
      </c>
      <c r="B66">
        <v>88241</v>
      </c>
      <c r="C66">
        <v>63</v>
      </c>
      <c r="D66" t="s">
        <v>18</v>
      </c>
      <c r="E66" t="s">
        <v>151</v>
      </c>
      <c r="F66" t="s">
        <v>1353</v>
      </c>
      <c r="G66">
        <v>16.96</v>
      </c>
      <c r="H66">
        <v>15.67</v>
      </c>
      <c r="I66">
        <v>32.630000000000003</v>
      </c>
      <c r="K66">
        <f t="shared" si="2"/>
        <v>88241</v>
      </c>
      <c r="L66">
        <f>IF(AND(A64&gt;0,A64&lt;999),IFERROR(VLOOKUP(resultsdual[[#This Row],[Card]],U14W[],1,FALSE),0),0)</f>
        <v>88241</v>
      </c>
      <c r="M66">
        <f t="shared" si="3"/>
        <v>42</v>
      </c>
    </row>
    <row r="67" spans="1:13" x14ac:dyDescent="0.3">
      <c r="A67">
        <v>33</v>
      </c>
      <c r="B67">
        <v>87072</v>
      </c>
      <c r="C67">
        <v>64</v>
      </c>
      <c r="D67" t="s">
        <v>18</v>
      </c>
      <c r="E67" t="s">
        <v>151</v>
      </c>
      <c r="F67" t="s">
        <v>1354</v>
      </c>
      <c r="G67">
        <v>15.36</v>
      </c>
      <c r="H67">
        <v>16.5</v>
      </c>
      <c r="I67">
        <v>31.86</v>
      </c>
      <c r="K67">
        <f t="shared" si="2"/>
        <v>87072</v>
      </c>
      <c r="L67">
        <f>IF(AND(A65&gt;0,A65&lt;999),IFERROR(VLOOKUP(resultsdual[[#This Row],[Card]],U14W[],1,FALSE),0),0)</f>
        <v>0</v>
      </c>
      <c r="M67">
        <f t="shared" si="3"/>
        <v>33</v>
      </c>
    </row>
    <row r="68" spans="1:13" x14ac:dyDescent="0.3">
      <c r="A68">
        <v>44</v>
      </c>
      <c r="B68">
        <v>85444</v>
      </c>
      <c r="C68">
        <v>65</v>
      </c>
      <c r="D68" t="s">
        <v>18</v>
      </c>
      <c r="E68" t="s">
        <v>51</v>
      </c>
      <c r="F68" t="s">
        <v>1355</v>
      </c>
      <c r="G68">
        <v>16.37</v>
      </c>
      <c r="H68">
        <v>16.329999999999998</v>
      </c>
      <c r="I68">
        <v>32.700000000000003</v>
      </c>
      <c r="K68">
        <f t="shared" ref="K68:K84" si="4">B68</f>
        <v>85444</v>
      </c>
      <c r="L68">
        <f>IF(AND(A66&gt;0,A66&lt;999),IFERROR(VLOOKUP(resultsdual[[#This Row],[Card]],U14W[],1,FALSE),0),0)</f>
        <v>85444</v>
      </c>
      <c r="M68">
        <f t="shared" ref="M68:M84" si="5">A68</f>
        <v>44</v>
      </c>
    </row>
    <row r="69" spans="1:13" x14ac:dyDescent="0.3">
      <c r="A69">
        <v>47</v>
      </c>
      <c r="B69">
        <v>85544</v>
      </c>
      <c r="C69">
        <v>66</v>
      </c>
      <c r="D69" t="s">
        <v>18</v>
      </c>
      <c r="E69" t="s">
        <v>105</v>
      </c>
      <c r="F69" t="s">
        <v>1356</v>
      </c>
      <c r="G69">
        <v>16.53</v>
      </c>
      <c r="H69">
        <v>16.920000000000002</v>
      </c>
      <c r="I69">
        <v>33.450000000000003</v>
      </c>
      <c r="K69">
        <f t="shared" si="4"/>
        <v>85544</v>
      </c>
      <c r="L69">
        <f>IF(AND(A67&gt;0,A67&lt;999),IFERROR(VLOOKUP(resultsdual[[#This Row],[Card]],U14W[],1,FALSE),0),0)</f>
        <v>85544</v>
      </c>
      <c r="M69">
        <f t="shared" si="5"/>
        <v>47</v>
      </c>
    </row>
    <row r="70" spans="1:13" x14ac:dyDescent="0.3">
      <c r="A70">
        <v>53</v>
      </c>
      <c r="B70">
        <v>85474</v>
      </c>
      <c r="C70">
        <v>67</v>
      </c>
      <c r="D70" t="s">
        <v>18</v>
      </c>
      <c r="E70" t="s">
        <v>151</v>
      </c>
      <c r="F70" t="s">
        <v>1357</v>
      </c>
      <c r="G70">
        <v>16.989999999999998</v>
      </c>
      <c r="H70">
        <v>16.79</v>
      </c>
      <c r="I70">
        <v>33.78</v>
      </c>
      <c r="K70">
        <f t="shared" si="4"/>
        <v>85474</v>
      </c>
      <c r="L70">
        <f>IF(AND(A68&gt;0,A68&lt;999),IFERROR(VLOOKUP(resultsdual[[#This Row],[Card]],U14W[],1,FALSE),0),0)</f>
        <v>85474</v>
      </c>
      <c r="M70">
        <f t="shared" si="5"/>
        <v>53</v>
      </c>
    </row>
    <row r="71" spans="1:13" x14ac:dyDescent="0.3">
      <c r="A71">
        <v>57</v>
      </c>
      <c r="B71">
        <v>80369</v>
      </c>
      <c r="C71">
        <v>68</v>
      </c>
      <c r="D71" t="s">
        <v>18</v>
      </c>
      <c r="E71" t="s">
        <v>48</v>
      </c>
      <c r="F71" t="s">
        <v>1358</v>
      </c>
      <c r="G71">
        <v>16.91</v>
      </c>
      <c r="H71">
        <v>17.66</v>
      </c>
      <c r="I71">
        <v>34.57</v>
      </c>
      <c r="K71">
        <f t="shared" si="4"/>
        <v>80369</v>
      </c>
      <c r="L71">
        <f>IF(AND(A69&gt;0,A69&lt;999),IFERROR(VLOOKUP(resultsdual[[#This Row],[Card]],U14W[],1,FALSE),0),0)</f>
        <v>80369</v>
      </c>
      <c r="M71">
        <f t="shared" si="5"/>
        <v>57</v>
      </c>
    </row>
    <row r="72" spans="1:13" x14ac:dyDescent="0.3">
      <c r="A72">
        <v>39</v>
      </c>
      <c r="B72">
        <v>79133</v>
      </c>
      <c r="C72">
        <v>69</v>
      </c>
      <c r="D72" t="s">
        <v>18</v>
      </c>
      <c r="E72" t="s">
        <v>17</v>
      </c>
      <c r="F72" t="s">
        <v>1359</v>
      </c>
      <c r="G72">
        <v>16.71</v>
      </c>
      <c r="H72">
        <v>15.5</v>
      </c>
      <c r="I72">
        <v>32.21</v>
      </c>
      <c r="K72">
        <f t="shared" si="4"/>
        <v>79133</v>
      </c>
      <c r="L72">
        <f>IF(AND(A70&gt;0,A70&lt;999),IFERROR(VLOOKUP(resultsdual[[#This Row],[Card]],U14W[],1,FALSE),0),0)</f>
        <v>79133</v>
      </c>
      <c r="M72">
        <f t="shared" si="5"/>
        <v>39</v>
      </c>
    </row>
    <row r="73" spans="1:13" x14ac:dyDescent="0.3">
      <c r="A73">
        <v>999</v>
      </c>
      <c r="B73">
        <v>80684</v>
      </c>
      <c r="C73">
        <v>70</v>
      </c>
      <c r="D73" t="s">
        <v>18</v>
      </c>
      <c r="E73" t="s">
        <v>51</v>
      </c>
      <c r="F73" t="s">
        <v>1360</v>
      </c>
      <c r="H73">
        <v>16.48</v>
      </c>
      <c r="K73">
        <f t="shared" si="4"/>
        <v>80684</v>
      </c>
      <c r="L73">
        <f>IF(AND(A71&gt;0,A71&lt;999),IFERROR(VLOOKUP(resultsdual[[#This Row],[Card]],U14W[],1,FALSE),0),0)</f>
        <v>80684</v>
      </c>
      <c r="M73">
        <f t="shared" si="5"/>
        <v>999</v>
      </c>
    </row>
    <row r="74" spans="1:13" x14ac:dyDescent="0.3">
      <c r="A74">
        <v>999</v>
      </c>
      <c r="B74">
        <v>80495</v>
      </c>
      <c r="C74">
        <v>71</v>
      </c>
      <c r="D74" t="s">
        <v>18</v>
      </c>
      <c r="E74" t="s">
        <v>51</v>
      </c>
      <c r="F74" t="s">
        <v>1361</v>
      </c>
      <c r="G74">
        <v>17.04</v>
      </c>
      <c r="K74">
        <f t="shared" si="4"/>
        <v>80495</v>
      </c>
      <c r="L74">
        <f>IF(AND(A72&gt;0,A72&lt;999),IFERROR(VLOOKUP(resultsdual[[#This Row],[Card]],U14W[],1,FALSE),0),0)</f>
        <v>80495</v>
      </c>
      <c r="M74">
        <f t="shared" si="5"/>
        <v>999</v>
      </c>
    </row>
    <row r="75" spans="1:13" x14ac:dyDescent="0.3">
      <c r="A75">
        <v>52</v>
      </c>
      <c r="B75">
        <v>78175</v>
      </c>
      <c r="C75">
        <v>72</v>
      </c>
      <c r="D75" t="s">
        <v>18</v>
      </c>
      <c r="E75" t="s">
        <v>88</v>
      </c>
      <c r="F75" t="s">
        <v>1362</v>
      </c>
      <c r="G75">
        <v>17.190000000000001</v>
      </c>
      <c r="H75">
        <v>16.52</v>
      </c>
      <c r="I75">
        <v>33.71</v>
      </c>
      <c r="K75">
        <f t="shared" si="4"/>
        <v>78175</v>
      </c>
      <c r="L75">
        <f>IF(AND(A73&gt;0,A73&lt;999),IFERROR(VLOOKUP(resultsdual[[#This Row],[Card]],U14W[],1,FALSE),0),0)</f>
        <v>0</v>
      </c>
      <c r="M75">
        <f t="shared" si="5"/>
        <v>52</v>
      </c>
    </row>
    <row r="76" spans="1:13" x14ac:dyDescent="0.3">
      <c r="A76">
        <v>37</v>
      </c>
      <c r="B76">
        <v>80689</v>
      </c>
      <c r="C76">
        <v>73</v>
      </c>
      <c r="D76" t="s">
        <v>18</v>
      </c>
      <c r="E76" t="s">
        <v>41</v>
      </c>
      <c r="F76" t="s">
        <v>1363</v>
      </c>
      <c r="G76">
        <v>16.63</v>
      </c>
      <c r="H76">
        <v>15.53</v>
      </c>
      <c r="I76">
        <v>32.159999999999997</v>
      </c>
      <c r="K76">
        <f t="shared" si="4"/>
        <v>80689</v>
      </c>
      <c r="L76">
        <f>IF(AND(A74&gt;0,A74&lt;999),IFERROR(VLOOKUP(resultsdual[[#This Row],[Card]],U14W[],1,FALSE),0),0)</f>
        <v>0</v>
      </c>
      <c r="M76">
        <f t="shared" si="5"/>
        <v>37</v>
      </c>
    </row>
    <row r="77" spans="1:13" x14ac:dyDescent="0.3">
      <c r="A77">
        <v>16</v>
      </c>
      <c r="B77">
        <v>76808</v>
      </c>
      <c r="C77">
        <v>74</v>
      </c>
      <c r="D77" t="s">
        <v>18</v>
      </c>
      <c r="E77" t="s">
        <v>88</v>
      </c>
      <c r="F77" t="s">
        <v>1364</v>
      </c>
      <c r="G77">
        <v>15.21</v>
      </c>
      <c r="H77">
        <v>15.93</v>
      </c>
      <c r="I77">
        <v>31.14</v>
      </c>
      <c r="K77">
        <f t="shared" si="4"/>
        <v>76808</v>
      </c>
      <c r="L77">
        <f>IF(AND(A75&gt;0,A75&lt;999),IFERROR(VLOOKUP(resultsdual[[#This Row],[Card]],U14W[],1,FALSE),0),0)</f>
        <v>76808</v>
      </c>
      <c r="M77">
        <f t="shared" si="5"/>
        <v>16</v>
      </c>
    </row>
    <row r="78" spans="1:13" x14ac:dyDescent="0.3">
      <c r="A78">
        <v>46</v>
      </c>
      <c r="B78">
        <v>84699</v>
      </c>
      <c r="C78">
        <v>75</v>
      </c>
      <c r="D78" t="s">
        <v>18</v>
      </c>
      <c r="E78" t="s">
        <v>51</v>
      </c>
      <c r="F78" t="s">
        <v>1365</v>
      </c>
      <c r="G78">
        <v>16.87</v>
      </c>
      <c r="H78">
        <v>16.43</v>
      </c>
      <c r="I78">
        <v>33.299999999999997</v>
      </c>
      <c r="K78">
        <f t="shared" si="4"/>
        <v>84699</v>
      </c>
      <c r="L78">
        <f>IF(AND(A76&gt;0,A76&lt;999),IFERROR(VLOOKUP(resultsdual[[#This Row],[Card]],U14W[],1,FALSE),0),0)</f>
        <v>84699</v>
      </c>
      <c r="M78">
        <f t="shared" si="5"/>
        <v>46</v>
      </c>
    </row>
    <row r="79" spans="1:13" x14ac:dyDescent="0.3">
      <c r="A79">
        <v>50</v>
      </c>
      <c r="B79">
        <v>82174</v>
      </c>
      <c r="C79">
        <v>76</v>
      </c>
      <c r="D79" t="s">
        <v>18</v>
      </c>
      <c r="E79" t="s">
        <v>68</v>
      </c>
      <c r="F79" t="s">
        <v>1366</v>
      </c>
      <c r="G79">
        <v>16.73</v>
      </c>
      <c r="H79">
        <v>16.91</v>
      </c>
      <c r="I79">
        <v>33.64</v>
      </c>
      <c r="K79">
        <f t="shared" si="4"/>
        <v>82174</v>
      </c>
      <c r="L79">
        <f>IF(AND(A77&gt;0,A77&lt;999),IFERROR(VLOOKUP(resultsdual[[#This Row],[Card]],U14W[],1,FALSE),0),0)</f>
        <v>82174</v>
      </c>
      <c r="M79">
        <f t="shared" si="5"/>
        <v>50</v>
      </c>
    </row>
    <row r="80" spans="1:13" x14ac:dyDescent="0.3">
      <c r="A80">
        <v>35</v>
      </c>
      <c r="B80">
        <v>80726</v>
      </c>
      <c r="C80">
        <v>77</v>
      </c>
      <c r="D80" t="s">
        <v>18</v>
      </c>
      <c r="E80" t="s">
        <v>17</v>
      </c>
      <c r="F80" t="s">
        <v>1367</v>
      </c>
      <c r="G80">
        <v>16.72</v>
      </c>
      <c r="H80">
        <v>15.35</v>
      </c>
      <c r="I80">
        <v>32.07</v>
      </c>
      <c r="K80">
        <f t="shared" si="4"/>
        <v>80726</v>
      </c>
      <c r="L80">
        <f>IF(AND(A78&gt;0,A78&lt;999),IFERROR(VLOOKUP(resultsdual[[#This Row],[Card]],U14W[],1,FALSE),0),0)</f>
        <v>80726</v>
      </c>
      <c r="M80">
        <f t="shared" si="5"/>
        <v>35</v>
      </c>
    </row>
    <row r="81" spans="1:13" x14ac:dyDescent="0.3">
      <c r="A81">
        <v>999</v>
      </c>
      <c r="B81">
        <v>82223</v>
      </c>
      <c r="C81">
        <v>78</v>
      </c>
      <c r="D81" t="s">
        <v>18</v>
      </c>
      <c r="E81" t="s">
        <v>21</v>
      </c>
      <c r="F81" t="s">
        <v>1368</v>
      </c>
      <c r="G81">
        <v>15.92</v>
      </c>
      <c r="H81" t="s">
        <v>218</v>
      </c>
      <c r="K81">
        <f t="shared" si="4"/>
        <v>82223</v>
      </c>
      <c r="L81">
        <f>IF(AND(A79&gt;0,A79&lt;999),IFERROR(VLOOKUP(resultsdual[[#This Row],[Card]],U14W[],1,FALSE),0),0)</f>
        <v>82223</v>
      </c>
      <c r="M81">
        <f t="shared" si="5"/>
        <v>999</v>
      </c>
    </row>
    <row r="82" spans="1:13" x14ac:dyDescent="0.3">
      <c r="A82">
        <v>60</v>
      </c>
      <c r="B82">
        <v>81520</v>
      </c>
      <c r="C82">
        <v>79</v>
      </c>
      <c r="D82" t="s">
        <v>18</v>
      </c>
      <c r="E82" t="s">
        <v>21</v>
      </c>
      <c r="F82" t="s">
        <v>1369</v>
      </c>
      <c r="G82">
        <v>16.63</v>
      </c>
      <c r="H82">
        <v>18.25</v>
      </c>
      <c r="I82">
        <v>34.880000000000003</v>
      </c>
      <c r="K82">
        <f t="shared" si="4"/>
        <v>81520</v>
      </c>
      <c r="L82">
        <f>IF(AND(A80&gt;0,A80&lt;999),IFERROR(VLOOKUP(resultsdual[[#This Row],[Card]],U14W[],1,FALSE),0),0)</f>
        <v>0</v>
      </c>
      <c r="M82">
        <f t="shared" si="5"/>
        <v>60</v>
      </c>
    </row>
    <row r="83" spans="1:13" x14ac:dyDescent="0.3">
      <c r="A83">
        <v>50</v>
      </c>
      <c r="B83">
        <v>85462</v>
      </c>
      <c r="C83">
        <v>80</v>
      </c>
      <c r="D83" t="s">
        <v>18</v>
      </c>
      <c r="E83" t="s">
        <v>51</v>
      </c>
      <c r="F83" t="s">
        <v>1370</v>
      </c>
      <c r="G83">
        <v>16.91</v>
      </c>
      <c r="H83">
        <v>16.73</v>
      </c>
      <c r="I83">
        <v>33.64</v>
      </c>
      <c r="K83">
        <f t="shared" si="4"/>
        <v>85462</v>
      </c>
      <c r="L83">
        <f>IF(AND(A81&gt;0,A81&lt;999),IFERROR(VLOOKUP(resultsdual[[#This Row],[Card]],U14W[],1,FALSE),0),0)</f>
        <v>0</v>
      </c>
      <c r="M83">
        <f t="shared" si="5"/>
        <v>50</v>
      </c>
    </row>
    <row r="84" spans="1:13" x14ac:dyDescent="0.3">
      <c r="A84">
        <v>56</v>
      </c>
      <c r="B84">
        <v>82039</v>
      </c>
      <c r="C84">
        <v>81</v>
      </c>
      <c r="D84" t="s">
        <v>18</v>
      </c>
      <c r="E84" t="s">
        <v>923</v>
      </c>
      <c r="F84" t="s">
        <v>1371</v>
      </c>
      <c r="G84">
        <v>17.63</v>
      </c>
      <c r="H84">
        <v>16.75</v>
      </c>
      <c r="I84">
        <v>34.380000000000003</v>
      </c>
      <c r="K84">
        <f t="shared" si="4"/>
        <v>82039</v>
      </c>
      <c r="L84">
        <f>IF(AND(A82&gt;0,A82&lt;999),IFERROR(VLOOKUP(resultsdual[[#This Row],[Card]],U14W[],1,FALSE),0),0)</f>
        <v>82039</v>
      </c>
      <c r="M84">
        <f t="shared" si="5"/>
        <v>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6EBC-3B14-4909-9D0E-C8B6E1078609}">
  <dimension ref="A1:B153"/>
  <sheetViews>
    <sheetView workbookViewId="0">
      <selection activeCell="B19" sqref="B19"/>
    </sheetView>
  </sheetViews>
  <sheetFormatPr defaultRowHeight="14.4" x14ac:dyDescent="0.3"/>
  <sheetData>
    <row r="1" spans="1:2" x14ac:dyDescent="0.3">
      <c r="A1" s="35" t="s">
        <v>0</v>
      </c>
      <c r="B1" s="35"/>
    </row>
    <row r="2" spans="1:2" x14ac:dyDescent="0.3">
      <c r="A2" t="s">
        <v>1</v>
      </c>
      <c r="B2" t="s">
        <v>2</v>
      </c>
    </row>
    <row r="3" spans="1:2" x14ac:dyDescent="0.3">
      <c r="A3" s="1">
        <v>0</v>
      </c>
      <c r="B3" s="2">
        <v>0</v>
      </c>
    </row>
    <row r="4" spans="1:2" x14ac:dyDescent="0.3">
      <c r="A4" s="1">
        <v>1</v>
      </c>
      <c r="B4" s="2">
        <v>500</v>
      </c>
    </row>
    <row r="5" spans="1:2" x14ac:dyDescent="0.3">
      <c r="A5" s="1">
        <v>2</v>
      </c>
      <c r="B5" s="2">
        <v>400</v>
      </c>
    </row>
    <row r="6" spans="1:2" x14ac:dyDescent="0.3">
      <c r="A6" s="1">
        <v>3</v>
      </c>
      <c r="B6" s="2">
        <v>300</v>
      </c>
    </row>
    <row r="7" spans="1:2" x14ac:dyDescent="0.3">
      <c r="A7" s="1">
        <v>4</v>
      </c>
      <c r="B7" s="2">
        <v>250</v>
      </c>
    </row>
    <row r="8" spans="1:2" x14ac:dyDescent="0.3">
      <c r="A8" s="1">
        <v>5</v>
      </c>
      <c r="B8" s="2">
        <v>225</v>
      </c>
    </row>
    <row r="9" spans="1:2" x14ac:dyDescent="0.3">
      <c r="A9" s="1">
        <v>6</v>
      </c>
      <c r="B9" s="2">
        <v>200</v>
      </c>
    </row>
    <row r="10" spans="1:2" x14ac:dyDescent="0.3">
      <c r="A10" s="1">
        <v>7</v>
      </c>
      <c r="B10" s="2">
        <v>180</v>
      </c>
    </row>
    <row r="11" spans="1:2" x14ac:dyDescent="0.3">
      <c r="A11" s="1">
        <v>8</v>
      </c>
      <c r="B11" s="2">
        <v>160</v>
      </c>
    </row>
    <row r="12" spans="1:2" x14ac:dyDescent="0.3">
      <c r="A12" s="1">
        <v>9</v>
      </c>
      <c r="B12" s="2">
        <v>145</v>
      </c>
    </row>
    <row r="13" spans="1:2" x14ac:dyDescent="0.3">
      <c r="A13" s="1">
        <v>10</v>
      </c>
      <c r="B13" s="2">
        <v>130</v>
      </c>
    </row>
    <row r="14" spans="1:2" x14ac:dyDescent="0.3">
      <c r="A14" s="1">
        <v>11</v>
      </c>
      <c r="B14" s="2">
        <v>120</v>
      </c>
    </row>
    <row r="15" spans="1:2" x14ac:dyDescent="0.3">
      <c r="A15" s="1">
        <v>12</v>
      </c>
      <c r="B15" s="2">
        <v>110</v>
      </c>
    </row>
    <row r="16" spans="1:2" x14ac:dyDescent="0.3">
      <c r="A16" s="1">
        <v>13</v>
      </c>
      <c r="B16" s="2">
        <v>100</v>
      </c>
    </row>
    <row r="17" spans="1:2" x14ac:dyDescent="0.3">
      <c r="A17" s="1">
        <v>14</v>
      </c>
      <c r="B17" s="2">
        <v>90</v>
      </c>
    </row>
    <row r="18" spans="1:2" x14ac:dyDescent="0.3">
      <c r="A18" s="1">
        <v>15</v>
      </c>
      <c r="B18" s="2">
        <v>80</v>
      </c>
    </row>
    <row r="19" spans="1:2" x14ac:dyDescent="0.3">
      <c r="A19" s="1">
        <v>16</v>
      </c>
      <c r="B19" s="2">
        <v>75</v>
      </c>
    </row>
    <row r="20" spans="1:2" x14ac:dyDescent="0.3">
      <c r="A20" s="1">
        <v>17</v>
      </c>
      <c r="B20" s="2">
        <v>70</v>
      </c>
    </row>
    <row r="21" spans="1:2" x14ac:dyDescent="0.3">
      <c r="A21" s="1">
        <v>18</v>
      </c>
      <c r="B21" s="2">
        <v>65</v>
      </c>
    </row>
    <row r="22" spans="1:2" x14ac:dyDescent="0.3">
      <c r="A22" s="1">
        <v>19</v>
      </c>
      <c r="B22" s="2">
        <v>60</v>
      </c>
    </row>
    <row r="23" spans="1:2" x14ac:dyDescent="0.3">
      <c r="A23" s="1">
        <v>20</v>
      </c>
      <c r="B23" s="2">
        <v>55</v>
      </c>
    </row>
    <row r="24" spans="1:2" x14ac:dyDescent="0.3">
      <c r="A24" s="1">
        <v>21</v>
      </c>
      <c r="B24" s="2">
        <v>51</v>
      </c>
    </row>
    <row r="25" spans="1:2" x14ac:dyDescent="0.3">
      <c r="A25" s="1">
        <v>22</v>
      </c>
      <c r="B25" s="2">
        <v>47</v>
      </c>
    </row>
    <row r="26" spans="1:2" x14ac:dyDescent="0.3">
      <c r="A26" s="1">
        <v>23</v>
      </c>
      <c r="B26" s="2">
        <v>44</v>
      </c>
    </row>
    <row r="27" spans="1:2" x14ac:dyDescent="0.3">
      <c r="A27" s="1">
        <v>24</v>
      </c>
      <c r="B27" s="2">
        <v>41</v>
      </c>
    </row>
    <row r="28" spans="1:2" x14ac:dyDescent="0.3">
      <c r="A28" s="1">
        <v>25</v>
      </c>
      <c r="B28" s="2">
        <v>38</v>
      </c>
    </row>
    <row r="29" spans="1:2" x14ac:dyDescent="0.3">
      <c r="A29" s="1">
        <v>26</v>
      </c>
      <c r="B29" s="2">
        <v>36</v>
      </c>
    </row>
    <row r="30" spans="1:2" x14ac:dyDescent="0.3">
      <c r="A30" s="1">
        <v>27</v>
      </c>
      <c r="B30" s="2">
        <v>34</v>
      </c>
    </row>
    <row r="31" spans="1:2" x14ac:dyDescent="0.3">
      <c r="A31" s="1">
        <v>28</v>
      </c>
      <c r="B31" s="2">
        <v>32</v>
      </c>
    </row>
    <row r="32" spans="1:2" x14ac:dyDescent="0.3">
      <c r="A32" s="1">
        <v>29</v>
      </c>
      <c r="B32" s="2">
        <v>31</v>
      </c>
    </row>
    <row r="33" spans="1:2" x14ac:dyDescent="0.3">
      <c r="A33" s="1">
        <v>30</v>
      </c>
      <c r="B33" s="2">
        <v>30</v>
      </c>
    </row>
    <row r="34" spans="1:2" x14ac:dyDescent="0.3">
      <c r="A34" s="1">
        <v>31</v>
      </c>
      <c r="B34" s="2">
        <v>29</v>
      </c>
    </row>
    <row r="35" spans="1:2" x14ac:dyDescent="0.3">
      <c r="A35" s="1">
        <v>32</v>
      </c>
      <c r="B35" s="2">
        <v>28</v>
      </c>
    </row>
    <row r="36" spans="1:2" x14ac:dyDescent="0.3">
      <c r="A36" s="1">
        <v>33</v>
      </c>
      <c r="B36" s="2">
        <v>27</v>
      </c>
    </row>
    <row r="37" spans="1:2" x14ac:dyDescent="0.3">
      <c r="A37" s="1">
        <v>34</v>
      </c>
      <c r="B37" s="2">
        <v>26</v>
      </c>
    </row>
    <row r="38" spans="1:2" x14ac:dyDescent="0.3">
      <c r="A38" s="1">
        <v>35</v>
      </c>
      <c r="B38" s="2">
        <v>25</v>
      </c>
    </row>
    <row r="39" spans="1:2" x14ac:dyDescent="0.3">
      <c r="A39" s="1">
        <v>36</v>
      </c>
      <c r="B39" s="2">
        <v>24</v>
      </c>
    </row>
    <row r="40" spans="1:2" x14ac:dyDescent="0.3">
      <c r="A40" s="1">
        <v>37</v>
      </c>
      <c r="B40" s="2">
        <v>23</v>
      </c>
    </row>
    <row r="41" spans="1:2" x14ac:dyDescent="0.3">
      <c r="A41" s="1">
        <v>38</v>
      </c>
      <c r="B41" s="2">
        <v>22</v>
      </c>
    </row>
    <row r="42" spans="1:2" x14ac:dyDescent="0.3">
      <c r="A42" s="1">
        <v>39</v>
      </c>
      <c r="B42" s="2">
        <v>21</v>
      </c>
    </row>
    <row r="43" spans="1:2" x14ac:dyDescent="0.3">
      <c r="A43" s="1">
        <v>40</v>
      </c>
      <c r="B43" s="2">
        <v>20</v>
      </c>
    </row>
    <row r="44" spans="1:2" x14ac:dyDescent="0.3">
      <c r="A44" s="1">
        <v>41</v>
      </c>
      <c r="B44" s="2">
        <v>19</v>
      </c>
    </row>
    <row r="45" spans="1:2" x14ac:dyDescent="0.3">
      <c r="A45" s="1">
        <v>42</v>
      </c>
      <c r="B45" s="2">
        <v>18</v>
      </c>
    </row>
    <row r="46" spans="1:2" x14ac:dyDescent="0.3">
      <c r="A46" s="1">
        <v>43</v>
      </c>
      <c r="B46" s="2">
        <v>17</v>
      </c>
    </row>
    <row r="47" spans="1:2" x14ac:dyDescent="0.3">
      <c r="A47" s="1">
        <v>44</v>
      </c>
      <c r="B47" s="2">
        <v>16</v>
      </c>
    </row>
    <row r="48" spans="1:2" x14ac:dyDescent="0.3">
      <c r="A48" s="1">
        <v>45</v>
      </c>
      <c r="B48" s="2">
        <v>15</v>
      </c>
    </row>
    <row r="49" spans="1:2" x14ac:dyDescent="0.3">
      <c r="A49" s="1">
        <v>46</v>
      </c>
      <c r="B49" s="2">
        <v>14</v>
      </c>
    </row>
    <row r="50" spans="1:2" x14ac:dyDescent="0.3">
      <c r="A50" s="1">
        <v>47</v>
      </c>
      <c r="B50" s="2">
        <v>13</v>
      </c>
    </row>
    <row r="51" spans="1:2" x14ac:dyDescent="0.3">
      <c r="A51" s="1">
        <v>48</v>
      </c>
      <c r="B51" s="2">
        <v>12</v>
      </c>
    </row>
    <row r="52" spans="1:2" x14ac:dyDescent="0.3">
      <c r="A52" s="1">
        <v>49</v>
      </c>
      <c r="B52" s="2">
        <v>11</v>
      </c>
    </row>
    <row r="53" spans="1:2" x14ac:dyDescent="0.3">
      <c r="A53" s="1">
        <v>50</v>
      </c>
      <c r="B53" s="2">
        <v>10</v>
      </c>
    </row>
    <row r="54" spans="1:2" x14ac:dyDescent="0.3">
      <c r="A54" s="1">
        <v>51</v>
      </c>
      <c r="B54" s="2">
        <v>9</v>
      </c>
    </row>
    <row r="55" spans="1:2" x14ac:dyDescent="0.3">
      <c r="A55" s="1">
        <v>52</v>
      </c>
      <c r="B55" s="2">
        <v>8</v>
      </c>
    </row>
    <row r="56" spans="1:2" x14ac:dyDescent="0.3">
      <c r="A56" s="1">
        <v>53</v>
      </c>
      <c r="B56" s="2">
        <v>7</v>
      </c>
    </row>
    <row r="57" spans="1:2" x14ac:dyDescent="0.3">
      <c r="A57" s="1">
        <v>54</v>
      </c>
      <c r="B57" s="2">
        <v>6</v>
      </c>
    </row>
    <row r="58" spans="1:2" x14ac:dyDescent="0.3">
      <c r="A58" s="1">
        <v>55</v>
      </c>
      <c r="B58" s="2">
        <v>5</v>
      </c>
    </row>
    <row r="59" spans="1:2" x14ac:dyDescent="0.3">
      <c r="A59" s="1">
        <v>56</v>
      </c>
      <c r="B59" s="2">
        <v>4</v>
      </c>
    </row>
    <row r="60" spans="1:2" x14ac:dyDescent="0.3">
      <c r="A60" s="1">
        <v>57</v>
      </c>
      <c r="B60" s="2">
        <v>3</v>
      </c>
    </row>
    <row r="61" spans="1:2" x14ac:dyDescent="0.3">
      <c r="A61" s="1">
        <v>58</v>
      </c>
      <c r="B61" s="2">
        <v>2</v>
      </c>
    </row>
    <row r="62" spans="1:2" x14ac:dyDescent="0.3">
      <c r="A62" s="1">
        <v>59</v>
      </c>
      <c r="B62" s="2">
        <v>1</v>
      </c>
    </row>
    <row r="63" spans="1:2" x14ac:dyDescent="0.3">
      <c r="A63" s="1">
        <v>60</v>
      </c>
      <c r="B63" s="2">
        <v>1</v>
      </c>
    </row>
    <row r="64" spans="1:2" x14ac:dyDescent="0.3">
      <c r="A64" s="1">
        <v>61</v>
      </c>
      <c r="B64" s="2">
        <v>0</v>
      </c>
    </row>
    <row r="65" spans="1:2" x14ac:dyDescent="0.3">
      <c r="A65" s="1">
        <v>62</v>
      </c>
      <c r="B65" s="2">
        <v>0</v>
      </c>
    </row>
    <row r="66" spans="1:2" x14ac:dyDescent="0.3">
      <c r="A66" s="1">
        <v>63</v>
      </c>
      <c r="B66" s="2">
        <v>0</v>
      </c>
    </row>
    <row r="67" spans="1:2" x14ac:dyDescent="0.3">
      <c r="A67" s="1">
        <v>64</v>
      </c>
      <c r="B67" s="2">
        <v>0</v>
      </c>
    </row>
    <row r="68" spans="1:2" x14ac:dyDescent="0.3">
      <c r="A68" s="1">
        <v>65</v>
      </c>
      <c r="B68" s="2">
        <v>0</v>
      </c>
    </row>
    <row r="69" spans="1:2" x14ac:dyDescent="0.3">
      <c r="A69" s="1">
        <v>66</v>
      </c>
      <c r="B69" s="2">
        <v>0</v>
      </c>
    </row>
    <row r="70" spans="1:2" x14ac:dyDescent="0.3">
      <c r="A70" s="1">
        <v>67</v>
      </c>
      <c r="B70" s="2">
        <v>0</v>
      </c>
    </row>
    <row r="71" spans="1:2" x14ac:dyDescent="0.3">
      <c r="A71" s="1">
        <v>68</v>
      </c>
      <c r="B71" s="2">
        <v>0</v>
      </c>
    </row>
    <row r="72" spans="1:2" x14ac:dyDescent="0.3">
      <c r="A72" s="1">
        <v>69</v>
      </c>
      <c r="B72" s="2">
        <v>0</v>
      </c>
    </row>
    <row r="73" spans="1:2" x14ac:dyDescent="0.3">
      <c r="A73" s="1">
        <v>70</v>
      </c>
      <c r="B73" s="2">
        <v>0</v>
      </c>
    </row>
    <row r="74" spans="1:2" x14ac:dyDescent="0.3">
      <c r="A74" s="1">
        <v>71</v>
      </c>
      <c r="B74" s="2">
        <v>0</v>
      </c>
    </row>
    <row r="75" spans="1:2" x14ac:dyDescent="0.3">
      <c r="A75" s="1">
        <v>72</v>
      </c>
      <c r="B75" s="2">
        <v>0</v>
      </c>
    </row>
    <row r="76" spans="1:2" x14ac:dyDescent="0.3">
      <c r="A76" s="1">
        <v>73</v>
      </c>
      <c r="B76" s="2">
        <v>0</v>
      </c>
    </row>
    <row r="77" spans="1:2" x14ac:dyDescent="0.3">
      <c r="A77" s="1">
        <v>74</v>
      </c>
      <c r="B77" s="2">
        <v>0</v>
      </c>
    </row>
    <row r="78" spans="1:2" x14ac:dyDescent="0.3">
      <c r="A78" s="1">
        <v>75</v>
      </c>
      <c r="B78" s="2">
        <v>0</v>
      </c>
    </row>
    <row r="79" spans="1:2" x14ac:dyDescent="0.3">
      <c r="A79" s="1">
        <v>76</v>
      </c>
      <c r="B79" s="2">
        <v>0</v>
      </c>
    </row>
    <row r="80" spans="1:2" x14ac:dyDescent="0.3">
      <c r="A80" s="1">
        <v>77</v>
      </c>
      <c r="B80" s="2">
        <v>0</v>
      </c>
    </row>
    <row r="81" spans="1:2" x14ac:dyDescent="0.3">
      <c r="A81" s="1">
        <v>78</v>
      </c>
      <c r="B81" s="2">
        <v>0</v>
      </c>
    </row>
    <row r="82" spans="1:2" x14ac:dyDescent="0.3">
      <c r="A82" s="1">
        <v>79</v>
      </c>
      <c r="B82" s="2">
        <v>0</v>
      </c>
    </row>
    <row r="83" spans="1:2" x14ac:dyDescent="0.3">
      <c r="A83" s="1">
        <v>80</v>
      </c>
      <c r="B83" s="2">
        <v>0</v>
      </c>
    </row>
    <row r="84" spans="1:2" x14ac:dyDescent="0.3">
      <c r="A84" s="1">
        <v>81</v>
      </c>
      <c r="B84" s="2">
        <v>0</v>
      </c>
    </row>
    <row r="85" spans="1:2" x14ac:dyDescent="0.3">
      <c r="A85" s="1">
        <v>82</v>
      </c>
      <c r="B85" s="2">
        <v>0</v>
      </c>
    </row>
    <row r="86" spans="1:2" x14ac:dyDescent="0.3">
      <c r="A86" s="1">
        <v>83</v>
      </c>
      <c r="B86" s="2">
        <v>0</v>
      </c>
    </row>
    <row r="87" spans="1:2" x14ac:dyDescent="0.3">
      <c r="A87" s="1">
        <v>84</v>
      </c>
      <c r="B87" s="2">
        <v>0</v>
      </c>
    </row>
    <row r="88" spans="1:2" x14ac:dyDescent="0.3">
      <c r="A88" s="1">
        <v>85</v>
      </c>
      <c r="B88" s="2">
        <v>0</v>
      </c>
    </row>
    <row r="89" spans="1:2" x14ac:dyDescent="0.3">
      <c r="A89" s="1">
        <v>86</v>
      </c>
      <c r="B89" s="2">
        <v>0</v>
      </c>
    </row>
    <row r="90" spans="1:2" x14ac:dyDescent="0.3">
      <c r="A90" s="1">
        <v>87</v>
      </c>
      <c r="B90" s="2">
        <v>0</v>
      </c>
    </row>
    <row r="91" spans="1:2" x14ac:dyDescent="0.3">
      <c r="A91" s="1">
        <v>88</v>
      </c>
      <c r="B91" s="2">
        <v>0</v>
      </c>
    </row>
    <row r="92" spans="1:2" x14ac:dyDescent="0.3">
      <c r="A92" s="1">
        <v>89</v>
      </c>
      <c r="B92" s="2">
        <v>0</v>
      </c>
    </row>
    <row r="93" spans="1:2" x14ac:dyDescent="0.3">
      <c r="A93" s="1">
        <v>90</v>
      </c>
      <c r="B93" s="2">
        <v>0</v>
      </c>
    </row>
    <row r="94" spans="1:2" x14ac:dyDescent="0.3">
      <c r="A94" s="1">
        <v>91</v>
      </c>
      <c r="B94" s="2">
        <v>0</v>
      </c>
    </row>
    <row r="95" spans="1:2" x14ac:dyDescent="0.3">
      <c r="A95" s="1">
        <v>92</v>
      </c>
      <c r="B95" s="2">
        <v>0</v>
      </c>
    </row>
    <row r="96" spans="1:2" x14ac:dyDescent="0.3">
      <c r="A96" s="1">
        <v>93</v>
      </c>
      <c r="B96" s="2">
        <v>0</v>
      </c>
    </row>
    <row r="97" spans="1:2" x14ac:dyDescent="0.3">
      <c r="A97" s="1">
        <v>94</v>
      </c>
      <c r="B97" s="2">
        <v>0</v>
      </c>
    </row>
    <row r="98" spans="1:2" x14ac:dyDescent="0.3">
      <c r="A98" s="1">
        <v>95</v>
      </c>
      <c r="B98" s="2">
        <v>0</v>
      </c>
    </row>
    <row r="99" spans="1:2" x14ac:dyDescent="0.3">
      <c r="A99" s="1">
        <v>96</v>
      </c>
      <c r="B99" s="2">
        <v>0</v>
      </c>
    </row>
    <row r="100" spans="1:2" x14ac:dyDescent="0.3">
      <c r="A100" s="1">
        <v>97</v>
      </c>
      <c r="B100" s="2">
        <v>0</v>
      </c>
    </row>
    <row r="101" spans="1:2" x14ac:dyDescent="0.3">
      <c r="A101" s="1">
        <v>98</v>
      </c>
      <c r="B101" s="2">
        <v>0</v>
      </c>
    </row>
    <row r="102" spans="1:2" x14ac:dyDescent="0.3">
      <c r="A102" s="1">
        <v>99</v>
      </c>
      <c r="B102" s="2">
        <v>0</v>
      </c>
    </row>
    <row r="103" spans="1:2" x14ac:dyDescent="0.3">
      <c r="A103" s="1">
        <v>100</v>
      </c>
      <c r="B103" s="2">
        <v>0</v>
      </c>
    </row>
    <row r="104" spans="1:2" x14ac:dyDescent="0.3">
      <c r="A104" s="1">
        <v>101</v>
      </c>
      <c r="B104" s="2">
        <v>0</v>
      </c>
    </row>
    <row r="105" spans="1:2" x14ac:dyDescent="0.3">
      <c r="A105" s="1">
        <v>102</v>
      </c>
      <c r="B105" s="2">
        <v>0</v>
      </c>
    </row>
    <row r="106" spans="1:2" x14ac:dyDescent="0.3">
      <c r="A106" s="1">
        <v>103</v>
      </c>
      <c r="B106" s="2">
        <v>0</v>
      </c>
    </row>
    <row r="107" spans="1:2" x14ac:dyDescent="0.3">
      <c r="A107" s="1">
        <v>104</v>
      </c>
      <c r="B107" s="2">
        <v>0</v>
      </c>
    </row>
    <row r="108" spans="1:2" x14ac:dyDescent="0.3">
      <c r="A108" s="1">
        <v>105</v>
      </c>
      <c r="B108" s="2">
        <v>0</v>
      </c>
    </row>
    <row r="109" spans="1:2" x14ac:dyDescent="0.3">
      <c r="A109" s="1">
        <v>106</v>
      </c>
      <c r="B109" s="2">
        <v>0</v>
      </c>
    </row>
    <row r="110" spans="1:2" x14ac:dyDescent="0.3">
      <c r="A110" s="1">
        <v>107</v>
      </c>
      <c r="B110" s="2">
        <v>0</v>
      </c>
    </row>
    <row r="111" spans="1:2" x14ac:dyDescent="0.3">
      <c r="A111" s="1">
        <v>108</v>
      </c>
      <c r="B111" s="2">
        <v>0</v>
      </c>
    </row>
    <row r="112" spans="1:2" x14ac:dyDescent="0.3">
      <c r="A112" s="1">
        <v>109</v>
      </c>
      <c r="B112" s="2">
        <v>0</v>
      </c>
    </row>
    <row r="113" spans="1:2" x14ac:dyDescent="0.3">
      <c r="A113" s="1">
        <v>110</v>
      </c>
      <c r="B113" s="2">
        <v>0</v>
      </c>
    </row>
    <row r="114" spans="1:2" x14ac:dyDescent="0.3">
      <c r="A114" s="1">
        <v>111</v>
      </c>
      <c r="B114" s="2">
        <v>0</v>
      </c>
    </row>
    <row r="115" spans="1:2" x14ac:dyDescent="0.3">
      <c r="A115" s="1">
        <v>112</v>
      </c>
      <c r="B115" s="2">
        <v>0</v>
      </c>
    </row>
    <row r="116" spans="1:2" x14ac:dyDescent="0.3">
      <c r="A116" s="1">
        <v>113</v>
      </c>
      <c r="B116" s="2">
        <v>0</v>
      </c>
    </row>
    <row r="117" spans="1:2" x14ac:dyDescent="0.3">
      <c r="A117" s="1">
        <v>114</v>
      </c>
      <c r="B117" s="2">
        <v>0</v>
      </c>
    </row>
    <row r="118" spans="1:2" x14ac:dyDescent="0.3">
      <c r="A118" s="1">
        <v>115</v>
      </c>
      <c r="B118" s="2">
        <v>0</v>
      </c>
    </row>
    <row r="119" spans="1:2" x14ac:dyDescent="0.3">
      <c r="A119" s="1">
        <v>116</v>
      </c>
      <c r="B119" s="2">
        <v>0</v>
      </c>
    </row>
    <row r="120" spans="1:2" x14ac:dyDescent="0.3">
      <c r="A120" s="1">
        <v>117</v>
      </c>
      <c r="B120" s="2">
        <v>0</v>
      </c>
    </row>
    <row r="121" spans="1:2" x14ac:dyDescent="0.3">
      <c r="A121" s="1">
        <v>118</v>
      </c>
      <c r="B121" s="2">
        <v>0</v>
      </c>
    </row>
    <row r="122" spans="1:2" x14ac:dyDescent="0.3">
      <c r="A122" s="1">
        <v>119</v>
      </c>
      <c r="B122" s="2">
        <v>0</v>
      </c>
    </row>
    <row r="123" spans="1:2" x14ac:dyDescent="0.3">
      <c r="A123" s="1">
        <v>120</v>
      </c>
      <c r="B123" s="2">
        <v>0</v>
      </c>
    </row>
    <row r="124" spans="1:2" x14ac:dyDescent="0.3">
      <c r="A124" s="1">
        <v>121</v>
      </c>
      <c r="B124" s="2">
        <v>0</v>
      </c>
    </row>
    <row r="125" spans="1:2" x14ac:dyDescent="0.3">
      <c r="A125" s="1">
        <v>122</v>
      </c>
      <c r="B125" s="2">
        <v>0</v>
      </c>
    </row>
    <row r="126" spans="1:2" x14ac:dyDescent="0.3">
      <c r="A126" s="1">
        <v>123</v>
      </c>
      <c r="B126" s="2">
        <v>0</v>
      </c>
    </row>
    <row r="127" spans="1:2" x14ac:dyDescent="0.3">
      <c r="A127" s="1">
        <v>124</v>
      </c>
      <c r="B127" s="2">
        <v>0</v>
      </c>
    </row>
    <row r="128" spans="1:2" x14ac:dyDescent="0.3">
      <c r="A128" s="1">
        <v>125</v>
      </c>
      <c r="B128" s="2">
        <v>0</v>
      </c>
    </row>
    <row r="129" spans="1:2" x14ac:dyDescent="0.3">
      <c r="A129" s="1">
        <v>126</v>
      </c>
      <c r="B129" s="2">
        <v>0</v>
      </c>
    </row>
    <row r="130" spans="1:2" x14ac:dyDescent="0.3">
      <c r="A130" s="1">
        <v>127</v>
      </c>
      <c r="B130" s="2">
        <v>0</v>
      </c>
    </row>
    <row r="131" spans="1:2" x14ac:dyDescent="0.3">
      <c r="A131" s="1">
        <v>128</v>
      </c>
      <c r="B131" s="2">
        <v>0</v>
      </c>
    </row>
    <row r="132" spans="1:2" x14ac:dyDescent="0.3">
      <c r="A132" s="1">
        <v>129</v>
      </c>
      <c r="B132" s="2">
        <v>0</v>
      </c>
    </row>
    <row r="133" spans="1:2" x14ac:dyDescent="0.3">
      <c r="A133" s="1">
        <v>130</v>
      </c>
      <c r="B133" s="2">
        <v>0</v>
      </c>
    </row>
    <row r="134" spans="1:2" x14ac:dyDescent="0.3">
      <c r="A134" s="1">
        <v>131</v>
      </c>
      <c r="B134" s="2">
        <v>0</v>
      </c>
    </row>
    <row r="135" spans="1:2" x14ac:dyDescent="0.3">
      <c r="A135" s="1">
        <v>132</v>
      </c>
      <c r="B135" s="2">
        <v>0</v>
      </c>
    </row>
    <row r="136" spans="1:2" x14ac:dyDescent="0.3">
      <c r="A136" s="1">
        <v>133</v>
      </c>
      <c r="B136" s="2">
        <v>0</v>
      </c>
    </row>
    <row r="137" spans="1:2" x14ac:dyDescent="0.3">
      <c r="A137" s="1">
        <v>134</v>
      </c>
      <c r="B137" s="2">
        <v>0</v>
      </c>
    </row>
    <row r="138" spans="1:2" x14ac:dyDescent="0.3">
      <c r="A138" s="1">
        <v>135</v>
      </c>
      <c r="B138" s="2">
        <v>0</v>
      </c>
    </row>
    <row r="139" spans="1:2" x14ac:dyDescent="0.3">
      <c r="A139" s="1">
        <v>136</v>
      </c>
      <c r="B139" s="2">
        <v>0</v>
      </c>
    </row>
    <row r="140" spans="1:2" x14ac:dyDescent="0.3">
      <c r="A140" s="1">
        <v>137</v>
      </c>
      <c r="B140" s="2">
        <v>0</v>
      </c>
    </row>
    <row r="141" spans="1:2" x14ac:dyDescent="0.3">
      <c r="A141" s="1">
        <v>138</v>
      </c>
      <c r="B141" s="2">
        <v>0</v>
      </c>
    </row>
    <row r="142" spans="1:2" x14ac:dyDescent="0.3">
      <c r="A142" s="1">
        <v>139</v>
      </c>
      <c r="B142" s="2">
        <v>0</v>
      </c>
    </row>
    <row r="143" spans="1:2" x14ac:dyDescent="0.3">
      <c r="A143" s="1">
        <v>140</v>
      </c>
      <c r="B143" s="2">
        <v>0</v>
      </c>
    </row>
    <row r="144" spans="1:2" x14ac:dyDescent="0.3">
      <c r="A144" s="1">
        <v>141</v>
      </c>
      <c r="B144" s="2">
        <v>0</v>
      </c>
    </row>
    <row r="145" spans="1:2" x14ac:dyDescent="0.3">
      <c r="A145" s="1">
        <v>142</v>
      </c>
      <c r="B145" s="2">
        <v>0</v>
      </c>
    </row>
    <row r="146" spans="1:2" x14ac:dyDescent="0.3">
      <c r="A146" s="1">
        <v>143</v>
      </c>
      <c r="B146" s="2">
        <v>0</v>
      </c>
    </row>
    <row r="147" spans="1:2" x14ac:dyDescent="0.3">
      <c r="A147" s="1">
        <v>144</v>
      </c>
      <c r="B147" s="2">
        <v>0</v>
      </c>
    </row>
    <row r="148" spans="1:2" x14ac:dyDescent="0.3">
      <c r="A148" s="1">
        <v>145</v>
      </c>
      <c r="B148" s="2">
        <v>0</v>
      </c>
    </row>
    <row r="149" spans="1:2" x14ac:dyDescent="0.3">
      <c r="A149" s="1">
        <v>146</v>
      </c>
      <c r="B149" s="2">
        <v>0</v>
      </c>
    </row>
    <row r="150" spans="1:2" x14ac:dyDescent="0.3">
      <c r="A150" s="1">
        <v>147</v>
      </c>
      <c r="B150" s="2">
        <v>0</v>
      </c>
    </row>
    <row r="151" spans="1:2" x14ac:dyDescent="0.3">
      <c r="A151" s="1">
        <v>148</v>
      </c>
      <c r="B151" s="2">
        <v>0</v>
      </c>
    </row>
    <row r="152" spans="1:2" x14ac:dyDescent="0.3">
      <c r="A152" s="1">
        <v>149</v>
      </c>
      <c r="B152" s="2">
        <v>0</v>
      </c>
    </row>
    <row r="153" spans="1:2" x14ac:dyDescent="0.3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0C73-099A-4454-AD5E-DF2CB94629D0}">
  <dimension ref="A1:P102"/>
  <sheetViews>
    <sheetView workbookViewId="0">
      <selection activeCell="D5" sqref="D5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88671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N1" t="s">
        <v>3</v>
      </c>
      <c r="O1" t="s">
        <v>224</v>
      </c>
      <c r="P1" t="s">
        <v>10</v>
      </c>
    </row>
    <row r="2" spans="1:16" x14ac:dyDescent="0.3">
      <c r="A2" s="13">
        <v>1</v>
      </c>
      <c r="B2" s="14">
        <v>80725</v>
      </c>
      <c r="C2" s="14">
        <v>6</v>
      </c>
      <c r="D2" s="15" t="s">
        <v>16</v>
      </c>
      <c r="E2" s="15" t="s">
        <v>17</v>
      </c>
      <c r="F2" s="14">
        <v>4</v>
      </c>
      <c r="G2" s="15" t="s">
        <v>18</v>
      </c>
      <c r="H2" s="15" t="s">
        <v>19</v>
      </c>
      <c r="I2" s="15"/>
      <c r="J2" s="15" t="s">
        <v>19</v>
      </c>
      <c r="K2" s="16">
        <v>0</v>
      </c>
      <c r="N2">
        <f>'NAT18.5121'!$B2</f>
        <v>80725</v>
      </c>
      <c r="O2">
        <f>IF(AND(A2&gt;0,A2&lt;999),IFERROR(VLOOKUP(results5121[[#This Row],[Card]],U14W[],1,FALSE),0),0)</f>
        <v>80725</v>
      </c>
      <c r="P2">
        <f>'NAT18.5121'!$A2</f>
        <v>1</v>
      </c>
    </row>
    <row r="3" spans="1:16" x14ac:dyDescent="0.3">
      <c r="A3" s="17">
        <v>2</v>
      </c>
      <c r="B3" s="18">
        <v>80816</v>
      </c>
      <c r="C3" s="18">
        <v>18</v>
      </c>
      <c r="D3" s="19" t="s">
        <v>20</v>
      </c>
      <c r="E3" s="19" t="s">
        <v>21</v>
      </c>
      <c r="F3" s="18">
        <v>4</v>
      </c>
      <c r="G3" s="19" t="s">
        <v>18</v>
      </c>
      <c r="H3" s="19" t="s">
        <v>22</v>
      </c>
      <c r="I3" s="19"/>
      <c r="J3" s="19" t="s">
        <v>22</v>
      </c>
      <c r="K3" s="20">
        <v>2.58</v>
      </c>
      <c r="N3">
        <f>'NAT18.5121'!$B3</f>
        <v>80816</v>
      </c>
      <c r="O3">
        <f>IF(AND(A3&gt;0,A3&lt;999),IFERROR(VLOOKUP(results5121[[#This Row],[Card]],U14W[],1,FALSE),0),0)</f>
        <v>80816</v>
      </c>
      <c r="P3">
        <f>'NAT18.5121'!$A3</f>
        <v>2</v>
      </c>
    </row>
    <row r="4" spans="1:16" x14ac:dyDescent="0.3">
      <c r="A4" s="13">
        <v>3</v>
      </c>
      <c r="B4" s="14">
        <v>80818</v>
      </c>
      <c r="C4" s="14">
        <v>12</v>
      </c>
      <c r="D4" s="15" t="s">
        <v>23</v>
      </c>
      <c r="E4" s="15" t="s">
        <v>21</v>
      </c>
      <c r="F4" s="14">
        <v>4</v>
      </c>
      <c r="G4" s="15" t="s">
        <v>18</v>
      </c>
      <c r="H4" s="15" t="s">
        <v>24</v>
      </c>
      <c r="I4" s="15"/>
      <c r="J4" s="15" t="s">
        <v>24</v>
      </c>
      <c r="K4" s="16">
        <v>13.74</v>
      </c>
      <c r="N4">
        <f>'NAT18.5121'!$B4</f>
        <v>80818</v>
      </c>
      <c r="O4">
        <f>IF(AND(A4&gt;0,A4&lt;999),IFERROR(VLOOKUP(results5121[[#This Row],[Card]],U14W[],1,FALSE),0),0)</f>
        <v>80818</v>
      </c>
      <c r="P4">
        <f>'NAT18.5121'!$A4</f>
        <v>3</v>
      </c>
    </row>
    <row r="5" spans="1:16" x14ac:dyDescent="0.3">
      <c r="A5" s="17">
        <v>4</v>
      </c>
      <c r="B5" s="18">
        <v>78422</v>
      </c>
      <c r="C5" s="18">
        <v>7</v>
      </c>
      <c r="D5" s="19" t="s">
        <v>25</v>
      </c>
      <c r="E5" s="19" t="s">
        <v>26</v>
      </c>
      <c r="F5" s="18">
        <v>4</v>
      </c>
      <c r="G5" s="19" t="s">
        <v>18</v>
      </c>
      <c r="H5" s="19" t="s">
        <v>27</v>
      </c>
      <c r="I5" s="19"/>
      <c r="J5" s="19" t="s">
        <v>27</v>
      </c>
      <c r="K5" s="20">
        <v>15.46</v>
      </c>
      <c r="N5">
        <f>'NAT18.5121'!$B5</f>
        <v>78422</v>
      </c>
      <c r="O5">
        <f>IF(AND(A5&gt;0,A5&lt;999),IFERROR(VLOOKUP(results5121[[#This Row],[Card]],U14W[],1,FALSE),0),0)</f>
        <v>78422</v>
      </c>
      <c r="P5">
        <f>'NAT18.5121'!$A5</f>
        <v>4</v>
      </c>
    </row>
    <row r="6" spans="1:16" x14ac:dyDescent="0.3">
      <c r="A6" s="13">
        <v>5</v>
      </c>
      <c r="B6" s="14">
        <v>89489</v>
      </c>
      <c r="C6" s="14">
        <v>17</v>
      </c>
      <c r="D6" s="15" t="s">
        <v>28</v>
      </c>
      <c r="E6" s="15" t="s">
        <v>21</v>
      </c>
      <c r="F6" s="14">
        <v>4</v>
      </c>
      <c r="G6" s="15" t="s">
        <v>18</v>
      </c>
      <c r="H6" s="15" t="s">
        <v>29</v>
      </c>
      <c r="I6" s="15"/>
      <c r="J6" s="15" t="s">
        <v>29</v>
      </c>
      <c r="K6" s="16">
        <v>16.11</v>
      </c>
      <c r="N6">
        <f>'NAT18.5121'!$B6</f>
        <v>89489</v>
      </c>
      <c r="O6">
        <f>IF(AND(A6&gt;0,A6&lt;999),IFERROR(VLOOKUP(results5121[[#This Row],[Card]],U14W[],1,FALSE),0),0)</f>
        <v>89489</v>
      </c>
      <c r="P6">
        <f>'NAT18.5121'!$A6</f>
        <v>5</v>
      </c>
    </row>
    <row r="7" spans="1:16" x14ac:dyDescent="0.3">
      <c r="A7" s="17">
        <v>6</v>
      </c>
      <c r="B7" s="18">
        <v>82204</v>
      </c>
      <c r="C7" s="18">
        <v>10</v>
      </c>
      <c r="D7" s="19" t="s">
        <v>30</v>
      </c>
      <c r="E7" s="19" t="s">
        <v>26</v>
      </c>
      <c r="F7" s="18">
        <v>4</v>
      </c>
      <c r="G7" s="19" t="s">
        <v>18</v>
      </c>
      <c r="H7" s="19" t="s">
        <v>31</v>
      </c>
      <c r="I7" s="19"/>
      <c r="J7" s="19" t="s">
        <v>31</v>
      </c>
      <c r="K7" s="20">
        <v>22.33</v>
      </c>
      <c r="N7">
        <f>'NAT18.5121'!$B7</f>
        <v>82204</v>
      </c>
      <c r="O7">
        <f>IF(AND(A7&gt;0,A7&lt;999),IFERROR(VLOOKUP(results5121[[#This Row],[Card]],U14W[],1,FALSE),0),0)</f>
        <v>82204</v>
      </c>
      <c r="P7">
        <f>'NAT18.5121'!$A7</f>
        <v>6</v>
      </c>
    </row>
    <row r="8" spans="1:16" x14ac:dyDescent="0.3">
      <c r="A8" s="13">
        <v>7</v>
      </c>
      <c r="B8" s="14">
        <v>81497</v>
      </c>
      <c r="C8" s="14">
        <v>19</v>
      </c>
      <c r="D8" s="15" t="s">
        <v>32</v>
      </c>
      <c r="E8" s="15" t="s">
        <v>17</v>
      </c>
      <c r="F8" s="14">
        <v>4</v>
      </c>
      <c r="G8" s="15" t="s">
        <v>18</v>
      </c>
      <c r="H8" s="15" t="s">
        <v>33</v>
      </c>
      <c r="I8" s="15"/>
      <c r="J8" s="15" t="s">
        <v>33</v>
      </c>
      <c r="K8" s="16">
        <v>22.76</v>
      </c>
      <c r="N8">
        <f>'NAT18.5121'!$B8</f>
        <v>81497</v>
      </c>
      <c r="O8">
        <f>IF(AND(A8&gt;0,A8&lt;999),IFERROR(VLOOKUP(results5121[[#This Row],[Card]],U14W[],1,FALSE),0),0)</f>
        <v>81497</v>
      </c>
      <c r="P8">
        <f>'NAT18.5121'!$A8</f>
        <v>7</v>
      </c>
    </row>
    <row r="9" spans="1:16" x14ac:dyDescent="0.3">
      <c r="A9" s="17">
        <v>8</v>
      </c>
      <c r="B9" s="18">
        <v>80730</v>
      </c>
      <c r="C9" s="18">
        <v>25</v>
      </c>
      <c r="D9" s="19" t="s">
        <v>34</v>
      </c>
      <c r="E9" s="19" t="s">
        <v>17</v>
      </c>
      <c r="F9" s="18">
        <v>4</v>
      </c>
      <c r="G9" s="19" t="s">
        <v>18</v>
      </c>
      <c r="H9" s="19" t="s">
        <v>35</v>
      </c>
      <c r="I9" s="19"/>
      <c r="J9" s="19" t="s">
        <v>35</v>
      </c>
      <c r="K9" s="20">
        <v>30.28</v>
      </c>
      <c r="N9">
        <f>'NAT18.5121'!$B9</f>
        <v>80730</v>
      </c>
      <c r="O9">
        <f>IF(AND(A9&gt;0,A9&lt;999),IFERROR(VLOOKUP(results5121[[#This Row],[Card]],U14W[],1,FALSE),0),0)</f>
        <v>80730</v>
      </c>
      <c r="P9">
        <f>'NAT18.5121'!$A9</f>
        <v>8</v>
      </c>
    </row>
    <row r="10" spans="1:16" x14ac:dyDescent="0.3">
      <c r="A10" s="13">
        <v>9</v>
      </c>
      <c r="B10" s="14">
        <v>81146</v>
      </c>
      <c r="C10" s="14">
        <v>36</v>
      </c>
      <c r="D10" s="15" t="s">
        <v>36</v>
      </c>
      <c r="E10" s="15" t="s">
        <v>21</v>
      </c>
      <c r="F10" s="14">
        <v>4</v>
      </c>
      <c r="G10" s="15" t="s">
        <v>18</v>
      </c>
      <c r="H10" s="15" t="s">
        <v>37</v>
      </c>
      <c r="I10" s="15"/>
      <c r="J10" s="15" t="s">
        <v>37</v>
      </c>
      <c r="K10" s="16">
        <v>30.71</v>
      </c>
      <c r="N10">
        <f>'NAT18.5121'!$B10</f>
        <v>81146</v>
      </c>
      <c r="O10">
        <f>IF(AND(A10&gt;0,A10&lt;999),IFERROR(VLOOKUP(results5121[[#This Row],[Card]],U14W[],1,FALSE),0),0)</f>
        <v>81146</v>
      </c>
      <c r="P10">
        <f>'NAT18.5121'!$A10</f>
        <v>9</v>
      </c>
    </row>
    <row r="11" spans="1:16" x14ac:dyDescent="0.3">
      <c r="A11" s="17">
        <v>10</v>
      </c>
      <c r="B11" s="18">
        <v>78192</v>
      </c>
      <c r="C11" s="18">
        <v>60</v>
      </c>
      <c r="D11" s="19" t="s">
        <v>38</v>
      </c>
      <c r="E11" s="19" t="s">
        <v>26</v>
      </c>
      <c r="F11" s="18">
        <v>4</v>
      </c>
      <c r="G11" s="19" t="s">
        <v>18</v>
      </c>
      <c r="H11" s="19" t="s">
        <v>39</v>
      </c>
      <c r="I11" s="19"/>
      <c r="J11" s="19" t="s">
        <v>39</v>
      </c>
      <c r="K11" s="20">
        <v>32.86</v>
      </c>
      <c r="N11">
        <f>'NAT18.5121'!$B11</f>
        <v>78192</v>
      </c>
      <c r="O11">
        <f>IF(AND(A11&gt;0,A11&lt;999),IFERROR(VLOOKUP(results5121[[#This Row],[Card]],U14W[],1,FALSE),0),0)</f>
        <v>78192</v>
      </c>
      <c r="P11">
        <f>'NAT18.5121'!$A11</f>
        <v>10</v>
      </c>
    </row>
    <row r="12" spans="1:16" x14ac:dyDescent="0.3">
      <c r="A12" s="13">
        <v>11</v>
      </c>
      <c r="B12" s="14">
        <v>89490</v>
      </c>
      <c r="C12" s="14">
        <v>61</v>
      </c>
      <c r="D12" s="15" t="s">
        <v>40</v>
      </c>
      <c r="E12" s="15" t="s">
        <v>41</v>
      </c>
      <c r="F12" s="14">
        <v>4</v>
      </c>
      <c r="G12" s="15" t="s">
        <v>18</v>
      </c>
      <c r="H12" s="15" t="s">
        <v>42</v>
      </c>
      <c r="I12" s="15"/>
      <c r="J12" s="15" t="s">
        <v>42</v>
      </c>
      <c r="K12" s="16">
        <v>33.72</v>
      </c>
      <c r="N12">
        <f>'NAT18.5121'!$B12</f>
        <v>89490</v>
      </c>
      <c r="O12">
        <f>IF(AND(A12&gt;0,A12&lt;999),IFERROR(VLOOKUP(results5121[[#This Row],[Card]],U14W[],1,FALSE),0),0)</f>
        <v>89490</v>
      </c>
      <c r="P12">
        <f>'NAT18.5121'!$A12</f>
        <v>11</v>
      </c>
    </row>
    <row r="13" spans="1:16" x14ac:dyDescent="0.3">
      <c r="A13" s="17">
        <v>12</v>
      </c>
      <c r="B13" s="18">
        <v>81088</v>
      </c>
      <c r="C13" s="18">
        <v>16</v>
      </c>
      <c r="D13" s="19" t="s">
        <v>43</v>
      </c>
      <c r="E13" s="19" t="s">
        <v>17</v>
      </c>
      <c r="F13" s="18">
        <v>4</v>
      </c>
      <c r="G13" s="19" t="s">
        <v>18</v>
      </c>
      <c r="H13" s="19" t="s">
        <v>44</v>
      </c>
      <c r="I13" s="19"/>
      <c r="J13" s="19" t="s">
        <v>44</v>
      </c>
      <c r="K13" s="20">
        <v>34.36</v>
      </c>
      <c r="N13">
        <f>'NAT18.5121'!$B13</f>
        <v>81088</v>
      </c>
      <c r="O13">
        <f>IF(AND(A13&gt;0,A13&lt;999),IFERROR(VLOOKUP(results5121[[#This Row],[Card]],U14W[],1,FALSE),0),0)</f>
        <v>81088</v>
      </c>
      <c r="P13">
        <f>'NAT18.5121'!$A13</f>
        <v>12</v>
      </c>
    </row>
    <row r="14" spans="1:16" x14ac:dyDescent="0.3">
      <c r="A14" s="13">
        <v>13</v>
      </c>
      <c r="B14" s="14">
        <v>81113</v>
      </c>
      <c r="C14" s="14">
        <v>37</v>
      </c>
      <c r="D14" s="15" t="s">
        <v>45</v>
      </c>
      <c r="E14" s="15" t="s">
        <v>17</v>
      </c>
      <c r="F14" s="14">
        <v>4</v>
      </c>
      <c r="G14" s="15" t="s">
        <v>18</v>
      </c>
      <c r="H14" s="15" t="s">
        <v>46</v>
      </c>
      <c r="I14" s="15"/>
      <c r="J14" s="15" t="s">
        <v>46</v>
      </c>
      <c r="K14" s="16">
        <v>35.22</v>
      </c>
      <c r="N14">
        <f>'NAT18.5121'!$B14</f>
        <v>81113</v>
      </c>
      <c r="O14">
        <f>IF(AND(A14&gt;0,A14&lt;999),IFERROR(VLOOKUP(results5121[[#This Row],[Card]],U14W[],1,FALSE),0),0)</f>
        <v>81113</v>
      </c>
      <c r="P14">
        <f>'NAT18.5121'!$A14</f>
        <v>13</v>
      </c>
    </row>
    <row r="15" spans="1:16" x14ac:dyDescent="0.3">
      <c r="A15" s="17">
        <v>14</v>
      </c>
      <c r="B15" s="18">
        <v>84825</v>
      </c>
      <c r="C15" s="18">
        <v>2</v>
      </c>
      <c r="D15" s="19" t="s">
        <v>47</v>
      </c>
      <c r="E15" s="19" t="s">
        <v>48</v>
      </c>
      <c r="F15" s="18">
        <v>4</v>
      </c>
      <c r="G15" s="19" t="s">
        <v>18</v>
      </c>
      <c r="H15" s="19" t="s">
        <v>49</v>
      </c>
      <c r="I15" s="19"/>
      <c r="J15" s="19" t="s">
        <v>49</v>
      </c>
      <c r="K15" s="20">
        <v>36.29</v>
      </c>
      <c r="N15">
        <f>'NAT18.5121'!$B15</f>
        <v>84825</v>
      </c>
      <c r="O15">
        <f>IF(AND(A15&gt;0,A15&lt;999),IFERROR(VLOOKUP(results5121[[#This Row],[Card]],U14W[],1,FALSE),0),0)</f>
        <v>84825</v>
      </c>
      <c r="P15">
        <f>'NAT18.5121'!$A15</f>
        <v>14</v>
      </c>
    </row>
    <row r="16" spans="1:16" x14ac:dyDescent="0.3">
      <c r="A16" s="13">
        <v>14</v>
      </c>
      <c r="B16" s="14">
        <v>80672</v>
      </c>
      <c r="C16" s="14">
        <v>1</v>
      </c>
      <c r="D16" s="15" t="s">
        <v>50</v>
      </c>
      <c r="E16" s="15" t="s">
        <v>51</v>
      </c>
      <c r="F16" s="14">
        <v>4</v>
      </c>
      <c r="G16" s="15" t="s">
        <v>18</v>
      </c>
      <c r="H16" s="15" t="s">
        <v>49</v>
      </c>
      <c r="I16" s="15"/>
      <c r="J16" s="15" t="s">
        <v>49</v>
      </c>
      <c r="K16" s="16">
        <v>36.29</v>
      </c>
      <c r="N16">
        <f>'NAT18.5121'!$B16</f>
        <v>80672</v>
      </c>
      <c r="O16">
        <f>IF(AND(A16&gt;0,A16&lt;999),IFERROR(VLOOKUP(results5121[[#This Row],[Card]],U14W[],1,FALSE),0),0)</f>
        <v>80672</v>
      </c>
      <c r="P16">
        <f>'NAT18.5121'!$A16</f>
        <v>14</v>
      </c>
    </row>
    <row r="17" spans="1:16" x14ac:dyDescent="0.3">
      <c r="A17" s="17">
        <v>16</v>
      </c>
      <c r="B17" s="18">
        <v>80732</v>
      </c>
      <c r="C17" s="18">
        <v>9</v>
      </c>
      <c r="D17" s="19" t="s">
        <v>52</v>
      </c>
      <c r="E17" s="19" t="s">
        <v>17</v>
      </c>
      <c r="F17" s="18">
        <v>4</v>
      </c>
      <c r="G17" s="19" t="s">
        <v>18</v>
      </c>
      <c r="H17" s="19" t="s">
        <v>53</v>
      </c>
      <c r="I17" s="19"/>
      <c r="J17" s="19" t="s">
        <v>53</v>
      </c>
      <c r="K17" s="20">
        <v>41.02</v>
      </c>
      <c r="N17">
        <f>'NAT18.5121'!$B17</f>
        <v>80732</v>
      </c>
      <c r="O17">
        <f>IF(AND(A17&gt;0,A17&lt;999),IFERROR(VLOOKUP(results5121[[#This Row],[Card]],U14W[],1,FALSE),0),0)</f>
        <v>80732</v>
      </c>
      <c r="P17">
        <f>'NAT18.5121'!$A17</f>
        <v>16</v>
      </c>
    </row>
    <row r="18" spans="1:16" x14ac:dyDescent="0.3">
      <c r="A18" s="13">
        <v>17</v>
      </c>
      <c r="B18" s="14">
        <v>80727</v>
      </c>
      <c r="C18" s="14">
        <v>3</v>
      </c>
      <c r="D18" s="15" t="s">
        <v>54</v>
      </c>
      <c r="E18" s="15" t="s">
        <v>17</v>
      </c>
      <c r="F18" s="14">
        <v>5</v>
      </c>
      <c r="G18" s="15" t="s">
        <v>18</v>
      </c>
      <c r="H18" s="15" t="s">
        <v>55</v>
      </c>
      <c r="I18" s="15"/>
      <c r="J18" s="15" t="s">
        <v>55</v>
      </c>
      <c r="K18" s="16">
        <v>42.74</v>
      </c>
      <c r="N18">
        <f>'NAT18.5121'!$B18</f>
        <v>80727</v>
      </c>
      <c r="O18">
        <f>IF(AND(A18&gt;0,A18&lt;999),IFERROR(VLOOKUP(results5121[[#This Row],[Card]],U14W[],1,FALSE),0),0)</f>
        <v>80727</v>
      </c>
      <c r="P18">
        <f>'NAT18.5121'!$A18</f>
        <v>17</v>
      </c>
    </row>
    <row r="19" spans="1:16" x14ac:dyDescent="0.3">
      <c r="A19" s="17">
        <v>18</v>
      </c>
      <c r="B19" s="18">
        <v>81503</v>
      </c>
      <c r="C19" s="18">
        <v>34</v>
      </c>
      <c r="D19" s="19" t="s">
        <v>56</v>
      </c>
      <c r="E19" s="19" t="s">
        <v>17</v>
      </c>
      <c r="F19" s="18">
        <v>4</v>
      </c>
      <c r="G19" s="19" t="s">
        <v>18</v>
      </c>
      <c r="H19" s="19" t="s">
        <v>57</v>
      </c>
      <c r="I19" s="19"/>
      <c r="J19" s="19" t="s">
        <v>57</v>
      </c>
      <c r="K19" s="20">
        <v>43.17</v>
      </c>
      <c r="N19">
        <f>'NAT18.5121'!$B19</f>
        <v>81503</v>
      </c>
      <c r="O19">
        <f>IF(AND(A19&gt;0,A19&lt;999),IFERROR(VLOOKUP(results5121[[#This Row],[Card]],U14W[],1,FALSE),0),0)</f>
        <v>81503</v>
      </c>
      <c r="P19">
        <f>'NAT18.5121'!$A19</f>
        <v>18</v>
      </c>
    </row>
    <row r="20" spans="1:16" x14ac:dyDescent="0.3">
      <c r="A20" s="13">
        <v>19</v>
      </c>
      <c r="B20" s="14">
        <v>82190</v>
      </c>
      <c r="C20" s="14">
        <v>8</v>
      </c>
      <c r="D20" s="15" t="s">
        <v>58</v>
      </c>
      <c r="E20" s="15" t="s">
        <v>51</v>
      </c>
      <c r="F20" s="14">
        <v>4</v>
      </c>
      <c r="G20" s="15" t="s">
        <v>18</v>
      </c>
      <c r="H20" s="15" t="s">
        <v>59</v>
      </c>
      <c r="I20" s="15"/>
      <c r="J20" s="15" t="s">
        <v>59</v>
      </c>
      <c r="K20" s="16">
        <v>44.88</v>
      </c>
      <c r="N20">
        <f>'NAT18.5121'!$B20</f>
        <v>82190</v>
      </c>
      <c r="O20">
        <f>IF(AND(A20&gt;0,A20&lt;999),IFERROR(VLOOKUP(results5121[[#This Row],[Card]],U14W[],1,FALSE),0),0)</f>
        <v>82190</v>
      </c>
      <c r="P20">
        <f>'NAT18.5121'!$A20</f>
        <v>19</v>
      </c>
    </row>
    <row r="21" spans="1:16" x14ac:dyDescent="0.3">
      <c r="A21" s="17">
        <v>20</v>
      </c>
      <c r="B21" s="18">
        <v>80823</v>
      </c>
      <c r="C21" s="18">
        <v>21</v>
      </c>
      <c r="D21" s="19" t="s">
        <v>60</v>
      </c>
      <c r="E21" s="19" t="s">
        <v>21</v>
      </c>
      <c r="F21" s="18">
        <v>4</v>
      </c>
      <c r="G21" s="19" t="s">
        <v>18</v>
      </c>
      <c r="H21" s="19" t="s">
        <v>61</v>
      </c>
      <c r="I21" s="19"/>
      <c r="J21" s="19" t="s">
        <v>61</v>
      </c>
      <c r="K21" s="20">
        <v>45.74</v>
      </c>
      <c r="N21">
        <f>'NAT18.5121'!$B21</f>
        <v>80823</v>
      </c>
      <c r="O21">
        <f>IF(AND(A21&gt;0,A21&lt;999),IFERROR(VLOOKUP(results5121[[#This Row],[Card]],U14W[],1,FALSE),0),0)</f>
        <v>80823</v>
      </c>
      <c r="P21">
        <f>'NAT18.5121'!$A21</f>
        <v>20</v>
      </c>
    </row>
    <row r="22" spans="1:16" x14ac:dyDescent="0.3">
      <c r="A22" s="13">
        <v>21</v>
      </c>
      <c r="B22" s="14">
        <v>82448</v>
      </c>
      <c r="C22" s="14">
        <v>62</v>
      </c>
      <c r="D22" s="15" t="s">
        <v>62</v>
      </c>
      <c r="E22" s="15" t="s">
        <v>41</v>
      </c>
      <c r="F22" s="14">
        <v>4</v>
      </c>
      <c r="G22" s="15" t="s">
        <v>18</v>
      </c>
      <c r="H22" s="15" t="s">
        <v>63</v>
      </c>
      <c r="I22" s="15"/>
      <c r="J22" s="15" t="s">
        <v>63</v>
      </c>
      <c r="K22" s="16">
        <v>51.33</v>
      </c>
      <c r="N22">
        <f>'NAT18.5121'!$B22</f>
        <v>82448</v>
      </c>
      <c r="O22">
        <f>IF(AND(A22&gt;0,A22&lt;999),IFERROR(VLOOKUP(results5121[[#This Row],[Card]],U14W[],1,FALSE),0),0)</f>
        <v>82448</v>
      </c>
      <c r="P22">
        <f>'NAT18.5121'!$A22</f>
        <v>21</v>
      </c>
    </row>
    <row r="23" spans="1:16" x14ac:dyDescent="0.3">
      <c r="A23" s="17">
        <v>22</v>
      </c>
      <c r="B23" s="18">
        <v>78410</v>
      </c>
      <c r="C23" s="18">
        <v>4</v>
      </c>
      <c r="D23" s="19" t="s">
        <v>64</v>
      </c>
      <c r="E23" s="19" t="s">
        <v>65</v>
      </c>
      <c r="F23" s="18">
        <v>4</v>
      </c>
      <c r="G23" s="19" t="s">
        <v>18</v>
      </c>
      <c r="H23" s="19" t="s">
        <v>66</v>
      </c>
      <c r="I23" s="19"/>
      <c r="J23" s="19" t="s">
        <v>66</v>
      </c>
      <c r="K23" s="20">
        <v>56.05</v>
      </c>
      <c r="N23">
        <f>'NAT18.5121'!$B23</f>
        <v>78410</v>
      </c>
      <c r="O23">
        <f>IF(AND(A23&gt;0,A23&lt;999),IFERROR(VLOOKUP(results5121[[#This Row],[Card]],U14W[],1,FALSE),0),0)</f>
        <v>78410</v>
      </c>
      <c r="P23">
        <f>'NAT18.5121'!$A23</f>
        <v>22</v>
      </c>
    </row>
    <row r="24" spans="1:16" x14ac:dyDescent="0.3">
      <c r="A24" s="13">
        <v>23</v>
      </c>
      <c r="B24" s="14">
        <v>81869</v>
      </c>
      <c r="C24" s="14">
        <v>29</v>
      </c>
      <c r="D24" s="15" t="s">
        <v>67</v>
      </c>
      <c r="E24" s="15" t="s">
        <v>68</v>
      </c>
      <c r="F24" s="14">
        <v>5</v>
      </c>
      <c r="G24" s="15" t="s">
        <v>18</v>
      </c>
      <c r="H24" s="15" t="s">
        <v>69</v>
      </c>
      <c r="I24" s="15"/>
      <c r="J24" s="15" t="s">
        <v>69</v>
      </c>
      <c r="K24" s="16">
        <v>62.92</v>
      </c>
      <c r="N24">
        <f>'NAT18.5121'!$B24</f>
        <v>81869</v>
      </c>
      <c r="O24">
        <f>IF(AND(A24&gt;0,A24&lt;999),IFERROR(VLOOKUP(results5121[[#This Row],[Card]],U14W[],1,FALSE),0),0)</f>
        <v>81869</v>
      </c>
      <c r="P24">
        <f>'NAT18.5121'!$A24</f>
        <v>23</v>
      </c>
    </row>
    <row r="25" spans="1:16" x14ac:dyDescent="0.3">
      <c r="A25" s="17">
        <v>24</v>
      </c>
      <c r="B25" s="18">
        <v>81102</v>
      </c>
      <c r="C25" s="18">
        <v>22</v>
      </c>
      <c r="D25" s="19" t="s">
        <v>70</v>
      </c>
      <c r="E25" s="19" t="s">
        <v>17</v>
      </c>
      <c r="F25" s="18">
        <v>5</v>
      </c>
      <c r="G25" s="19" t="s">
        <v>18</v>
      </c>
      <c r="H25" s="19" t="s">
        <v>71</v>
      </c>
      <c r="I25" s="19"/>
      <c r="J25" s="19" t="s">
        <v>71</v>
      </c>
      <c r="K25" s="20">
        <v>63.78</v>
      </c>
      <c r="N25">
        <f>'NAT18.5121'!$B25</f>
        <v>81102</v>
      </c>
      <c r="O25">
        <f>IF(AND(A25&gt;0,A25&lt;999),IFERROR(VLOOKUP(results5121[[#This Row],[Card]],U14W[],1,FALSE),0),0)</f>
        <v>81102</v>
      </c>
      <c r="P25">
        <f>'NAT18.5121'!$A25</f>
        <v>24</v>
      </c>
    </row>
    <row r="26" spans="1:16" x14ac:dyDescent="0.3">
      <c r="A26" s="13">
        <v>25</v>
      </c>
      <c r="B26" s="14">
        <v>82175</v>
      </c>
      <c r="C26" s="14">
        <v>24</v>
      </c>
      <c r="D26" s="15" t="s">
        <v>72</v>
      </c>
      <c r="E26" s="15" t="s">
        <v>68</v>
      </c>
      <c r="F26" s="14">
        <v>4</v>
      </c>
      <c r="G26" s="15" t="s">
        <v>18</v>
      </c>
      <c r="H26" s="15" t="s">
        <v>73</v>
      </c>
      <c r="I26" s="15"/>
      <c r="J26" s="15" t="s">
        <v>73</v>
      </c>
      <c r="K26" s="16">
        <v>66.790000000000006</v>
      </c>
      <c r="N26">
        <f>'NAT18.5121'!$B26</f>
        <v>82175</v>
      </c>
      <c r="O26">
        <f>IF(AND(A26&gt;0,A26&lt;999),IFERROR(VLOOKUP(results5121[[#This Row],[Card]],U14W[],1,FALSE),0),0)</f>
        <v>82175</v>
      </c>
      <c r="P26">
        <f>'NAT18.5121'!$A26</f>
        <v>25</v>
      </c>
    </row>
    <row r="27" spans="1:16" x14ac:dyDescent="0.3">
      <c r="A27" s="17">
        <v>26</v>
      </c>
      <c r="B27" s="18">
        <v>85773</v>
      </c>
      <c r="C27" s="18">
        <v>90</v>
      </c>
      <c r="D27" s="19" t="s">
        <v>74</v>
      </c>
      <c r="E27" s="19" t="s">
        <v>21</v>
      </c>
      <c r="F27" s="18">
        <v>5</v>
      </c>
      <c r="G27" s="19" t="s">
        <v>18</v>
      </c>
      <c r="H27" s="19" t="s">
        <v>75</v>
      </c>
      <c r="I27" s="19"/>
      <c r="J27" s="19" t="s">
        <v>75</v>
      </c>
      <c r="K27" s="20">
        <v>67</v>
      </c>
      <c r="N27">
        <f>'NAT18.5121'!$B27</f>
        <v>85773</v>
      </c>
      <c r="O27">
        <f>IF(AND(A27&gt;0,A27&lt;999),IFERROR(VLOOKUP(results5121[[#This Row],[Card]],U14W[],1,FALSE),0),0)</f>
        <v>85773</v>
      </c>
      <c r="P27">
        <f>'NAT18.5121'!$A27</f>
        <v>26</v>
      </c>
    </row>
    <row r="28" spans="1:16" x14ac:dyDescent="0.3">
      <c r="A28" s="13">
        <v>27</v>
      </c>
      <c r="B28" s="14">
        <v>88510</v>
      </c>
      <c r="C28" s="14">
        <v>51</v>
      </c>
      <c r="D28" s="15" t="s">
        <v>76</v>
      </c>
      <c r="E28" s="15" t="s">
        <v>68</v>
      </c>
      <c r="F28" s="14">
        <v>4</v>
      </c>
      <c r="G28" s="15" t="s">
        <v>18</v>
      </c>
      <c r="H28" s="15" t="s">
        <v>77</v>
      </c>
      <c r="I28" s="15"/>
      <c r="J28" s="15" t="s">
        <v>77</v>
      </c>
      <c r="K28" s="16">
        <v>68.290000000000006</v>
      </c>
      <c r="N28">
        <f>'NAT18.5121'!$B28</f>
        <v>88510</v>
      </c>
      <c r="O28">
        <f>IF(AND(A28&gt;0,A28&lt;999),IFERROR(VLOOKUP(results5121[[#This Row],[Card]],U14W[],1,FALSE),0),0)</f>
        <v>88510</v>
      </c>
      <c r="P28">
        <f>'NAT18.5121'!$A28</f>
        <v>27</v>
      </c>
    </row>
    <row r="29" spans="1:16" x14ac:dyDescent="0.3">
      <c r="A29" s="17">
        <v>28</v>
      </c>
      <c r="B29" s="18">
        <v>81092</v>
      </c>
      <c r="C29" s="18">
        <v>43</v>
      </c>
      <c r="D29" s="19" t="s">
        <v>78</v>
      </c>
      <c r="E29" s="19" t="s">
        <v>17</v>
      </c>
      <c r="F29" s="18">
        <v>4</v>
      </c>
      <c r="G29" s="19" t="s">
        <v>18</v>
      </c>
      <c r="H29" s="19" t="s">
        <v>79</v>
      </c>
      <c r="I29" s="19"/>
      <c r="J29" s="19" t="s">
        <v>79</v>
      </c>
      <c r="K29" s="20">
        <v>68.510000000000005</v>
      </c>
      <c r="N29">
        <f>'NAT18.5121'!$B29</f>
        <v>81092</v>
      </c>
      <c r="O29">
        <f>IF(AND(A29&gt;0,A29&lt;999),IFERROR(VLOOKUP(results5121[[#This Row],[Card]],U14W[],1,FALSE),0),0)</f>
        <v>81092</v>
      </c>
      <c r="P29">
        <f>'NAT18.5121'!$A29</f>
        <v>28</v>
      </c>
    </row>
    <row r="30" spans="1:16" x14ac:dyDescent="0.3">
      <c r="A30" s="13">
        <v>29</v>
      </c>
      <c r="B30" s="14">
        <v>80691</v>
      </c>
      <c r="C30" s="14">
        <v>59</v>
      </c>
      <c r="D30" s="15" t="s">
        <v>80</v>
      </c>
      <c r="E30" s="15" t="s">
        <v>41</v>
      </c>
      <c r="F30" s="14">
        <v>4</v>
      </c>
      <c r="G30" s="15" t="s">
        <v>18</v>
      </c>
      <c r="H30" s="15" t="s">
        <v>81</v>
      </c>
      <c r="I30" s="15"/>
      <c r="J30" s="15" t="s">
        <v>81</v>
      </c>
      <c r="K30" s="16">
        <v>68.94</v>
      </c>
      <c r="N30">
        <f>'NAT18.5121'!$B30</f>
        <v>80691</v>
      </c>
      <c r="O30">
        <f>IF(AND(A30&gt;0,A30&lt;999),IFERROR(VLOOKUP(results5121[[#This Row],[Card]],U14W[],1,FALSE),0),0)</f>
        <v>80691</v>
      </c>
      <c r="P30">
        <f>'NAT18.5121'!$A30</f>
        <v>29</v>
      </c>
    </row>
    <row r="31" spans="1:16" x14ac:dyDescent="0.3">
      <c r="A31" s="17">
        <v>30</v>
      </c>
      <c r="B31" s="18">
        <v>80822</v>
      </c>
      <c r="C31" s="18">
        <v>20</v>
      </c>
      <c r="D31" s="19" t="s">
        <v>82</v>
      </c>
      <c r="E31" s="19" t="s">
        <v>21</v>
      </c>
      <c r="F31" s="18">
        <v>4</v>
      </c>
      <c r="G31" s="19" t="s">
        <v>18</v>
      </c>
      <c r="H31" s="19" t="s">
        <v>83</v>
      </c>
      <c r="I31" s="19"/>
      <c r="J31" s="19" t="s">
        <v>83</v>
      </c>
      <c r="K31" s="20">
        <v>69.58</v>
      </c>
      <c r="N31">
        <f>'NAT18.5121'!$B31</f>
        <v>80822</v>
      </c>
      <c r="O31">
        <f>IF(AND(A31&gt;0,A31&lt;999),IFERROR(VLOOKUP(results5121[[#This Row],[Card]],U14W[],1,FALSE),0),0)</f>
        <v>80822</v>
      </c>
      <c r="P31">
        <f>'NAT18.5121'!$A31</f>
        <v>30</v>
      </c>
    </row>
    <row r="32" spans="1:16" x14ac:dyDescent="0.3">
      <c r="A32" s="13">
        <v>31</v>
      </c>
      <c r="B32" s="14">
        <v>76643</v>
      </c>
      <c r="C32" s="14">
        <v>23</v>
      </c>
      <c r="D32" s="15" t="s">
        <v>84</v>
      </c>
      <c r="E32" s="15" t="s">
        <v>48</v>
      </c>
      <c r="F32" s="14">
        <v>4</v>
      </c>
      <c r="G32" s="15" t="s">
        <v>18</v>
      </c>
      <c r="H32" s="15" t="s">
        <v>85</v>
      </c>
      <c r="I32" s="15"/>
      <c r="J32" s="15" t="s">
        <v>85</v>
      </c>
      <c r="K32" s="16">
        <v>73.66</v>
      </c>
      <c r="N32">
        <f>'NAT18.5121'!$B32</f>
        <v>76643</v>
      </c>
      <c r="O32">
        <f>IF(AND(A32&gt;0,A32&lt;999),IFERROR(VLOOKUP(results5121[[#This Row],[Card]],U14W[],1,FALSE),0),0)</f>
        <v>76643</v>
      </c>
      <c r="P32">
        <f>'NAT18.5121'!$A32</f>
        <v>31</v>
      </c>
    </row>
    <row r="33" spans="1:16" x14ac:dyDescent="0.3">
      <c r="A33" s="17">
        <v>31</v>
      </c>
      <c r="B33" s="18">
        <v>81493</v>
      </c>
      <c r="C33" s="18">
        <v>13</v>
      </c>
      <c r="D33" s="19" t="s">
        <v>86</v>
      </c>
      <c r="E33" s="19" t="s">
        <v>17</v>
      </c>
      <c r="F33" s="18">
        <v>4</v>
      </c>
      <c r="G33" s="19" t="s">
        <v>18</v>
      </c>
      <c r="H33" s="19" t="s">
        <v>85</v>
      </c>
      <c r="I33" s="19"/>
      <c r="J33" s="19" t="s">
        <v>85</v>
      </c>
      <c r="K33" s="20">
        <v>73.66</v>
      </c>
      <c r="N33">
        <f>'NAT18.5121'!$B33</f>
        <v>81493</v>
      </c>
      <c r="O33">
        <f>IF(AND(A33&gt;0,A33&lt;999),IFERROR(VLOOKUP(results5121[[#This Row],[Card]],U14W[],1,FALSE),0),0)</f>
        <v>81493</v>
      </c>
      <c r="P33">
        <f>'NAT18.5121'!$A33</f>
        <v>31</v>
      </c>
    </row>
    <row r="34" spans="1:16" x14ac:dyDescent="0.3">
      <c r="A34" s="13">
        <v>33</v>
      </c>
      <c r="B34" s="14">
        <v>85890</v>
      </c>
      <c r="C34" s="14">
        <v>39</v>
      </c>
      <c r="D34" s="15" t="s">
        <v>87</v>
      </c>
      <c r="E34" s="15" t="s">
        <v>88</v>
      </c>
      <c r="F34" s="14">
        <v>4</v>
      </c>
      <c r="G34" s="15" t="s">
        <v>18</v>
      </c>
      <c r="H34" s="15" t="s">
        <v>89</v>
      </c>
      <c r="I34" s="15"/>
      <c r="J34" s="15" t="s">
        <v>89</v>
      </c>
      <c r="K34" s="16">
        <v>76.67</v>
      </c>
      <c r="N34">
        <f>'NAT18.5121'!$B34</f>
        <v>85890</v>
      </c>
      <c r="O34">
        <f>IF(AND(A34&gt;0,A34&lt;999),IFERROR(VLOOKUP(results5121[[#This Row],[Card]],U14W[],1,FALSE),0),0)</f>
        <v>85890</v>
      </c>
      <c r="P34">
        <f>'NAT18.5121'!$A34</f>
        <v>33</v>
      </c>
    </row>
    <row r="35" spans="1:16" x14ac:dyDescent="0.3">
      <c r="A35" s="17">
        <v>34</v>
      </c>
      <c r="B35" s="18">
        <v>80667</v>
      </c>
      <c r="C35" s="18">
        <v>35</v>
      </c>
      <c r="D35" s="19" t="s">
        <v>90</v>
      </c>
      <c r="E35" s="19" t="s">
        <v>51</v>
      </c>
      <c r="F35" s="18">
        <v>4</v>
      </c>
      <c r="G35" s="19" t="s">
        <v>18</v>
      </c>
      <c r="H35" s="19" t="s">
        <v>91</v>
      </c>
      <c r="I35" s="19"/>
      <c r="J35" s="19" t="s">
        <v>91</v>
      </c>
      <c r="K35" s="20">
        <v>77.53</v>
      </c>
      <c r="N35">
        <f>'NAT18.5121'!$B35</f>
        <v>80667</v>
      </c>
      <c r="O35">
        <f>IF(AND(A35&gt;0,A35&lt;999),IFERROR(VLOOKUP(results5121[[#This Row],[Card]],U14W[],1,FALSE),0),0)</f>
        <v>80667</v>
      </c>
      <c r="P35">
        <f>'NAT18.5121'!$A35</f>
        <v>34</v>
      </c>
    </row>
    <row r="36" spans="1:16" x14ac:dyDescent="0.3">
      <c r="A36" s="13">
        <v>35</v>
      </c>
      <c r="B36" s="14">
        <v>80664</v>
      </c>
      <c r="C36" s="14">
        <v>63</v>
      </c>
      <c r="D36" s="15" t="s">
        <v>92</v>
      </c>
      <c r="E36" s="15" t="s">
        <v>51</v>
      </c>
      <c r="F36" s="14">
        <v>4</v>
      </c>
      <c r="G36" s="15" t="s">
        <v>18</v>
      </c>
      <c r="H36" s="15" t="s">
        <v>93</v>
      </c>
      <c r="I36" s="15"/>
      <c r="J36" s="15" t="s">
        <v>93</v>
      </c>
      <c r="K36" s="16">
        <v>81.819999999999993</v>
      </c>
      <c r="N36">
        <f>'NAT18.5121'!$B36</f>
        <v>80664</v>
      </c>
      <c r="O36">
        <f>IF(AND(A36&gt;0,A36&lt;999),IFERROR(VLOOKUP(results5121[[#This Row],[Card]],U14W[],1,FALSE),0),0)</f>
        <v>80664</v>
      </c>
      <c r="P36">
        <f>'NAT18.5121'!$A36</f>
        <v>35</v>
      </c>
    </row>
    <row r="37" spans="1:16" x14ac:dyDescent="0.3">
      <c r="A37" s="17">
        <v>35</v>
      </c>
      <c r="B37" s="18">
        <v>78618</v>
      </c>
      <c r="C37" s="18">
        <v>32</v>
      </c>
      <c r="D37" s="19" t="s">
        <v>94</v>
      </c>
      <c r="E37" s="19" t="s">
        <v>95</v>
      </c>
      <c r="F37" s="18">
        <v>5</v>
      </c>
      <c r="G37" s="19" t="s">
        <v>18</v>
      </c>
      <c r="H37" s="19" t="s">
        <v>93</v>
      </c>
      <c r="I37" s="19"/>
      <c r="J37" s="19" t="s">
        <v>93</v>
      </c>
      <c r="K37" s="20">
        <v>81.819999999999993</v>
      </c>
      <c r="N37">
        <f>'NAT18.5121'!$B37</f>
        <v>78618</v>
      </c>
      <c r="O37">
        <f>IF(AND(A37&gt;0,A37&lt;999),IFERROR(VLOOKUP(results5121[[#This Row],[Card]],U14W[],1,FALSE),0),0)</f>
        <v>78618</v>
      </c>
      <c r="P37">
        <f>'NAT18.5121'!$A37</f>
        <v>35</v>
      </c>
    </row>
    <row r="38" spans="1:16" x14ac:dyDescent="0.3">
      <c r="A38" s="13">
        <v>37</v>
      </c>
      <c r="B38" s="14">
        <v>84837</v>
      </c>
      <c r="C38" s="14">
        <v>27</v>
      </c>
      <c r="D38" s="15" t="s">
        <v>96</v>
      </c>
      <c r="E38" s="15" t="s">
        <v>51</v>
      </c>
      <c r="F38" s="14">
        <v>5</v>
      </c>
      <c r="G38" s="15" t="s">
        <v>18</v>
      </c>
      <c r="H38" s="15" t="s">
        <v>97</v>
      </c>
      <c r="I38" s="15"/>
      <c r="J38" s="15" t="s">
        <v>97</v>
      </c>
      <c r="K38" s="16">
        <v>83.32</v>
      </c>
      <c r="N38">
        <f>'NAT18.5121'!$B38</f>
        <v>84837</v>
      </c>
      <c r="O38">
        <f>IF(AND(A38&gt;0,A38&lt;999),IFERROR(VLOOKUP(results5121[[#This Row],[Card]],U14W[],1,FALSE),0),0)</f>
        <v>84837</v>
      </c>
      <c r="P38">
        <f>'NAT18.5121'!$A38</f>
        <v>37</v>
      </c>
    </row>
    <row r="39" spans="1:16" x14ac:dyDescent="0.3">
      <c r="A39" s="17">
        <v>38</v>
      </c>
      <c r="B39" s="18">
        <v>80495</v>
      </c>
      <c r="C39" s="18">
        <v>26</v>
      </c>
      <c r="D39" s="19" t="s">
        <v>98</v>
      </c>
      <c r="E39" s="19" t="s">
        <v>51</v>
      </c>
      <c r="F39" s="18">
        <v>4</v>
      </c>
      <c r="G39" s="19" t="s">
        <v>18</v>
      </c>
      <c r="H39" s="19" t="s">
        <v>99</v>
      </c>
      <c r="I39" s="19"/>
      <c r="J39" s="19" t="s">
        <v>99</v>
      </c>
      <c r="K39" s="20">
        <v>83.75</v>
      </c>
      <c r="N39">
        <f>'NAT18.5121'!$B39</f>
        <v>80495</v>
      </c>
      <c r="O39">
        <f>IF(AND(A39&gt;0,A39&lt;999),IFERROR(VLOOKUP(results5121[[#This Row],[Card]],U14W[],1,FALSE),0),0)</f>
        <v>80495</v>
      </c>
      <c r="P39">
        <f>'NAT18.5121'!$A39</f>
        <v>38</v>
      </c>
    </row>
    <row r="40" spans="1:16" x14ac:dyDescent="0.3">
      <c r="A40" s="13">
        <v>39</v>
      </c>
      <c r="B40" s="14">
        <v>79130</v>
      </c>
      <c r="C40" s="14">
        <v>33</v>
      </c>
      <c r="D40" s="15" t="s">
        <v>100</v>
      </c>
      <c r="E40" s="15" t="s">
        <v>88</v>
      </c>
      <c r="F40" s="14">
        <v>4</v>
      </c>
      <c r="G40" s="15" t="s">
        <v>18</v>
      </c>
      <c r="H40" s="15" t="s">
        <v>101</v>
      </c>
      <c r="I40" s="15"/>
      <c r="J40" s="15" t="s">
        <v>101</v>
      </c>
      <c r="K40" s="16">
        <v>86.76</v>
      </c>
      <c r="N40">
        <f>'NAT18.5121'!$B40</f>
        <v>79130</v>
      </c>
      <c r="O40">
        <f>IF(AND(A40&gt;0,A40&lt;999),IFERROR(VLOOKUP(results5121[[#This Row],[Card]],U14W[],1,FALSE),0),0)</f>
        <v>79130</v>
      </c>
      <c r="P40">
        <f>'NAT18.5121'!$A40</f>
        <v>39</v>
      </c>
    </row>
    <row r="41" spans="1:16" x14ac:dyDescent="0.3">
      <c r="A41" s="17">
        <v>40</v>
      </c>
      <c r="B41" s="18">
        <v>81084</v>
      </c>
      <c r="C41" s="18">
        <v>87</v>
      </c>
      <c r="D41" s="19" t="s">
        <v>102</v>
      </c>
      <c r="E41" s="19" t="s">
        <v>41</v>
      </c>
      <c r="F41" s="18">
        <v>5</v>
      </c>
      <c r="G41" s="19" t="s">
        <v>18</v>
      </c>
      <c r="H41" s="19" t="s">
        <v>103</v>
      </c>
      <c r="I41" s="19"/>
      <c r="J41" s="19" t="s">
        <v>103</v>
      </c>
      <c r="K41" s="20">
        <v>88.48</v>
      </c>
      <c r="N41">
        <f>'NAT18.5121'!$B41</f>
        <v>81084</v>
      </c>
      <c r="O41">
        <f>IF(AND(A41&gt;0,A41&lt;999),IFERROR(VLOOKUP(results5121[[#This Row],[Card]],U14W[],1,FALSE),0),0)</f>
        <v>81084</v>
      </c>
      <c r="P41">
        <f>'NAT18.5121'!$A41</f>
        <v>40</v>
      </c>
    </row>
    <row r="42" spans="1:16" x14ac:dyDescent="0.3">
      <c r="A42" s="13">
        <v>41</v>
      </c>
      <c r="B42" s="14">
        <v>85296</v>
      </c>
      <c r="C42" s="14">
        <v>70</v>
      </c>
      <c r="D42" s="15" t="s">
        <v>104</v>
      </c>
      <c r="E42" s="15" t="s">
        <v>105</v>
      </c>
      <c r="F42" s="14">
        <v>4</v>
      </c>
      <c r="G42" s="15" t="s">
        <v>18</v>
      </c>
      <c r="H42" s="15" t="s">
        <v>106</v>
      </c>
      <c r="I42" s="15"/>
      <c r="J42" s="15" t="s">
        <v>106</v>
      </c>
      <c r="K42" s="16">
        <v>89.55</v>
      </c>
      <c r="N42">
        <f>'NAT18.5121'!$B42</f>
        <v>85296</v>
      </c>
      <c r="O42">
        <f>IF(AND(A42&gt;0,A42&lt;999),IFERROR(VLOOKUP(results5121[[#This Row],[Card]],U14W[],1,FALSE),0),0)</f>
        <v>85296</v>
      </c>
      <c r="P42">
        <f>'NAT18.5121'!$A42</f>
        <v>41</v>
      </c>
    </row>
    <row r="43" spans="1:16" x14ac:dyDescent="0.3">
      <c r="A43" s="17">
        <v>42</v>
      </c>
      <c r="B43" s="18">
        <v>79149</v>
      </c>
      <c r="C43" s="18">
        <v>28</v>
      </c>
      <c r="D43" s="19" t="s">
        <v>107</v>
      </c>
      <c r="E43" s="19" t="s">
        <v>108</v>
      </c>
      <c r="F43" s="18">
        <v>4</v>
      </c>
      <c r="G43" s="19" t="s">
        <v>18</v>
      </c>
      <c r="H43" s="19" t="s">
        <v>109</v>
      </c>
      <c r="I43" s="19"/>
      <c r="J43" s="19" t="s">
        <v>109</v>
      </c>
      <c r="K43" s="20">
        <v>90.2</v>
      </c>
      <c r="N43">
        <f>'NAT18.5121'!$B43</f>
        <v>79149</v>
      </c>
      <c r="O43">
        <f>IF(AND(A43&gt;0,A43&lt;999),IFERROR(VLOOKUP(results5121[[#This Row],[Card]],U14W[],1,FALSE),0),0)</f>
        <v>79149</v>
      </c>
      <c r="P43">
        <f>'NAT18.5121'!$A43</f>
        <v>42</v>
      </c>
    </row>
    <row r="44" spans="1:16" x14ac:dyDescent="0.3">
      <c r="A44" s="13">
        <v>43</v>
      </c>
      <c r="B44" s="14">
        <v>86212</v>
      </c>
      <c r="C44" s="14">
        <v>93</v>
      </c>
      <c r="D44" s="15" t="s">
        <v>110</v>
      </c>
      <c r="E44" s="15" t="s">
        <v>68</v>
      </c>
      <c r="F44" s="14">
        <v>5</v>
      </c>
      <c r="G44" s="15" t="s">
        <v>18</v>
      </c>
      <c r="H44" s="15" t="s">
        <v>111</v>
      </c>
      <c r="I44" s="15"/>
      <c r="J44" s="15" t="s">
        <v>111</v>
      </c>
      <c r="K44" s="16">
        <v>92.34</v>
      </c>
      <c r="N44">
        <f>'NAT18.5121'!$B44</f>
        <v>86212</v>
      </c>
      <c r="O44">
        <f>IF(AND(A44&gt;0,A44&lt;999),IFERROR(VLOOKUP(results5121[[#This Row],[Card]],U14W[],1,FALSE),0),0)</f>
        <v>86212</v>
      </c>
      <c r="P44">
        <f>'NAT18.5121'!$A44</f>
        <v>43</v>
      </c>
    </row>
    <row r="45" spans="1:16" x14ac:dyDescent="0.3">
      <c r="A45" s="17">
        <v>44</v>
      </c>
      <c r="B45" s="18">
        <v>80619</v>
      </c>
      <c r="C45" s="18">
        <v>69</v>
      </c>
      <c r="D45" s="19" t="s">
        <v>112</v>
      </c>
      <c r="E45" s="19" t="s">
        <v>68</v>
      </c>
      <c r="F45" s="18">
        <v>4</v>
      </c>
      <c r="G45" s="19" t="s">
        <v>18</v>
      </c>
      <c r="H45" s="19" t="s">
        <v>113</v>
      </c>
      <c r="I45" s="19"/>
      <c r="J45" s="19" t="s">
        <v>113</v>
      </c>
      <c r="K45" s="20">
        <v>93.42</v>
      </c>
      <c r="N45">
        <f>'NAT18.5121'!$B45</f>
        <v>80619</v>
      </c>
      <c r="O45">
        <f>IF(AND(A45&gt;0,A45&lt;999),IFERROR(VLOOKUP(results5121[[#This Row],[Card]],U14W[],1,FALSE),0),0)</f>
        <v>80619</v>
      </c>
      <c r="P45">
        <f>'NAT18.5121'!$A45</f>
        <v>44</v>
      </c>
    </row>
    <row r="46" spans="1:16" x14ac:dyDescent="0.3">
      <c r="A46" s="13">
        <v>45</v>
      </c>
      <c r="B46" s="14">
        <v>85457</v>
      </c>
      <c r="C46" s="14">
        <v>42</v>
      </c>
      <c r="D46" s="15" t="s">
        <v>114</v>
      </c>
      <c r="E46" s="15" t="s">
        <v>88</v>
      </c>
      <c r="F46" s="14">
        <v>5</v>
      </c>
      <c r="G46" s="15" t="s">
        <v>18</v>
      </c>
      <c r="H46" s="15" t="s">
        <v>115</v>
      </c>
      <c r="I46" s="15"/>
      <c r="J46" s="15" t="s">
        <v>115</v>
      </c>
      <c r="K46" s="16">
        <v>93.63</v>
      </c>
      <c r="N46">
        <f>'NAT18.5121'!$B46</f>
        <v>85457</v>
      </c>
      <c r="O46">
        <f>IF(AND(A46&gt;0,A46&lt;999),IFERROR(VLOOKUP(results5121[[#This Row],[Card]],U14W[],1,FALSE),0),0)</f>
        <v>85457</v>
      </c>
      <c r="P46">
        <f>'NAT18.5121'!$A46</f>
        <v>45</v>
      </c>
    </row>
    <row r="47" spans="1:16" x14ac:dyDescent="0.3">
      <c r="A47" s="17">
        <v>46</v>
      </c>
      <c r="B47" s="18">
        <v>80812</v>
      </c>
      <c r="C47" s="18">
        <v>48</v>
      </c>
      <c r="D47" s="19" t="s">
        <v>116</v>
      </c>
      <c r="E47" s="19" t="s">
        <v>21</v>
      </c>
      <c r="F47" s="18">
        <v>4</v>
      </c>
      <c r="G47" s="19" t="s">
        <v>18</v>
      </c>
      <c r="H47" s="19" t="s">
        <v>117</v>
      </c>
      <c r="I47" s="19"/>
      <c r="J47" s="19" t="s">
        <v>117</v>
      </c>
      <c r="K47" s="20">
        <v>97.93</v>
      </c>
      <c r="N47">
        <f>'NAT18.5121'!$B47</f>
        <v>80812</v>
      </c>
      <c r="O47">
        <f>IF(AND(A47&gt;0,A47&lt;999),IFERROR(VLOOKUP(results5121[[#This Row],[Card]],U14W[],1,FALSE),0),0)</f>
        <v>80812</v>
      </c>
      <c r="P47">
        <f>'NAT18.5121'!$A47</f>
        <v>46</v>
      </c>
    </row>
    <row r="48" spans="1:16" x14ac:dyDescent="0.3">
      <c r="A48" s="13">
        <v>47</v>
      </c>
      <c r="B48" s="14">
        <v>86220</v>
      </c>
      <c r="C48" s="14">
        <v>11</v>
      </c>
      <c r="D48" s="15" t="s">
        <v>118</v>
      </c>
      <c r="E48" s="15" t="s">
        <v>51</v>
      </c>
      <c r="F48" s="14">
        <v>5</v>
      </c>
      <c r="G48" s="15" t="s">
        <v>18</v>
      </c>
      <c r="H48" s="15" t="s">
        <v>119</v>
      </c>
      <c r="I48" s="15"/>
      <c r="J48" s="15" t="s">
        <v>119</v>
      </c>
      <c r="K48" s="16">
        <v>98.79</v>
      </c>
      <c r="N48">
        <f>'NAT18.5121'!$B48</f>
        <v>86220</v>
      </c>
      <c r="O48">
        <f>IF(AND(A48&gt;0,A48&lt;999),IFERROR(VLOOKUP(results5121[[#This Row],[Card]],U14W[],1,FALSE),0),0)</f>
        <v>86220</v>
      </c>
      <c r="P48">
        <f>'NAT18.5121'!$A48</f>
        <v>47</v>
      </c>
    </row>
    <row r="49" spans="1:16" x14ac:dyDescent="0.3">
      <c r="A49" s="17">
        <v>48</v>
      </c>
      <c r="B49" s="18">
        <v>85777</v>
      </c>
      <c r="C49" s="18">
        <v>44</v>
      </c>
      <c r="D49" s="19" t="s">
        <v>120</v>
      </c>
      <c r="E49" s="19" t="s">
        <v>51</v>
      </c>
      <c r="F49" s="18">
        <v>5</v>
      </c>
      <c r="G49" s="19" t="s">
        <v>18</v>
      </c>
      <c r="H49" s="19" t="s">
        <v>121</v>
      </c>
      <c r="I49" s="19"/>
      <c r="J49" s="19" t="s">
        <v>121</v>
      </c>
      <c r="K49" s="20">
        <v>99.22</v>
      </c>
      <c r="N49">
        <f>'NAT18.5121'!$B49</f>
        <v>85777</v>
      </c>
      <c r="O49">
        <f>IF(AND(A49&gt;0,A49&lt;999),IFERROR(VLOOKUP(results5121[[#This Row],[Card]],U14W[],1,FALSE),0),0)</f>
        <v>85777</v>
      </c>
      <c r="P49">
        <f>'NAT18.5121'!$A49</f>
        <v>48</v>
      </c>
    </row>
    <row r="50" spans="1:16" x14ac:dyDescent="0.3">
      <c r="A50" s="13">
        <v>49</v>
      </c>
      <c r="B50" s="14">
        <v>76808</v>
      </c>
      <c r="C50" s="14">
        <v>15</v>
      </c>
      <c r="D50" s="15" t="s">
        <v>122</v>
      </c>
      <c r="E50" s="15" t="s">
        <v>88</v>
      </c>
      <c r="F50" s="14">
        <v>4</v>
      </c>
      <c r="G50" s="15" t="s">
        <v>18</v>
      </c>
      <c r="H50" s="15" t="s">
        <v>123</v>
      </c>
      <c r="I50" s="15"/>
      <c r="J50" s="15" t="s">
        <v>123</v>
      </c>
      <c r="K50" s="16">
        <v>104.59</v>
      </c>
      <c r="N50">
        <f>'NAT18.5121'!$B50</f>
        <v>76808</v>
      </c>
      <c r="O50">
        <f>IF(AND(A50&gt;0,A50&lt;999),IFERROR(VLOOKUP(results5121[[#This Row],[Card]],U14W[],1,FALSE),0),0)</f>
        <v>76808</v>
      </c>
      <c r="P50">
        <f>'NAT18.5121'!$A50</f>
        <v>49</v>
      </c>
    </row>
    <row r="51" spans="1:16" x14ac:dyDescent="0.3">
      <c r="A51" s="17">
        <v>50</v>
      </c>
      <c r="B51" s="18">
        <v>76743</v>
      </c>
      <c r="C51" s="18">
        <v>88</v>
      </c>
      <c r="D51" s="19" t="s">
        <v>124</v>
      </c>
      <c r="E51" s="19" t="s">
        <v>88</v>
      </c>
      <c r="F51" s="18">
        <v>5</v>
      </c>
      <c r="G51" s="19" t="s">
        <v>18</v>
      </c>
      <c r="H51" s="19" t="s">
        <v>125</v>
      </c>
      <c r="I51" s="19"/>
      <c r="J51" s="19" t="s">
        <v>125</v>
      </c>
      <c r="K51" s="20">
        <v>106.73</v>
      </c>
      <c r="N51">
        <f>'NAT18.5121'!$B51</f>
        <v>76743</v>
      </c>
      <c r="O51">
        <f>IF(AND(A51&gt;0,A51&lt;999),IFERROR(VLOOKUP(results5121[[#This Row],[Card]],U14W[],1,FALSE),0),0)</f>
        <v>76743</v>
      </c>
      <c r="P51">
        <f>'NAT18.5121'!$A51</f>
        <v>50</v>
      </c>
    </row>
    <row r="52" spans="1:16" x14ac:dyDescent="0.3">
      <c r="A52" s="13">
        <v>51</v>
      </c>
      <c r="B52" s="14">
        <v>85444</v>
      </c>
      <c r="C52" s="14">
        <v>45</v>
      </c>
      <c r="D52" s="15" t="s">
        <v>126</v>
      </c>
      <c r="E52" s="15" t="s">
        <v>51</v>
      </c>
      <c r="F52" s="14">
        <v>5</v>
      </c>
      <c r="G52" s="15" t="s">
        <v>18</v>
      </c>
      <c r="H52" s="15" t="s">
        <v>127</v>
      </c>
      <c r="I52" s="15"/>
      <c r="J52" s="15" t="s">
        <v>127</v>
      </c>
      <c r="K52" s="16">
        <v>108.67</v>
      </c>
      <c r="N52">
        <f>'NAT18.5121'!$B52</f>
        <v>85444</v>
      </c>
      <c r="O52">
        <f>IF(AND(A52&gt;0,A52&lt;999),IFERROR(VLOOKUP(results5121[[#This Row],[Card]],U14W[],1,FALSE),0),0)</f>
        <v>85444</v>
      </c>
      <c r="P52">
        <f>'NAT18.5121'!$A52</f>
        <v>51</v>
      </c>
    </row>
    <row r="53" spans="1:16" x14ac:dyDescent="0.3">
      <c r="A53" s="17">
        <v>52</v>
      </c>
      <c r="B53" s="18">
        <v>85462</v>
      </c>
      <c r="C53" s="18">
        <v>47</v>
      </c>
      <c r="D53" s="19" t="s">
        <v>128</v>
      </c>
      <c r="E53" s="19" t="s">
        <v>51</v>
      </c>
      <c r="F53" s="18">
        <v>5</v>
      </c>
      <c r="G53" s="19" t="s">
        <v>18</v>
      </c>
      <c r="H53" s="19" t="s">
        <v>129</v>
      </c>
      <c r="I53" s="19"/>
      <c r="J53" s="19" t="s">
        <v>129</v>
      </c>
      <c r="K53" s="20">
        <v>112.75</v>
      </c>
      <c r="N53">
        <f>'NAT18.5121'!$B53</f>
        <v>85462</v>
      </c>
      <c r="O53">
        <f>IF(AND(A53&gt;0,A53&lt;999),IFERROR(VLOOKUP(results5121[[#This Row],[Card]],U14W[],1,FALSE),0),0)</f>
        <v>85462</v>
      </c>
      <c r="P53">
        <f>'NAT18.5121'!$A53</f>
        <v>52</v>
      </c>
    </row>
    <row r="54" spans="1:16" x14ac:dyDescent="0.3">
      <c r="A54" s="13">
        <v>53</v>
      </c>
      <c r="B54" s="14">
        <v>84757</v>
      </c>
      <c r="C54" s="14">
        <v>91</v>
      </c>
      <c r="D54" s="15" t="s">
        <v>130</v>
      </c>
      <c r="E54" s="15" t="s">
        <v>21</v>
      </c>
      <c r="F54" s="14">
        <v>5</v>
      </c>
      <c r="G54" s="15" t="s">
        <v>18</v>
      </c>
      <c r="H54" s="15" t="s">
        <v>131</v>
      </c>
      <c r="I54" s="15"/>
      <c r="J54" s="15" t="s">
        <v>131</v>
      </c>
      <c r="K54" s="16">
        <v>113.82</v>
      </c>
      <c r="N54">
        <f>'NAT18.5121'!$B54</f>
        <v>84757</v>
      </c>
      <c r="O54">
        <f>IF(AND(A54&gt;0,A54&lt;999),IFERROR(VLOOKUP(results5121[[#This Row],[Card]],U14W[],1,FALSE),0),0)</f>
        <v>84757</v>
      </c>
      <c r="P54">
        <f>'NAT18.5121'!$A54</f>
        <v>53</v>
      </c>
    </row>
    <row r="55" spans="1:16" x14ac:dyDescent="0.3">
      <c r="A55" s="17">
        <v>54</v>
      </c>
      <c r="B55" s="18">
        <v>78427</v>
      </c>
      <c r="C55" s="18">
        <v>101</v>
      </c>
      <c r="D55" s="19" t="s">
        <v>132</v>
      </c>
      <c r="E55" s="19" t="s">
        <v>95</v>
      </c>
      <c r="F55" s="18">
        <v>5</v>
      </c>
      <c r="G55" s="19" t="s">
        <v>18</v>
      </c>
      <c r="H55" s="19" t="s">
        <v>133</v>
      </c>
      <c r="I55" s="19"/>
      <c r="J55" s="19" t="s">
        <v>133</v>
      </c>
      <c r="K55" s="20">
        <v>118.97</v>
      </c>
      <c r="N55">
        <f>'NAT18.5121'!$B55</f>
        <v>78427</v>
      </c>
      <c r="O55">
        <f>IF(AND(A55&gt;0,A55&lt;999),IFERROR(VLOOKUP(results5121[[#This Row],[Card]],U14W[],1,FALSE),0),0)</f>
        <v>78427</v>
      </c>
      <c r="P55">
        <f>'NAT18.5121'!$A55</f>
        <v>54</v>
      </c>
    </row>
    <row r="56" spans="1:16" x14ac:dyDescent="0.3">
      <c r="A56" s="13">
        <v>55</v>
      </c>
      <c r="B56" s="14">
        <v>80821</v>
      </c>
      <c r="C56" s="14">
        <v>100</v>
      </c>
      <c r="D56" s="15" t="s">
        <v>134</v>
      </c>
      <c r="E56" s="15" t="s">
        <v>21</v>
      </c>
      <c r="F56" s="14">
        <v>4</v>
      </c>
      <c r="G56" s="15" t="s">
        <v>18</v>
      </c>
      <c r="H56" s="15" t="s">
        <v>135</v>
      </c>
      <c r="I56" s="15"/>
      <c r="J56" s="15" t="s">
        <v>135</v>
      </c>
      <c r="K56" s="16">
        <v>120.05</v>
      </c>
      <c r="N56">
        <f>'NAT18.5121'!$B56</f>
        <v>80821</v>
      </c>
      <c r="O56">
        <f>IF(AND(A56&gt;0,A56&lt;999),IFERROR(VLOOKUP(results5121[[#This Row],[Card]],U14W[],1,FALSE),0),0)</f>
        <v>80821</v>
      </c>
      <c r="P56">
        <f>'NAT18.5121'!$A56</f>
        <v>55</v>
      </c>
    </row>
    <row r="57" spans="1:16" x14ac:dyDescent="0.3">
      <c r="A57" s="17">
        <v>56</v>
      </c>
      <c r="B57" s="18">
        <v>81687</v>
      </c>
      <c r="C57" s="18">
        <v>30</v>
      </c>
      <c r="D57" s="19" t="s">
        <v>136</v>
      </c>
      <c r="E57" s="19" t="s">
        <v>88</v>
      </c>
      <c r="F57" s="18">
        <v>4</v>
      </c>
      <c r="G57" s="19" t="s">
        <v>18</v>
      </c>
      <c r="H57" s="19" t="s">
        <v>137</v>
      </c>
      <c r="I57" s="19"/>
      <c r="J57" s="19" t="s">
        <v>137</v>
      </c>
      <c r="K57" s="20">
        <v>125.63</v>
      </c>
      <c r="N57">
        <f>'NAT18.5121'!$B57</f>
        <v>81687</v>
      </c>
      <c r="O57">
        <f>IF(AND(A57&gt;0,A57&lt;999),IFERROR(VLOOKUP(results5121[[#This Row],[Card]],U14W[],1,FALSE),0),0)</f>
        <v>81687</v>
      </c>
      <c r="P57">
        <f>'NAT18.5121'!$A57</f>
        <v>56</v>
      </c>
    </row>
    <row r="58" spans="1:16" x14ac:dyDescent="0.3">
      <c r="A58" s="13">
        <v>57</v>
      </c>
      <c r="B58" s="14">
        <v>78175</v>
      </c>
      <c r="C58" s="14">
        <v>50</v>
      </c>
      <c r="D58" s="15" t="s">
        <v>138</v>
      </c>
      <c r="E58" s="15" t="s">
        <v>88</v>
      </c>
      <c r="F58" s="14">
        <v>4</v>
      </c>
      <c r="G58" s="15" t="s">
        <v>18</v>
      </c>
      <c r="H58" s="15" t="s">
        <v>139</v>
      </c>
      <c r="I58" s="15"/>
      <c r="J58" s="15" t="s">
        <v>139</v>
      </c>
      <c r="K58" s="16">
        <v>125.85</v>
      </c>
      <c r="N58">
        <f>'NAT18.5121'!$B58</f>
        <v>78175</v>
      </c>
      <c r="O58">
        <f>IF(AND(A58&gt;0,A58&lt;999),IFERROR(VLOOKUP(results5121[[#This Row],[Card]],U14W[],1,FALSE),0),0)</f>
        <v>78175</v>
      </c>
      <c r="P58">
        <f>'NAT18.5121'!$A58</f>
        <v>57</v>
      </c>
    </row>
    <row r="59" spans="1:16" x14ac:dyDescent="0.3">
      <c r="A59" s="17">
        <v>58</v>
      </c>
      <c r="B59" s="18">
        <v>81876</v>
      </c>
      <c r="C59" s="18">
        <v>66</v>
      </c>
      <c r="D59" s="19" t="s">
        <v>140</v>
      </c>
      <c r="E59" s="19" t="s">
        <v>68</v>
      </c>
      <c r="F59" s="18">
        <v>4</v>
      </c>
      <c r="G59" s="19" t="s">
        <v>18</v>
      </c>
      <c r="H59" s="19" t="s">
        <v>141</v>
      </c>
      <c r="I59" s="19"/>
      <c r="J59" s="19" t="s">
        <v>141</v>
      </c>
      <c r="K59" s="20">
        <v>127.78</v>
      </c>
      <c r="N59">
        <f>'NAT18.5121'!$B59</f>
        <v>81876</v>
      </c>
      <c r="O59">
        <f>IF(AND(A59&gt;0,A59&lt;999),IFERROR(VLOOKUP(results5121[[#This Row],[Card]],U14W[],1,FALSE),0),0)</f>
        <v>81876</v>
      </c>
      <c r="P59">
        <f>'NAT18.5121'!$A59</f>
        <v>58</v>
      </c>
    </row>
    <row r="60" spans="1:16" x14ac:dyDescent="0.3">
      <c r="A60" s="13">
        <v>59</v>
      </c>
      <c r="B60" s="14">
        <v>86213</v>
      </c>
      <c r="C60" s="14">
        <v>31</v>
      </c>
      <c r="D60" s="15" t="s">
        <v>142</v>
      </c>
      <c r="E60" s="15" t="s">
        <v>68</v>
      </c>
      <c r="F60" s="14">
        <v>5</v>
      </c>
      <c r="G60" s="15" t="s">
        <v>18</v>
      </c>
      <c r="H60" s="15" t="s">
        <v>143</v>
      </c>
      <c r="I60" s="15"/>
      <c r="J60" s="15" t="s">
        <v>143</v>
      </c>
      <c r="K60" s="16">
        <v>128.63999999999999</v>
      </c>
      <c r="N60">
        <f>'NAT18.5121'!$B60</f>
        <v>86213</v>
      </c>
      <c r="O60">
        <f>IF(AND(A60&gt;0,A60&lt;999),IFERROR(VLOOKUP(results5121[[#This Row],[Card]],U14W[],1,FALSE),0),0)</f>
        <v>86213</v>
      </c>
      <c r="P60">
        <f>'NAT18.5121'!$A60</f>
        <v>59</v>
      </c>
    </row>
    <row r="61" spans="1:16" x14ac:dyDescent="0.3">
      <c r="A61" s="17">
        <v>60</v>
      </c>
      <c r="B61" s="18">
        <v>85544</v>
      </c>
      <c r="C61" s="18">
        <v>65</v>
      </c>
      <c r="D61" s="19" t="s">
        <v>144</v>
      </c>
      <c r="E61" s="19" t="s">
        <v>105</v>
      </c>
      <c r="F61" s="18">
        <v>4</v>
      </c>
      <c r="G61" s="19" t="s">
        <v>18</v>
      </c>
      <c r="H61" s="19" t="s">
        <v>145</v>
      </c>
      <c r="I61" s="19"/>
      <c r="J61" s="19" t="s">
        <v>145</v>
      </c>
      <c r="K61" s="20">
        <v>129.93</v>
      </c>
      <c r="N61">
        <f>'NAT18.5121'!$B61</f>
        <v>85544</v>
      </c>
      <c r="O61">
        <f>IF(AND(A61&gt;0,A61&lt;999),IFERROR(VLOOKUP(results5121[[#This Row],[Card]],U14W[],1,FALSE),0),0)</f>
        <v>85544</v>
      </c>
      <c r="P61">
        <f>'NAT18.5121'!$A61</f>
        <v>60</v>
      </c>
    </row>
    <row r="62" spans="1:16" x14ac:dyDescent="0.3">
      <c r="A62" s="13">
        <v>61</v>
      </c>
      <c r="B62" s="14">
        <v>78188</v>
      </c>
      <c r="C62" s="14">
        <v>46</v>
      </c>
      <c r="D62" s="15" t="s">
        <v>146</v>
      </c>
      <c r="E62" s="15" t="s">
        <v>88</v>
      </c>
      <c r="F62" s="14">
        <v>4</v>
      </c>
      <c r="G62" s="15" t="s">
        <v>18</v>
      </c>
      <c r="H62" s="15" t="s">
        <v>147</v>
      </c>
      <c r="I62" s="15"/>
      <c r="J62" s="15" t="s">
        <v>147</v>
      </c>
      <c r="K62" s="16">
        <v>132.93</v>
      </c>
      <c r="N62">
        <f>'NAT18.5121'!$B62</f>
        <v>78188</v>
      </c>
      <c r="O62">
        <f>IF(AND(A62&gt;0,A62&lt;999),IFERROR(VLOOKUP(results5121[[#This Row],[Card]],U14W[],1,FALSE),0),0)</f>
        <v>78188</v>
      </c>
      <c r="P62">
        <f>'NAT18.5121'!$A62</f>
        <v>61</v>
      </c>
    </row>
    <row r="63" spans="1:16" x14ac:dyDescent="0.3">
      <c r="A63" s="17">
        <v>62</v>
      </c>
      <c r="B63" s="18">
        <v>80726</v>
      </c>
      <c r="C63" s="18">
        <v>86</v>
      </c>
      <c r="D63" s="19" t="s">
        <v>148</v>
      </c>
      <c r="E63" s="19" t="s">
        <v>17</v>
      </c>
      <c r="F63" s="18">
        <v>5</v>
      </c>
      <c r="G63" s="19" t="s">
        <v>18</v>
      </c>
      <c r="H63" s="19" t="s">
        <v>149</v>
      </c>
      <c r="I63" s="19"/>
      <c r="J63" s="19" t="s">
        <v>149</v>
      </c>
      <c r="K63" s="20">
        <v>133.15</v>
      </c>
      <c r="N63">
        <f>'NAT18.5121'!$B63</f>
        <v>80726</v>
      </c>
      <c r="O63">
        <f>IF(AND(A63&gt;0,A63&lt;999),IFERROR(VLOOKUP(results5121[[#This Row],[Card]],U14W[],1,FALSE),0),0)</f>
        <v>80726</v>
      </c>
      <c r="P63">
        <f>'NAT18.5121'!$A63</f>
        <v>62</v>
      </c>
    </row>
    <row r="64" spans="1:16" x14ac:dyDescent="0.3">
      <c r="A64" s="13">
        <v>63</v>
      </c>
      <c r="B64" s="14">
        <v>85738</v>
      </c>
      <c r="C64" s="14">
        <v>83</v>
      </c>
      <c r="D64" s="15" t="s">
        <v>150</v>
      </c>
      <c r="E64" s="15" t="s">
        <v>151</v>
      </c>
      <c r="F64" s="14">
        <v>5</v>
      </c>
      <c r="G64" s="15" t="s">
        <v>18</v>
      </c>
      <c r="H64" s="15" t="s">
        <v>152</v>
      </c>
      <c r="I64" s="15"/>
      <c r="J64" s="15" t="s">
        <v>152</v>
      </c>
      <c r="K64" s="16">
        <v>133.36000000000001</v>
      </c>
      <c r="N64">
        <f>'NAT18.5121'!$B64</f>
        <v>85738</v>
      </c>
      <c r="O64">
        <f>IF(AND(A64&gt;0,A64&lt;999),IFERROR(VLOOKUP(results5121[[#This Row],[Card]],U14W[],1,FALSE),0),0)</f>
        <v>85738</v>
      </c>
      <c r="P64">
        <f>'NAT18.5121'!$A64</f>
        <v>63</v>
      </c>
    </row>
    <row r="65" spans="1:16" x14ac:dyDescent="0.3">
      <c r="A65" s="17">
        <v>64</v>
      </c>
      <c r="B65" s="18">
        <v>74790</v>
      </c>
      <c r="C65" s="18">
        <v>82</v>
      </c>
      <c r="D65" s="19" t="s">
        <v>153</v>
      </c>
      <c r="E65" s="19" t="s">
        <v>68</v>
      </c>
      <c r="F65" s="18">
        <v>5</v>
      </c>
      <c r="G65" s="19" t="s">
        <v>18</v>
      </c>
      <c r="H65" s="19" t="s">
        <v>154</v>
      </c>
      <c r="I65" s="19"/>
      <c r="J65" s="19" t="s">
        <v>154</v>
      </c>
      <c r="K65" s="20">
        <v>137.22999999999999</v>
      </c>
      <c r="N65">
        <f>'NAT18.5121'!$B65</f>
        <v>74790</v>
      </c>
      <c r="O65">
        <f>IF(AND(A65&gt;0,A65&lt;999),IFERROR(VLOOKUP(results5121[[#This Row],[Card]],U14W[],1,FALSE),0),0)</f>
        <v>74790</v>
      </c>
      <c r="P65">
        <f>'NAT18.5121'!$A65</f>
        <v>64</v>
      </c>
    </row>
    <row r="66" spans="1:16" x14ac:dyDescent="0.3">
      <c r="A66" s="13">
        <v>65</v>
      </c>
      <c r="B66" s="14">
        <v>82249</v>
      </c>
      <c r="C66" s="14">
        <v>41</v>
      </c>
      <c r="D66" s="15" t="s">
        <v>155</v>
      </c>
      <c r="E66" s="15" t="s">
        <v>108</v>
      </c>
      <c r="F66" s="14">
        <v>4</v>
      </c>
      <c r="G66" s="15" t="s">
        <v>18</v>
      </c>
      <c r="H66" s="15" t="s">
        <v>156</v>
      </c>
      <c r="I66" s="15"/>
      <c r="J66" s="15" t="s">
        <v>156</v>
      </c>
      <c r="K66" s="16">
        <v>139.81</v>
      </c>
      <c r="N66">
        <f>'NAT18.5121'!$B66</f>
        <v>82249</v>
      </c>
      <c r="O66">
        <f>IF(AND(A66&gt;0,A66&lt;999),IFERROR(VLOOKUP(results5121[[#This Row],[Card]],U14W[],1,FALSE),0),0)</f>
        <v>82249</v>
      </c>
      <c r="P66">
        <f>'NAT18.5121'!$A66</f>
        <v>65</v>
      </c>
    </row>
    <row r="67" spans="1:16" x14ac:dyDescent="0.3">
      <c r="A67" s="17">
        <v>66</v>
      </c>
      <c r="B67" s="18">
        <v>86126</v>
      </c>
      <c r="C67" s="18">
        <v>74</v>
      </c>
      <c r="D67" s="19" t="s">
        <v>157</v>
      </c>
      <c r="E67" s="19" t="s">
        <v>21</v>
      </c>
      <c r="F67" s="18">
        <v>5</v>
      </c>
      <c r="G67" s="19" t="s">
        <v>18</v>
      </c>
      <c r="H67" s="19" t="s">
        <v>158</v>
      </c>
      <c r="I67" s="19"/>
      <c r="J67" s="19" t="s">
        <v>158</v>
      </c>
      <c r="K67" s="20">
        <v>140.02000000000001</v>
      </c>
      <c r="N67">
        <f>'NAT18.5121'!$B67</f>
        <v>86126</v>
      </c>
      <c r="O67">
        <f>IF(AND(A67&gt;0,A67&lt;999),IFERROR(VLOOKUP(results5121[[#This Row],[Card]],U14W[],1,FALSE),0),0)</f>
        <v>86126</v>
      </c>
      <c r="P67">
        <f>'NAT18.5121'!$A67</f>
        <v>66</v>
      </c>
    </row>
    <row r="68" spans="1:16" x14ac:dyDescent="0.3">
      <c r="A68" s="13">
        <v>67</v>
      </c>
      <c r="B68" s="14">
        <v>80684</v>
      </c>
      <c r="C68" s="14">
        <v>68</v>
      </c>
      <c r="D68" s="15" t="s">
        <v>159</v>
      </c>
      <c r="E68" s="15" t="s">
        <v>51</v>
      </c>
      <c r="F68" s="14">
        <v>4</v>
      </c>
      <c r="G68" s="15" t="s">
        <v>18</v>
      </c>
      <c r="H68" s="15" t="s">
        <v>160</v>
      </c>
      <c r="I68" s="15"/>
      <c r="J68" s="15" t="s">
        <v>160</v>
      </c>
      <c r="K68" s="16">
        <v>144.53</v>
      </c>
      <c r="N68">
        <f>'NAT18.5121'!$B68</f>
        <v>80684</v>
      </c>
      <c r="O68">
        <f>IF(AND(A68&gt;0,A68&lt;999),IFERROR(VLOOKUP(results5121[[#This Row],[Card]],U14W[],1,FALSE),0),0)</f>
        <v>80684</v>
      </c>
      <c r="P68">
        <f>'NAT18.5121'!$A68</f>
        <v>67</v>
      </c>
    </row>
    <row r="69" spans="1:16" x14ac:dyDescent="0.3">
      <c r="A69" s="17">
        <v>68</v>
      </c>
      <c r="B69" s="18">
        <v>84846</v>
      </c>
      <c r="C69" s="18">
        <v>73</v>
      </c>
      <c r="D69" s="19" t="s">
        <v>161</v>
      </c>
      <c r="E69" s="19" t="s">
        <v>105</v>
      </c>
      <c r="F69" s="18">
        <v>4</v>
      </c>
      <c r="G69" s="19" t="s">
        <v>18</v>
      </c>
      <c r="H69" s="19" t="s">
        <v>162</v>
      </c>
      <c r="I69" s="19"/>
      <c r="J69" s="19" t="s">
        <v>162</v>
      </c>
      <c r="K69" s="20">
        <v>147.97</v>
      </c>
      <c r="N69">
        <f>'NAT18.5121'!$B69</f>
        <v>84846</v>
      </c>
      <c r="O69">
        <f>IF(AND(A69&gt;0,A69&lt;999),IFERROR(VLOOKUP(results5121[[#This Row],[Card]],U14W[],1,FALSE),0),0)</f>
        <v>84846</v>
      </c>
      <c r="P69">
        <f>'NAT18.5121'!$A69</f>
        <v>68</v>
      </c>
    </row>
    <row r="70" spans="1:16" x14ac:dyDescent="0.3">
      <c r="A70" s="13">
        <v>69</v>
      </c>
      <c r="B70" s="14">
        <v>79133</v>
      </c>
      <c r="C70" s="14">
        <v>56</v>
      </c>
      <c r="D70" s="15" t="s">
        <v>163</v>
      </c>
      <c r="E70" s="15" t="s">
        <v>17</v>
      </c>
      <c r="F70" s="14">
        <v>5</v>
      </c>
      <c r="G70" s="15" t="s">
        <v>18</v>
      </c>
      <c r="H70" s="15" t="s">
        <v>164</v>
      </c>
      <c r="I70" s="15"/>
      <c r="J70" s="15" t="s">
        <v>164</v>
      </c>
      <c r="K70" s="16">
        <v>154.19</v>
      </c>
      <c r="N70">
        <f>'NAT18.5121'!$B70</f>
        <v>79133</v>
      </c>
      <c r="O70">
        <f>IF(AND(A70&gt;0,A70&lt;999),IFERROR(VLOOKUP(results5121[[#This Row],[Card]],U14W[],1,FALSE),0),0)</f>
        <v>79133</v>
      </c>
      <c r="P70">
        <f>'NAT18.5121'!$A70</f>
        <v>69</v>
      </c>
    </row>
    <row r="71" spans="1:16" x14ac:dyDescent="0.3">
      <c r="A71" s="17">
        <v>70</v>
      </c>
      <c r="B71" s="18">
        <v>78516</v>
      </c>
      <c r="C71" s="18">
        <v>57</v>
      </c>
      <c r="D71" s="19" t="s">
        <v>165</v>
      </c>
      <c r="E71" s="19" t="s">
        <v>95</v>
      </c>
      <c r="F71" s="18">
        <v>5</v>
      </c>
      <c r="G71" s="19" t="s">
        <v>18</v>
      </c>
      <c r="H71" s="19" t="s">
        <v>166</v>
      </c>
      <c r="I71" s="19"/>
      <c r="J71" s="19" t="s">
        <v>166</v>
      </c>
      <c r="K71" s="20">
        <v>158.06</v>
      </c>
      <c r="N71">
        <f>'NAT18.5121'!$B71</f>
        <v>78516</v>
      </c>
      <c r="O71">
        <f>IF(AND(A71&gt;0,A71&lt;999),IFERROR(VLOOKUP(results5121[[#This Row],[Card]],U14W[],1,FALSE),0),0)</f>
        <v>78516</v>
      </c>
      <c r="P71">
        <f>'NAT18.5121'!$A71</f>
        <v>70</v>
      </c>
    </row>
    <row r="72" spans="1:16" x14ac:dyDescent="0.3">
      <c r="A72" s="13">
        <v>71</v>
      </c>
      <c r="B72" s="14">
        <v>76233</v>
      </c>
      <c r="C72" s="14">
        <v>40</v>
      </c>
      <c r="D72" s="15" t="s">
        <v>167</v>
      </c>
      <c r="E72" s="15" t="s">
        <v>68</v>
      </c>
      <c r="F72" s="14">
        <v>5</v>
      </c>
      <c r="G72" s="15" t="s">
        <v>18</v>
      </c>
      <c r="H72" s="15" t="s">
        <v>168</v>
      </c>
      <c r="I72" s="15"/>
      <c r="J72" s="15" t="s">
        <v>168</v>
      </c>
      <c r="K72" s="16">
        <v>158.91999999999999</v>
      </c>
      <c r="N72">
        <f>'NAT18.5121'!$B72</f>
        <v>76233</v>
      </c>
      <c r="O72">
        <f>IF(AND(A72&gt;0,A72&lt;999),IFERROR(VLOOKUP(results5121[[#This Row],[Card]],U14W[],1,FALSE),0),0)</f>
        <v>76233</v>
      </c>
      <c r="P72">
        <f>'NAT18.5121'!$A72</f>
        <v>71</v>
      </c>
    </row>
    <row r="73" spans="1:16" x14ac:dyDescent="0.3">
      <c r="A73" s="17">
        <v>72</v>
      </c>
      <c r="B73" s="18">
        <v>80369</v>
      </c>
      <c r="C73" s="18">
        <v>58</v>
      </c>
      <c r="D73" s="19" t="s">
        <v>169</v>
      </c>
      <c r="E73" s="19" t="s">
        <v>48</v>
      </c>
      <c r="F73" s="18">
        <v>5</v>
      </c>
      <c r="G73" s="19" t="s">
        <v>18</v>
      </c>
      <c r="H73" s="19" t="s">
        <v>170</v>
      </c>
      <c r="I73" s="19"/>
      <c r="J73" s="19" t="s">
        <v>170</v>
      </c>
      <c r="K73" s="20">
        <v>160.21</v>
      </c>
      <c r="N73">
        <f>'NAT18.5121'!$B73</f>
        <v>80369</v>
      </c>
      <c r="O73">
        <f>IF(AND(A73&gt;0,A73&lt;999),IFERROR(VLOOKUP(results5121[[#This Row],[Card]],U14W[],1,FALSE),0),0)</f>
        <v>80369</v>
      </c>
      <c r="P73">
        <f>'NAT18.5121'!$A73</f>
        <v>72</v>
      </c>
    </row>
    <row r="74" spans="1:16" x14ac:dyDescent="0.3">
      <c r="A74" s="13">
        <v>73</v>
      </c>
      <c r="B74" s="14">
        <v>78803</v>
      </c>
      <c r="C74" s="14">
        <v>54</v>
      </c>
      <c r="D74" s="15" t="s">
        <v>171</v>
      </c>
      <c r="E74" s="15" t="s">
        <v>95</v>
      </c>
      <c r="F74" s="14">
        <v>5</v>
      </c>
      <c r="G74" s="15" t="s">
        <v>18</v>
      </c>
      <c r="H74" s="15" t="s">
        <v>172</v>
      </c>
      <c r="I74" s="15"/>
      <c r="J74" s="15" t="s">
        <v>172</v>
      </c>
      <c r="K74" s="16">
        <v>160.63999999999999</v>
      </c>
      <c r="N74">
        <f>'NAT18.5121'!$B74</f>
        <v>78803</v>
      </c>
      <c r="O74">
        <f>IF(AND(A74&gt;0,A74&lt;999),IFERROR(VLOOKUP(results5121[[#This Row],[Card]],U14W[],1,FALSE),0),0)</f>
        <v>78803</v>
      </c>
      <c r="P74">
        <f>'NAT18.5121'!$A74</f>
        <v>73</v>
      </c>
    </row>
    <row r="75" spans="1:16" x14ac:dyDescent="0.3">
      <c r="A75" s="17">
        <v>74</v>
      </c>
      <c r="B75" s="18">
        <v>87013</v>
      </c>
      <c r="C75" s="18">
        <v>99</v>
      </c>
      <c r="D75" s="19" t="s">
        <v>173</v>
      </c>
      <c r="E75" s="19" t="s">
        <v>105</v>
      </c>
      <c r="F75" s="18">
        <v>5</v>
      </c>
      <c r="G75" s="19" t="s">
        <v>18</v>
      </c>
      <c r="H75" s="19" t="s">
        <v>174</v>
      </c>
      <c r="I75" s="19"/>
      <c r="J75" s="19" t="s">
        <v>174</v>
      </c>
      <c r="K75" s="20">
        <v>164.29</v>
      </c>
      <c r="N75">
        <f>'NAT18.5121'!$B75</f>
        <v>87013</v>
      </c>
      <c r="O75">
        <f>IF(AND(A75&gt;0,A75&lt;999),IFERROR(VLOOKUP(results5121[[#This Row],[Card]],U14W[],1,FALSE),0),0)</f>
        <v>87013</v>
      </c>
      <c r="P75">
        <f>'NAT18.5121'!$A75</f>
        <v>74</v>
      </c>
    </row>
    <row r="76" spans="1:16" x14ac:dyDescent="0.3">
      <c r="A76" s="13">
        <v>75</v>
      </c>
      <c r="B76" s="14">
        <v>80368</v>
      </c>
      <c r="C76" s="14">
        <v>71</v>
      </c>
      <c r="D76" s="15" t="s">
        <v>175</v>
      </c>
      <c r="E76" s="15" t="s">
        <v>105</v>
      </c>
      <c r="F76" s="14">
        <v>4</v>
      </c>
      <c r="G76" s="15" t="s">
        <v>18</v>
      </c>
      <c r="H76" s="15" t="s">
        <v>176</v>
      </c>
      <c r="I76" s="15"/>
      <c r="J76" s="15" t="s">
        <v>176</v>
      </c>
      <c r="K76" s="16">
        <v>165.15</v>
      </c>
      <c r="N76">
        <f>'NAT18.5121'!$B76</f>
        <v>80368</v>
      </c>
      <c r="O76">
        <f>IF(AND(A76&gt;0,A76&lt;999),IFERROR(VLOOKUP(results5121[[#This Row],[Card]],U14W[],1,FALSE),0),0)</f>
        <v>80368</v>
      </c>
      <c r="P76">
        <f>'NAT18.5121'!$A76</f>
        <v>75</v>
      </c>
    </row>
    <row r="77" spans="1:16" x14ac:dyDescent="0.3">
      <c r="A77" s="17">
        <v>76</v>
      </c>
      <c r="B77" s="18">
        <v>88248</v>
      </c>
      <c r="C77" s="18">
        <v>81</v>
      </c>
      <c r="D77" s="19" t="s">
        <v>177</v>
      </c>
      <c r="E77" s="19" t="s">
        <v>105</v>
      </c>
      <c r="F77" s="18">
        <v>5</v>
      </c>
      <c r="G77" s="19" t="s">
        <v>18</v>
      </c>
      <c r="H77" s="19" t="s">
        <v>178</v>
      </c>
      <c r="I77" s="19"/>
      <c r="J77" s="19" t="s">
        <v>178</v>
      </c>
      <c r="K77" s="20">
        <v>166.86</v>
      </c>
      <c r="N77">
        <f>'NAT18.5121'!$B77</f>
        <v>88248</v>
      </c>
      <c r="O77">
        <f>IF(AND(A77&gt;0,A77&lt;999),IFERROR(VLOOKUP(results5121[[#This Row],[Card]],U14W[],1,FALSE),0),0)</f>
        <v>88248</v>
      </c>
      <c r="P77">
        <f>'NAT18.5121'!$A77</f>
        <v>76</v>
      </c>
    </row>
    <row r="78" spans="1:16" x14ac:dyDescent="0.3">
      <c r="A78" s="13">
        <v>77</v>
      </c>
      <c r="B78" s="14">
        <v>78747</v>
      </c>
      <c r="C78" s="14">
        <v>52</v>
      </c>
      <c r="D78" s="15" t="s">
        <v>179</v>
      </c>
      <c r="E78" s="15" t="s">
        <v>108</v>
      </c>
      <c r="F78" s="14">
        <v>4</v>
      </c>
      <c r="G78" s="15" t="s">
        <v>18</v>
      </c>
      <c r="H78" s="15" t="s">
        <v>180</v>
      </c>
      <c r="I78" s="15"/>
      <c r="J78" s="15" t="s">
        <v>180</v>
      </c>
      <c r="K78" s="16">
        <v>168.37</v>
      </c>
      <c r="N78">
        <f>'NAT18.5121'!$B78</f>
        <v>78747</v>
      </c>
      <c r="O78">
        <f>IF(AND(A78&gt;0,A78&lt;999),IFERROR(VLOOKUP(results5121[[#This Row],[Card]],U14W[],1,FALSE),0),0)</f>
        <v>78747</v>
      </c>
      <c r="P78">
        <f>'NAT18.5121'!$A78</f>
        <v>77</v>
      </c>
    </row>
    <row r="79" spans="1:16" x14ac:dyDescent="0.3">
      <c r="A79" s="17">
        <v>78</v>
      </c>
      <c r="B79" s="18">
        <v>86171</v>
      </c>
      <c r="C79" s="18">
        <v>94</v>
      </c>
      <c r="D79" s="19" t="s">
        <v>181</v>
      </c>
      <c r="E79" s="19" t="s">
        <v>21</v>
      </c>
      <c r="F79" s="18">
        <v>5</v>
      </c>
      <c r="G79" s="19" t="s">
        <v>18</v>
      </c>
      <c r="H79" s="19" t="s">
        <v>182</v>
      </c>
      <c r="I79" s="19"/>
      <c r="J79" s="19" t="s">
        <v>182</v>
      </c>
      <c r="K79" s="20">
        <v>173.95</v>
      </c>
      <c r="N79">
        <f>'NAT18.5121'!$B79</f>
        <v>86171</v>
      </c>
      <c r="O79">
        <f>IF(AND(A79&gt;0,A79&lt;999),IFERROR(VLOOKUP(results5121[[#This Row],[Card]],U14W[],1,FALSE),0),0)</f>
        <v>86171</v>
      </c>
      <c r="P79">
        <f>'NAT18.5121'!$A79</f>
        <v>78</v>
      </c>
    </row>
    <row r="80" spans="1:16" x14ac:dyDescent="0.3">
      <c r="A80" s="13">
        <v>79</v>
      </c>
      <c r="B80" s="14">
        <v>81070</v>
      </c>
      <c r="C80" s="14">
        <v>55</v>
      </c>
      <c r="D80" s="15" t="s">
        <v>183</v>
      </c>
      <c r="E80" s="15" t="s">
        <v>51</v>
      </c>
      <c r="F80" s="14">
        <v>4</v>
      </c>
      <c r="G80" s="15" t="s">
        <v>18</v>
      </c>
      <c r="H80" s="15" t="s">
        <v>184</v>
      </c>
      <c r="I80" s="15"/>
      <c r="J80" s="15" t="s">
        <v>184</v>
      </c>
      <c r="K80" s="16">
        <v>174.6</v>
      </c>
      <c r="N80">
        <f>'NAT18.5121'!$B80</f>
        <v>81070</v>
      </c>
      <c r="O80">
        <f>IF(AND(A80&gt;0,A80&lt;999),IFERROR(VLOOKUP(results5121[[#This Row],[Card]],U14W[],1,FALSE),0),0)</f>
        <v>81070</v>
      </c>
      <c r="P80">
        <f>'NAT18.5121'!$A80</f>
        <v>79</v>
      </c>
    </row>
    <row r="81" spans="1:16" x14ac:dyDescent="0.3">
      <c r="A81" s="17">
        <v>80</v>
      </c>
      <c r="B81" s="18">
        <v>78408</v>
      </c>
      <c r="C81" s="18">
        <v>38</v>
      </c>
      <c r="D81" s="19" t="s">
        <v>185</v>
      </c>
      <c r="E81" s="19" t="s">
        <v>88</v>
      </c>
      <c r="F81" s="18">
        <v>4</v>
      </c>
      <c r="G81" s="19" t="s">
        <v>18</v>
      </c>
      <c r="H81" s="19" t="s">
        <v>186</v>
      </c>
      <c r="I81" s="19"/>
      <c r="J81" s="19" t="s">
        <v>186</v>
      </c>
      <c r="K81" s="20">
        <v>178.25</v>
      </c>
      <c r="N81">
        <f>'NAT18.5121'!$B81</f>
        <v>78408</v>
      </c>
      <c r="O81">
        <f>IF(AND(A81&gt;0,A81&lt;999),IFERROR(VLOOKUP(results5121[[#This Row],[Card]],U14W[],1,FALSE),0),0)</f>
        <v>78408</v>
      </c>
      <c r="P81">
        <f>'NAT18.5121'!$A81</f>
        <v>80</v>
      </c>
    </row>
    <row r="82" spans="1:16" x14ac:dyDescent="0.3">
      <c r="A82" s="13">
        <v>81</v>
      </c>
      <c r="B82" s="14">
        <v>78474</v>
      </c>
      <c r="C82" s="14">
        <v>64</v>
      </c>
      <c r="D82" s="15" t="s">
        <v>187</v>
      </c>
      <c r="E82" s="15" t="s">
        <v>51</v>
      </c>
      <c r="F82" s="14">
        <v>4</v>
      </c>
      <c r="G82" s="15" t="s">
        <v>18</v>
      </c>
      <c r="H82" s="15" t="s">
        <v>188</v>
      </c>
      <c r="I82" s="15"/>
      <c r="J82" s="15" t="s">
        <v>188</v>
      </c>
      <c r="K82" s="16">
        <v>182.11</v>
      </c>
      <c r="N82">
        <f>'NAT18.5121'!$B82</f>
        <v>78474</v>
      </c>
      <c r="O82">
        <f>IF(AND(A82&gt;0,A82&lt;999),IFERROR(VLOOKUP(results5121[[#This Row],[Card]],U14W[],1,FALSE),0),0)</f>
        <v>78474</v>
      </c>
      <c r="P82">
        <f>'NAT18.5121'!$A82</f>
        <v>81</v>
      </c>
    </row>
    <row r="83" spans="1:16" x14ac:dyDescent="0.3">
      <c r="A83" s="17">
        <v>82</v>
      </c>
      <c r="B83" s="18">
        <v>81091</v>
      </c>
      <c r="C83" s="18">
        <v>92</v>
      </c>
      <c r="D83" s="19" t="s">
        <v>189</v>
      </c>
      <c r="E83" s="19" t="s">
        <v>17</v>
      </c>
      <c r="F83" s="18">
        <v>5</v>
      </c>
      <c r="G83" s="19" t="s">
        <v>18</v>
      </c>
      <c r="H83" s="19" t="s">
        <v>190</v>
      </c>
      <c r="I83" s="19"/>
      <c r="J83" s="19" t="s">
        <v>190</v>
      </c>
      <c r="K83" s="20">
        <v>191.35</v>
      </c>
      <c r="N83">
        <f>'NAT18.5121'!$B83</f>
        <v>81091</v>
      </c>
      <c r="O83">
        <f>IF(AND(A83&gt;0,A83&lt;999),IFERROR(VLOOKUP(results5121[[#This Row],[Card]],U14W[],1,FALSE),0),0)</f>
        <v>81091</v>
      </c>
      <c r="P83">
        <f>'NAT18.5121'!$A83</f>
        <v>82</v>
      </c>
    </row>
    <row r="84" spans="1:16" x14ac:dyDescent="0.3">
      <c r="A84" s="13">
        <v>83</v>
      </c>
      <c r="B84" s="14">
        <v>80842</v>
      </c>
      <c r="C84" s="14">
        <v>49</v>
      </c>
      <c r="D84" s="15" t="s">
        <v>191</v>
      </c>
      <c r="E84" s="15" t="s">
        <v>48</v>
      </c>
      <c r="F84" s="14">
        <v>5</v>
      </c>
      <c r="G84" s="15" t="s">
        <v>18</v>
      </c>
      <c r="H84" s="15" t="s">
        <v>192</v>
      </c>
      <c r="I84" s="15"/>
      <c r="J84" s="15" t="s">
        <v>192</v>
      </c>
      <c r="K84" s="16">
        <v>200.15</v>
      </c>
      <c r="N84">
        <f>'NAT18.5121'!$B84</f>
        <v>80842</v>
      </c>
      <c r="O84">
        <f>IF(AND(A84&gt;0,A84&lt;999),IFERROR(VLOOKUP(results5121[[#This Row],[Card]],U14W[],1,FALSE),0),0)</f>
        <v>80842</v>
      </c>
      <c r="P84">
        <f>'NAT18.5121'!$A84</f>
        <v>83</v>
      </c>
    </row>
    <row r="85" spans="1:16" x14ac:dyDescent="0.3">
      <c r="A85" s="17">
        <v>84</v>
      </c>
      <c r="B85" s="18">
        <v>88417</v>
      </c>
      <c r="C85" s="18">
        <v>77</v>
      </c>
      <c r="D85" s="19" t="s">
        <v>193</v>
      </c>
      <c r="E85" s="19" t="s">
        <v>105</v>
      </c>
      <c r="F85" s="18">
        <v>5</v>
      </c>
      <c r="G85" s="19" t="s">
        <v>18</v>
      </c>
      <c r="H85" s="19" t="s">
        <v>194</v>
      </c>
      <c r="I85" s="19"/>
      <c r="J85" s="19" t="s">
        <v>194</v>
      </c>
      <c r="K85" s="20">
        <v>204.66</v>
      </c>
      <c r="N85">
        <f>'NAT18.5121'!$B85</f>
        <v>88417</v>
      </c>
      <c r="O85">
        <f>IF(AND(A85&gt;0,A85&lt;999),IFERROR(VLOOKUP(results5121[[#This Row],[Card]],U14W[],1,FALSE),0),0)</f>
        <v>88417</v>
      </c>
      <c r="P85">
        <f>'NAT18.5121'!$A85</f>
        <v>84</v>
      </c>
    </row>
    <row r="86" spans="1:16" x14ac:dyDescent="0.3">
      <c r="A86" s="13">
        <v>85</v>
      </c>
      <c r="B86" s="14">
        <v>84699</v>
      </c>
      <c r="C86" s="14">
        <v>85</v>
      </c>
      <c r="D86" s="15" t="s">
        <v>195</v>
      </c>
      <c r="E86" s="15" t="s">
        <v>51</v>
      </c>
      <c r="F86" s="14">
        <v>5</v>
      </c>
      <c r="G86" s="15" t="s">
        <v>18</v>
      </c>
      <c r="H86" s="15" t="s">
        <v>196</v>
      </c>
      <c r="I86" s="15"/>
      <c r="J86" s="15" t="s">
        <v>196</v>
      </c>
      <c r="K86" s="16">
        <v>205.52</v>
      </c>
      <c r="N86">
        <f>'NAT18.5121'!$B86</f>
        <v>84699</v>
      </c>
      <c r="O86">
        <f>IF(AND(A86&gt;0,A86&lt;999),IFERROR(VLOOKUP(results5121[[#This Row],[Card]],U14W[],1,FALSE),0),0)</f>
        <v>84699</v>
      </c>
      <c r="P86">
        <f>'NAT18.5121'!$A86</f>
        <v>85</v>
      </c>
    </row>
    <row r="87" spans="1:16" x14ac:dyDescent="0.3">
      <c r="A87" s="17">
        <v>86</v>
      </c>
      <c r="B87" s="18">
        <v>80708</v>
      </c>
      <c r="C87" s="18">
        <v>97</v>
      </c>
      <c r="D87" s="19" t="s">
        <v>197</v>
      </c>
      <c r="E87" s="19" t="s">
        <v>17</v>
      </c>
      <c r="F87" s="18">
        <v>5</v>
      </c>
      <c r="G87" s="19" t="s">
        <v>18</v>
      </c>
      <c r="H87" s="19" t="s">
        <v>198</v>
      </c>
      <c r="I87" s="19"/>
      <c r="J87" s="19" t="s">
        <v>198</v>
      </c>
      <c r="K87" s="20">
        <v>224.2</v>
      </c>
      <c r="N87">
        <f>'NAT18.5121'!$B87</f>
        <v>80708</v>
      </c>
      <c r="O87">
        <f>IF(AND(A87&gt;0,A87&lt;999),IFERROR(VLOOKUP(results5121[[#This Row],[Card]],U14W[],1,FALSE),0),0)</f>
        <v>80708</v>
      </c>
      <c r="P87">
        <f>'NAT18.5121'!$A87</f>
        <v>86</v>
      </c>
    </row>
    <row r="88" spans="1:16" x14ac:dyDescent="0.3">
      <c r="A88" s="13">
        <v>87</v>
      </c>
      <c r="B88" s="14">
        <v>78172</v>
      </c>
      <c r="C88" s="14">
        <v>76</v>
      </c>
      <c r="D88" s="15" t="s">
        <v>199</v>
      </c>
      <c r="E88" s="15" t="s">
        <v>88</v>
      </c>
      <c r="F88" s="14">
        <v>5</v>
      </c>
      <c r="G88" s="15" t="s">
        <v>18</v>
      </c>
      <c r="H88" s="15" t="s">
        <v>200</v>
      </c>
      <c r="I88" s="15"/>
      <c r="J88" s="15" t="s">
        <v>200</v>
      </c>
      <c r="K88" s="16">
        <v>225.49</v>
      </c>
      <c r="N88">
        <f>'NAT18.5121'!$B88</f>
        <v>78172</v>
      </c>
      <c r="O88">
        <f>IF(AND(A88&gt;0,A88&lt;999),IFERROR(VLOOKUP(results5121[[#This Row],[Card]],U14W[],1,FALSE),0),0)</f>
        <v>78172</v>
      </c>
      <c r="P88">
        <f>'NAT18.5121'!$A88</f>
        <v>87</v>
      </c>
    </row>
    <row r="89" spans="1:16" x14ac:dyDescent="0.3">
      <c r="A89" s="17">
        <v>88</v>
      </c>
      <c r="B89" s="18">
        <v>87019</v>
      </c>
      <c r="C89" s="18">
        <v>79</v>
      </c>
      <c r="D89" s="19" t="s">
        <v>201</v>
      </c>
      <c r="E89" s="19" t="s">
        <v>105</v>
      </c>
      <c r="F89" s="18">
        <v>5</v>
      </c>
      <c r="G89" s="19" t="s">
        <v>18</v>
      </c>
      <c r="H89" s="19" t="s">
        <v>202</v>
      </c>
      <c r="I89" s="19"/>
      <c r="J89" s="19" t="s">
        <v>202</v>
      </c>
      <c r="K89" s="20">
        <v>226.57</v>
      </c>
      <c r="N89">
        <f>'NAT18.5121'!$B89</f>
        <v>87019</v>
      </c>
      <c r="O89">
        <f>IF(AND(A89&gt;0,A89&lt;999),IFERROR(VLOOKUP(results5121[[#This Row],[Card]],U14W[],1,FALSE),0),0)</f>
        <v>87019</v>
      </c>
      <c r="P89">
        <f>'NAT18.5121'!$A89</f>
        <v>88</v>
      </c>
    </row>
    <row r="90" spans="1:16" x14ac:dyDescent="0.3">
      <c r="A90" s="13">
        <v>89</v>
      </c>
      <c r="B90" s="14">
        <v>72087</v>
      </c>
      <c r="C90" s="14">
        <v>98</v>
      </c>
      <c r="D90" s="15" t="s">
        <v>203</v>
      </c>
      <c r="E90" s="15" t="s">
        <v>41</v>
      </c>
      <c r="F90" s="14">
        <v>5</v>
      </c>
      <c r="G90" s="15" t="s">
        <v>18</v>
      </c>
      <c r="H90" s="15" t="s">
        <v>204</v>
      </c>
      <c r="I90" s="15"/>
      <c r="J90" s="15" t="s">
        <v>204</v>
      </c>
      <c r="K90" s="16">
        <v>241.38</v>
      </c>
      <c r="N90">
        <f>'NAT18.5121'!$B90</f>
        <v>72087</v>
      </c>
      <c r="O90">
        <f>IF(AND(A90&gt;0,A90&lt;999),IFERROR(VLOOKUP(results5121[[#This Row],[Card]],U14W[],1,FALSE),0),0)</f>
        <v>72087</v>
      </c>
      <c r="P90">
        <f>'NAT18.5121'!$A90</f>
        <v>89</v>
      </c>
    </row>
    <row r="91" spans="1:16" x14ac:dyDescent="0.3">
      <c r="A91" s="17">
        <v>90</v>
      </c>
      <c r="B91" s="18">
        <v>81137</v>
      </c>
      <c r="C91" s="18">
        <v>80</v>
      </c>
      <c r="D91" s="19" t="s">
        <v>205</v>
      </c>
      <c r="E91" s="19" t="s">
        <v>17</v>
      </c>
      <c r="F91" s="18">
        <v>5</v>
      </c>
      <c r="G91" s="19" t="s">
        <v>18</v>
      </c>
      <c r="H91" s="19" t="s">
        <v>206</v>
      </c>
      <c r="I91" s="19"/>
      <c r="J91" s="19" t="s">
        <v>206</v>
      </c>
      <c r="K91" s="20">
        <v>249.76</v>
      </c>
      <c r="N91">
        <f>'NAT18.5121'!$B91</f>
        <v>81137</v>
      </c>
      <c r="O91">
        <f>IF(AND(A91&gt;0,A91&lt;999),IFERROR(VLOOKUP(results5121[[#This Row],[Card]],U14W[],1,FALSE),0),0)</f>
        <v>81137</v>
      </c>
      <c r="P91">
        <f>'NAT18.5121'!$A91</f>
        <v>90</v>
      </c>
    </row>
    <row r="92" spans="1:16" x14ac:dyDescent="0.3">
      <c r="A92" s="13">
        <v>91</v>
      </c>
      <c r="B92" s="14">
        <v>82207</v>
      </c>
      <c r="C92" s="14">
        <v>95</v>
      </c>
      <c r="D92" s="15" t="s">
        <v>207</v>
      </c>
      <c r="E92" s="15" t="s">
        <v>17</v>
      </c>
      <c r="F92" s="14">
        <v>5</v>
      </c>
      <c r="G92" s="15" t="s">
        <v>18</v>
      </c>
      <c r="H92" s="15" t="s">
        <v>208</v>
      </c>
      <c r="I92" s="15"/>
      <c r="J92" s="15" t="s">
        <v>208</v>
      </c>
      <c r="K92" s="16">
        <v>278.75</v>
      </c>
      <c r="N92">
        <f>'NAT18.5121'!$B92</f>
        <v>82207</v>
      </c>
      <c r="O92">
        <f>IF(AND(A92&gt;0,A92&lt;999),IFERROR(VLOOKUP(results5121[[#This Row],[Card]],U14W[],1,FALSE),0),0)</f>
        <v>82207</v>
      </c>
      <c r="P92">
        <f>'NAT18.5121'!$A92</f>
        <v>91</v>
      </c>
    </row>
    <row r="93" spans="1:16" x14ac:dyDescent="0.3">
      <c r="A93" s="17">
        <v>92</v>
      </c>
      <c r="B93" s="18">
        <v>86153</v>
      </c>
      <c r="C93" s="18">
        <v>84</v>
      </c>
      <c r="D93" s="19" t="s">
        <v>209</v>
      </c>
      <c r="E93" s="19" t="s">
        <v>51</v>
      </c>
      <c r="F93" s="18">
        <v>5</v>
      </c>
      <c r="G93" s="19" t="s">
        <v>18</v>
      </c>
      <c r="H93" s="19" t="s">
        <v>210</v>
      </c>
      <c r="I93" s="19"/>
      <c r="J93" s="19" t="s">
        <v>210</v>
      </c>
      <c r="K93" s="20">
        <v>286.48</v>
      </c>
      <c r="N93">
        <f>'NAT18.5121'!$B93</f>
        <v>86153</v>
      </c>
      <c r="O93">
        <f>IF(AND(A93&gt;0,A93&lt;999),IFERROR(VLOOKUP(results5121[[#This Row],[Card]],U14W[],1,FALSE),0),0)</f>
        <v>86153</v>
      </c>
      <c r="P93">
        <f>'NAT18.5121'!$A93</f>
        <v>92</v>
      </c>
    </row>
    <row r="94" spans="1:16" x14ac:dyDescent="0.3">
      <c r="A94" s="13">
        <v>93</v>
      </c>
      <c r="B94" s="14">
        <v>80370</v>
      </c>
      <c r="C94" s="14">
        <v>78</v>
      </c>
      <c r="D94" s="15" t="s">
        <v>211</v>
      </c>
      <c r="E94" s="15" t="s">
        <v>48</v>
      </c>
      <c r="F94" s="14">
        <v>5</v>
      </c>
      <c r="G94" s="15" t="s">
        <v>18</v>
      </c>
      <c r="H94" s="15" t="s">
        <v>212</v>
      </c>
      <c r="I94" s="15"/>
      <c r="J94" s="15" t="s">
        <v>212</v>
      </c>
      <c r="K94" s="16">
        <v>308.60000000000002</v>
      </c>
      <c r="N94">
        <f>'NAT18.5121'!$B94</f>
        <v>80370</v>
      </c>
      <c r="O94">
        <f>IF(AND(A94&gt;0,A94&lt;999),IFERROR(VLOOKUP(results5121[[#This Row],[Card]],U14W[],1,FALSE),0),0)</f>
        <v>80370</v>
      </c>
      <c r="P94">
        <f>'NAT18.5121'!$A94</f>
        <v>93</v>
      </c>
    </row>
    <row r="95" spans="1:16" x14ac:dyDescent="0.3">
      <c r="A95" s="17">
        <v>94</v>
      </c>
      <c r="B95" s="18">
        <v>85550</v>
      </c>
      <c r="C95" s="18">
        <v>5</v>
      </c>
      <c r="D95" s="19" t="s">
        <v>213</v>
      </c>
      <c r="E95" s="19" t="s">
        <v>65</v>
      </c>
      <c r="F95" s="18">
        <v>4</v>
      </c>
      <c r="G95" s="19" t="s">
        <v>18</v>
      </c>
      <c r="H95" s="19" t="s">
        <v>214</v>
      </c>
      <c r="I95" s="19"/>
      <c r="J95" s="19" t="s">
        <v>214</v>
      </c>
      <c r="K95" s="20">
        <v>425.43</v>
      </c>
      <c r="N95">
        <f>'NAT18.5121'!$B95</f>
        <v>85550</v>
      </c>
      <c r="O95">
        <f>IF(AND(A95&gt;0,A95&lt;999),IFERROR(VLOOKUP(results5121[[#This Row],[Card]],U14W[],1,FALSE),0),0)</f>
        <v>85550</v>
      </c>
      <c r="P95">
        <f>'NAT18.5121'!$A95</f>
        <v>94</v>
      </c>
    </row>
    <row r="96" spans="1:16" x14ac:dyDescent="0.3">
      <c r="A96" s="13">
        <v>999</v>
      </c>
      <c r="B96" s="14">
        <v>80689</v>
      </c>
      <c r="C96" s="14">
        <v>72</v>
      </c>
      <c r="D96" s="15" t="s">
        <v>215</v>
      </c>
      <c r="E96" s="15" t="s">
        <v>41</v>
      </c>
      <c r="F96" s="14">
        <v>4</v>
      </c>
      <c r="G96" s="15" t="s">
        <v>18</v>
      </c>
      <c r="H96" s="15" t="s">
        <v>216</v>
      </c>
      <c r="I96" s="15"/>
      <c r="J96" s="15"/>
      <c r="K96" s="16">
        <v>0</v>
      </c>
      <c r="N96">
        <f>'NAT18.5121'!$B96</f>
        <v>80689</v>
      </c>
      <c r="O96">
        <f>IF(AND(A96&gt;0,A96&lt;999),IFERROR(VLOOKUP(results5121[[#This Row],[Card]],U14W[],1,FALSE),0),0)</f>
        <v>0</v>
      </c>
      <c r="P96">
        <f>'NAT18.5121'!$A96</f>
        <v>999</v>
      </c>
    </row>
    <row r="97" spans="1:16" x14ac:dyDescent="0.3">
      <c r="A97" s="17">
        <v>999</v>
      </c>
      <c r="B97" s="18">
        <v>81099</v>
      </c>
      <c r="C97" s="18">
        <v>14</v>
      </c>
      <c r="D97" s="19" t="s">
        <v>217</v>
      </c>
      <c r="E97" s="19" t="s">
        <v>17</v>
      </c>
      <c r="F97" s="18">
        <v>5</v>
      </c>
      <c r="G97" s="19" t="s">
        <v>18</v>
      </c>
      <c r="H97" s="19" t="s">
        <v>218</v>
      </c>
      <c r="I97" s="19"/>
      <c r="J97" s="19"/>
      <c r="K97" s="20">
        <v>0</v>
      </c>
      <c r="N97">
        <f>'NAT18.5121'!$B97</f>
        <v>81099</v>
      </c>
      <c r="O97">
        <f>IF(AND(A97&gt;0,A97&lt;999),IFERROR(VLOOKUP(results5121[[#This Row],[Card]],U14W[],1,FALSE),0),0)</f>
        <v>0</v>
      </c>
      <c r="P97">
        <f>'NAT18.5121'!$A97</f>
        <v>999</v>
      </c>
    </row>
    <row r="98" spans="1:16" x14ac:dyDescent="0.3">
      <c r="A98" s="13">
        <v>999</v>
      </c>
      <c r="B98" s="14">
        <v>84758</v>
      </c>
      <c r="C98" s="14">
        <v>53</v>
      </c>
      <c r="D98" s="15" t="s">
        <v>219</v>
      </c>
      <c r="E98" s="15" t="s">
        <v>21</v>
      </c>
      <c r="F98" s="14">
        <v>5</v>
      </c>
      <c r="G98" s="15" t="s">
        <v>18</v>
      </c>
      <c r="H98" s="15" t="s">
        <v>218</v>
      </c>
      <c r="I98" s="15"/>
      <c r="J98" s="15"/>
      <c r="K98" s="16">
        <v>0</v>
      </c>
      <c r="N98">
        <f>'NAT18.5121'!$B98</f>
        <v>84758</v>
      </c>
      <c r="O98">
        <f>IF(AND(A98&gt;0,A98&lt;999),IFERROR(VLOOKUP(results5121[[#This Row],[Card]],U14W[],1,FALSE),0),0)</f>
        <v>0</v>
      </c>
      <c r="P98">
        <f>'NAT18.5121'!$A98</f>
        <v>999</v>
      </c>
    </row>
    <row r="99" spans="1:16" x14ac:dyDescent="0.3">
      <c r="A99" s="17">
        <v>999</v>
      </c>
      <c r="B99" s="18">
        <v>85474</v>
      </c>
      <c r="C99" s="18">
        <v>67</v>
      </c>
      <c r="D99" s="19" t="s">
        <v>220</v>
      </c>
      <c r="E99" s="19" t="s">
        <v>151</v>
      </c>
      <c r="F99" s="18">
        <v>4</v>
      </c>
      <c r="G99" s="19" t="s">
        <v>18</v>
      </c>
      <c r="H99" s="19" t="s">
        <v>218</v>
      </c>
      <c r="I99" s="19"/>
      <c r="J99" s="19"/>
      <c r="K99" s="20">
        <v>0</v>
      </c>
      <c r="N99">
        <f>'NAT18.5121'!$B99</f>
        <v>85474</v>
      </c>
      <c r="O99">
        <f>IF(AND(A99&gt;0,A99&lt;999),IFERROR(VLOOKUP(results5121[[#This Row],[Card]],U14W[],1,FALSE),0),0)</f>
        <v>0</v>
      </c>
      <c r="P99">
        <f>'NAT18.5121'!$A99</f>
        <v>999</v>
      </c>
    </row>
    <row r="100" spans="1:16" x14ac:dyDescent="0.3">
      <c r="A100" s="13">
        <v>999</v>
      </c>
      <c r="B100" s="14">
        <v>85314</v>
      </c>
      <c r="C100" s="14">
        <v>75</v>
      </c>
      <c r="D100" s="15" t="s">
        <v>221</v>
      </c>
      <c r="E100" s="15" t="s">
        <v>151</v>
      </c>
      <c r="F100" s="14">
        <v>4</v>
      </c>
      <c r="G100" s="15" t="s">
        <v>18</v>
      </c>
      <c r="H100" s="15" t="s">
        <v>218</v>
      </c>
      <c r="I100" s="15"/>
      <c r="J100" s="15"/>
      <c r="K100" s="16">
        <v>0</v>
      </c>
      <c r="N100">
        <f>'NAT18.5121'!$B100</f>
        <v>85314</v>
      </c>
      <c r="O100">
        <f>IF(AND(A100&gt;0,A100&lt;999),IFERROR(VLOOKUP(results5121[[#This Row],[Card]],U14W[],1,FALSE),0),0)</f>
        <v>0</v>
      </c>
      <c r="P100">
        <f>'NAT18.5121'!$A100</f>
        <v>999</v>
      </c>
    </row>
    <row r="101" spans="1:16" x14ac:dyDescent="0.3">
      <c r="A101" s="17">
        <v>999</v>
      </c>
      <c r="B101" s="18">
        <v>88241</v>
      </c>
      <c r="C101" s="18">
        <v>89</v>
      </c>
      <c r="D101" s="19" t="s">
        <v>222</v>
      </c>
      <c r="E101" s="19" t="s">
        <v>151</v>
      </c>
      <c r="F101" s="18">
        <v>5</v>
      </c>
      <c r="G101" s="19" t="s">
        <v>18</v>
      </c>
      <c r="H101" s="19" t="s">
        <v>218</v>
      </c>
      <c r="I101" s="19"/>
      <c r="J101" s="19"/>
      <c r="K101" s="20">
        <v>0</v>
      </c>
      <c r="N101">
        <f>'NAT18.5121'!$B101</f>
        <v>88241</v>
      </c>
      <c r="O101">
        <f>IF(AND(A101&gt;0,A101&lt;999),IFERROR(VLOOKUP(results5121[[#This Row],[Card]],U14W[],1,FALSE),0),0)</f>
        <v>0</v>
      </c>
      <c r="P101">
        <f>'NAT18.5121'!$A101</f>
        <v>999</v>
      </c>
    </row>
    <row r="102" spans="1:16" x14ac:dyDescent="0.3">
      <c r="A102" s="9">
        <v>999</v>
      </c>
      <c r="B102" s="6">
        <v>87072</v>
      </c>
      <c r="C102" s="6">
        <v>96</v>
      </c>
      <c r="D102" s="7" t="s">
        <v>223</v>
      </c>
      <c r="E102" s="7" t="s">
        <v>151</v>
      </c>
      <c r="F102" s="6">
        <v>5</v>
      </c>
      <c r="G102" s="7" t="s">
        <v>18</v>
      </c>
      <c r="H102" s="7" t="s">
        <v>218</v>
      </c>
      <c r="I102" s="7"/>
      <c r="J102" s="7"/>
      <c r="K102" s="8">
        <v>0</v>
      </c>
      <c r="N102">
        <f>'NAT18.5121'!$B102</f>
        <v>87072</v>
      </c>
      <c r="O102">
        <f>IF(AND(A102&gt;0,A102&lt;999),IFERROR(VLOOKUP(results5121[[#This Row],[Card]],U14W[],1,FALSE),0),0)</f>
        <v>0</v>
      </c>
      <c r="P102">
        <f>'NAT18.5121'!$A102</f>
        <v>999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2D55-18D6-4349-939A-E6E5164A40E8}">
  <dimension ref="A1:P107"/>
  <sheetViews>
    <sheetView topLeftCell="A10" workbookViewId="0">
      <selection activeCell="C37" sqref="C37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88671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N1" s="25" t="s">
        <v>3</v>
      </c>
      <c r="O1" s="25" t="s">
        <v>224</v>
      </c>
      <c r="P1" s="25" t="s">
        <v>10</v>
      </c>
    </row>
    <row r="2" spans="1:16" x14ac:dyDescent="0.3">
      <c r="A2" s="13">
        <v>1</v>
      </c>
      <c r="B2" s="14">
        <v>80725</v>
      </c>
      <c r="C2" s="14">
        <v>2</v>
      </c>
      <c r="D2" s="15" t="s">
        <v>16</v>
      </c>
      <c r="E2" s="15" t="s">
        <v>17</v>
      </c>
      <c r="F2" s="14">
        <v>4</v>
      </c>
      <c r="G2" s="15" t="s">
        <v>18</v>
      </c>
      <c r="H2" s="15" t="s">
        <v>229</v>
      </c>
      <c r="I2" s="15" t="s">
        <v>230</v>
      </c>
      <c r="J2" s="15" t="s">
        <v>231</v>
      </c>
      <c r="K2" s="16">
        <v>0</v>
      </c>
      <c r="N2">
        <f t="shared" ref="N2:N33" si="0">B2</f>
        <v>80725</v>
      </c>
      <c r="O2">
        <f>IF(AND(A2&gt;0,A2&lt;999),IFERROR(VLOOKUP(results5122[[#This Row],[Card]],U14W[],1,FALSE),0),0)</f>
        <v>80725</v>
      </c>
      <c r="P2">
        <f t="shared" ref="P2:P33" si="1">A2</f>
        <v>1</v>
      </c>
    </row>
    <row r="3" spans="1:16" x14ac:dyDescent="0.3">
      <c r="A3" s="17">
        <v>2</v>
      </c>
      <c r="B3" s="18">
        <v>89490</v>
      </c>
      <c r="C3" s="18">
        <v>8</v>
      </c>
      <c r="D3" s="19" t="s">
        <v>40</v>
      </c>
      <c r="E3" s="19" t="s">
        <v>41</v>
      </c>
      <c r="F3" s="18">
        <v>4</v>
      </c>
      <c r="G3" s="19" t="s">
        <v>18</v>
      </c>
      <c r="H3" s="19" t="s">
        <v>232</v>
      </c>
      <c r="I3" s="19" t="s">
        <v>233</v>
      </c>
      <c r="J3" s="19" t="s">
        <v>234</v>
      </c>
      <c r="K3" s="20">
        <v>8.61</v>
      </c>
      <c r="N3">
        <f t="shared" si="0"/>
        <v>89490</v>
      </c>
      <c r="O3">
        <f>IF(AND(A3&gt;0,A3&lt;999),IFERROR(VLOOKUP(results5122[[#This Row],[Card]],U14W[],1,FALSE),0),0)</f>
        <v>89490</v>
      </c>
      <c r="P3">
        <f t="shared" si="1"/>
        <v>2</v>
      </c>
    </row>
    <row r="4" spans="1:16" x14ac:dyDescent="0.3">
      <c r="A4" s="13">
        <v>3</v>
      </c>
      <c r="B4" s="14">
        <v>82204</v>
      </c>
      <c r="C4" s="14">
        <v>6</v>
      </c>
      <c r="D4" s="15" t="s">
        <v>30</v>
      </c>
      <c r="E4" s="15" t="s">
        <v>26</v>
      </c>
      <c r="F4" s="14">
        <v>4</v>
      </c>
      <c r="G4" s="15" t="s">
        <v>18</v>
      </c>
      <c r="H4" s="15" t="s">
        <v>235</v>
      </c>
      <c r="I4" s="15" t="s">
        <v>236</v>
      </c>
      <c r="J4" s="15" t="s">
        <v>237</v>
      </c>
      <c r="K4" s="16">
        <v>16.04</v>
      </c>
      <c r="N4">
        <f t="shared" si="0"/>
        <v>82204</v>
      </c>
      <c r="O4">
        <f>IF(AND(A4&gt;0,A4&lt;999),IFERROR(VLOOKUP(results5122[[#This Row],[Card]],U14W[],1,FALSE),0),0)</f>
        <v>82204</v>
      </c>
      <c r="P4">
        <f t="shared" si="1"/>
        <v>3</v>
      </c>
    </row>
    <row r="5" spans="1:16" x14ac:dyDescent="0.3">
      <c r="A5" s="17">
        <v>4</v>
      </c>
      <c r="B5" s="18">
        <v>78192</v>
      </c>
      <c r="C5" s="18">
        <v>9</v>
      </c>
      <c r="D5" s="19" t="s">
        <v>38</v>
      </c>
      <c r="E5" s="19" t="s">
        <v>26</v>
      </c>
      <c r="F5" s="18">
        <v>4</v>
      </c>
      <c r="G5" s="19" t="s">
        <v>18</v>
      </c>
      <c r="H5" s="19" t="s">
        <v>238</v>
      </c>
      <c r="I5" s="19" t="s">
        <v>239</v>
      </c>
      <c r="J5" s="19" t="s">
        <v>240</v>
      </c>
      <c r="K5" s="20">
        <v>19.48</v>
      </c>
      <c r="N5">
        <f t="shared" si="0"/>
        <v>78192</v>
      </c>
      <c r="O5">
        <f>IF(AND(A5&gt;0,A5&lt;999),IFERROR(VLOOKUP(results5122[[#This Row],[Card]],U14W[],1,FALSE),0),0)</f>
        <v>78192</v>
      </c>
      <c r="P5">
        <f t="shared" si="1"/>
        <v>4</v>
      </c>
    </row>
    <row r="6" spans="1:16" x14ac:dyDescent="0.3">
      <c r="A6" s="13">
        <v>5</v>
      </c>
      <c r="B6" s="14">
        <v>80672</v>
      </c>
      <c r="C6" s="14">
        <v>25</v>
      </c>
      <c r="D6" s="15" t="s">
        <v>50</v>
      </c>
      <c r="E6" s="15" t="s">
        <v>51</v>
      </c>
      <c r="F6" s="14">
        <v>4</v>
      </c>
      <c r="G6" s="15" t="s">
        <v>18</v>
      </c>
      <c r="H6" s="15" t="s">
        <v>241</v>
      </c>
      <c r="I6" s="15" t="s">
        <v>242</v>
      </c>
      <c r="J6" s="15" t="s">
        <v>243</v>
      </c>
      <c r="K6" s="16">
        <v>25.19</v>
      </c>
      <c r="N6">
        <f t="shared" si="0"/>
        <v>80672</v>
      </c>
      <c r="O6">
        <f>IF(AND(A6&gt;0,A6&lt;999),IFERROR(VLOOKUP(results5122[[#This Row],[Card]],U14W[],1,FALSE),0),0)</f>
        <v>80672</v>
      </c>
      <c r="P6">
        <f t="shared" si="1"/>
        <v>5</v>
      </c>
    </row>
    <row r="7" spans="1:16" x14ac:dyDescent="0.3">
      <c r="A7" s="17">
        <v>6</v>
      </c>
      <c r="B7" s="18">
        <v>78422</v>
      </c>
      <c r="C7" s="18">
        <v>23</v>
      </c>
      <c r="D7" s="19" t="s">
        <v>25</v>
      </c>
      <c r="E7" s="19" t="s">
        <v>26</v>
      </c>
      <c r="F7" s="18">
        <v>4</v>
      </c>
      <c r="G7" s="19" t="s">
        <v>18</v>
      </c>
      <c r="H7" s="19" t="s">
        <v>244</v>
      </c>
      <c r="I7" s="19" t="s">
        <v>245</v>
      </c>
      <c r="J7" s="19" t="s">
        <v>246</v>
      </c>
      <c r="K7" s="20">
        <v>25.83</v>
      </c>
      <c r="N7">
        <f t="shared" si="0"/>
        <v>78422</v>
      </c>
      <c r="O7">
        <f>IF(AND(A7&gt;0,A7&lt;999),IFERROR(VLOOKUP(results5122[[#This Row],[Card]],U14W[],1,FALSE),0),0)</f>
        <v>78422</v>
      </c>
      <c r="P7">
        <f t="shared" si="1"/>
        <v>6</v>
      </c>
    </row>
    <row r="8" spans="1:16" x14ac:dyDescent="0.3">
      <c r="A8" s="13">
        <v>7</v>
      </c>
      <c r="B8" s="14">
        <v>81503</v>
      </c>
      <c r="C8" s="14">
        <v>39</v>
      </c>
      <c r="D8" s="15" t="s">
        <v>56</v>
      </c>
      <c r="E8" s="15" t="s">
        <v>17</v>
      </c>
      <c r="F8" s="14">
        <v>4</v>
      </c>
      <c r="G8" s="15" t="s">
        <v>18</v>
      </c>
      <c r="H8" s="15" t="s">
        <v>247</v>
      </c>
      <c r="I8" s="15" t="s">
        <v>248</v>
      </c>
      <c r="J8" s="15" t="s">
        <v>249</v>
      </c>
      <c r="K8" s="16">
        <v>29.82</v>
      </c>
      <c r="N8">
        <f t="shared" si="0"/>
        <v>81503</v>
      </c>
      <c r="O8">
        <f>IF(AND(A8&gt;0,A8&lt;999),IFERROR(VLOOKUP(results5122[[#This Row],[Card]],U14W[],1,FALSE),0),0)</f>
        <v>81503</v>
      </c>
      <c r="P8">
        <f t="shared" si="1"/>
        <v>7</v>
      </c>
    </row>
    <row r="9" spans="1:16" x14ac:dyDescent="0.3">
      <c r="A9" s="17">
        <v>8</v>
      </c>
      <c r="B9" s="18">
        <v>80730</v>
      </c>
      <c r="C9" s="18">
        <v>17</v>
      </c>
      <c r="D9" s="19" t="s">
        <v>34</v>
      </c>
      <c r="E9" s="19" t="s">
        <v>17</v>
      </c>
      <c r="F9" s="18">
        <v>4</v>
      </c>
      <c r="G9" s="19" t="s">
        <v>18</v>
      </c>
      <c r="H9" s="19" t="s">
        <v>250</v>
      </c>
      <c r="I9" s="19" t="s">
        <v>251</v>
      </c>
      <c r="J9" s="19" t="s">
        <v>252</v>
      </c>
      <c r="K9" s="20">
        <v>31.32</v>
      </c>
      <c r="N9">
        <f t="shared" si="0"/>
        <v>80730</v>
      </c>
      <c r="O9">
        <f>IF(AND(A9&gt;0,A9&lt;999),IFERROR(VLOOKUP(results5122[[#This Row],[Card]],U14W[],1,FALSE),0),0)</f>
        <v>80730</v>
      </c>
      <c r="P9">
        <f t="shared" si="1"/>
        <v>8</v>
      </c>
    </row>
    <row r="10" spans="1:16" x14ac:dyDescent="0.3">
      <c r="A10" s="13">
        <v>9</v>
      </c>
      <c r="B10" s="14">
        <v>80818</v>
      </c>
      <c r="C10" s="14">
        <v>3</v>
      </c>
      <c r="D10" s="15" t="s">
        <v>23</v>
      </c>
      <c r="E10" s="15" t="s">
        <v>21</v>
      </c>
      <c r="F10" s="14">
        <v>4</v>
      </c>
      <c r="G10" s="15" t="s">
        <v>18</v>
      </c>
      <c r="H10" s="15" t="s">
        <v>253</v>
      </c>
      <c r="I10" s="15" t="s">
        <v>254</v>
      </c>
      <c r="J10" s="15" t="s">
        <v>255</v>
      </c>
      <c r="K10" s="16">
        <v>31.86</v>
      </c>
      <c r="N10">
        <f t="shared" si="0"/>
        <v>80818</v>
      </c>
      <c r="O10">
        <f>IF(AND(A10&gt;0,A10&lt;999),IFERROR(VLOOKUP(results5122[[#This Row],[Card]],U14W[],1,FALSE),0),0)</f>
        <v>80818</v>
      </c>
      <c r="P10">
        <f t="shared" si="1"/>
        <v>9</v>
      </c>
    </row>
    <row r="11" spans="1:16" x14ac:dyDescent="0.3">
      <c r="A11" s="17">
        <v>10</v>
      </c>
      <c r="B11" s="18">
        <v>84825</v>
      </c>
      <c r="C11" s="18">
        <v>26</v>
      </c>
      <c r="D11" s="19" t="s">
        <v>47</v>
      </c>
      <c r="E11" s="19" t="s">
        <v>48</v>
      </c>
      <c r="F11" s="18">
        <v>4</v>
      </c>
      <c r="G11" s="19" t="s">
        <v>18</v>
      </c>
      <c r="H11" s="19" t="s">
        <v>256</v>
      </c>
      <c r="I11" s="19" t="s">
        <v>257</v>
      </c>
      <c r="J11" s="19" t="s">
        <v>258</v>
      </c>
      <c r="K11" s="20">
        <v>32.619999999999997</v>
      </c>
      <c r="N11">
        <f t="shared" si="0"/>
        <v>84825</v>
      </c>
      <c r="O11">
        <f>IF(AND(A11&gt;0,A11&lt;999),IFERROR(VLOOKUP(results5122[[#This Row],[Card]],U14W[],1,FALSE),0),0)</f>
        <v>84825</v>
      </c>
      <c r="P11">
        <f t="shared" si="1"/>
        <v>10</v>
      </c>
    </row>
    <row r="12" spans="1:16" x14ac:dyDescent="0.3">
      <c r="A12" s="13">
        <v>11</v>
      </c>
      <c r="B12" s="14">
        <v>80727</v>
      </c>
      <c r="C12" s="14">
        <v>21</v>
      </c>
      <c r="D12" s="15" t="s">
        <v>54</v>
      </c>
      <c r="E12" s="15" t="s">
        <v>17</v>
      </c>
      <c r="F12" s="14">
        <v>5</v>
      </c>
      <c r="G12" s="15" t="s">
        <v>18</v>
      </c>
      <c r="H12" s="15" t="s">
        <v>259</v>
      </c>
      <c r="I12" s="15" t="s">
        <v>260</v>
      </c>
      <c r="J12" s="15" t="s">
        <v>261</v>
      </c>
      <c r="K12" s="16">
        <v>36.6</v>
      </c>
      <c r="N12">
        <f t="shared" si="0"/>
        <v>80727</v>
      </c>
      <c r="O12">
        <f>IF(AND(A12&gt;0,A12&lt;999),IFERROR(VLOOKUP(results5122[[#This Row],[Card]],U14W[],1,FALSE),0),0)</f>
        <v>80727</v>
      </c>
      <c r="P12">
        <f t="shared" si="1"/>
        <v>11</v>
      </c>
    </row>
    <row r="13" spans="1:16" x14ac:dyDescent="0.3">
      <c r="A13" s="17">
        <v>12</v>
      </c>
      <c r="B13" s="18">
        <v>80732</v>
      </c>
      <c r="C13" s="18">
        <v>7</v>
      </c>
      <c r="D13" s="19" t="s">
        <v>52</v>
      </c>
      <c r="E13" s="19" t="s">
        <v>17</v>
      </c>
      <c r="F13" s="18">
        <v>4</v>
      </c>
      <c r="G13" s="19" t="s">
        <v>18</v>
      </c>
      <c r="H13" s="19" t="s">
        <v>262</v>
      </c>
      <c r="I13" s="19" t="s">
        <v>263</v>
      </c>
      <c r="J13" s="19" t="s">
        <v>264</v>
      </c>
      <c r="K13" s="20">
        <v>38.21</v>
      </c>
      <c r="N13">
        <f t="shared" si="0"/>
        <v>80732</v>
      </c>
      <c r="O13">
        <f>IF(AND(A13&gt;0,A13&lt;999),IFERROR(VLOOKUP(results5122[[#This Row],[Card]],U14W[],1,FALSE),0),0)</f>
        <v>80732</v>
      </c>
      <c r="P13">
        <f t="shared" si="1"/>
        <v>12</v>
      </c>
    </row>
    <row r="14" spans="1:16" x14ac:dyDescent="0.3">
      <c r="A14" s="13">
        <v>13</v>
      </c>
      <c r="B14" s="14">
        <v>81497</v>
      </c>
      <c r="C14" s="14">
        <v>68</v>
      </c>
      <c r="D14" s="15" t="s">
        <v>32</v>
      </c>
      <c r="E14" s="15" t="s">
        <v>17</v>
      </c>
      <c r="F14" s="14">
        <v>4</v>
      </c>
      <c r="G14" s="15" t="s">
        <v>18</v>
      </c>
      <c r="H14" s="15" t="s">
        <v>265</v>
      </c>
      <c r="I14" s="15" t="s">
        <v>266</v>
      </c>
      <c r="J14" s="15" t="s">
        <v>267</v>
      </c>
      <c r="K14" s="16">
        <v>38.32</v>
      </c>
      <c r="N14">
        <f t="shared" si="0"/>
        <v>81497</v>
      </c>
      <c r="O14">
        <f>IF(AND(A14&gt;0,A14&lt;999),IFERROR(VLOOKUP(results5122[[#This Row],[Card]],U14W[],1,FALSE),0),0)</f>
        <v>81497</v>
      </c>
      <c r="P14">
        <f t="shared" si="1"/>
        <v>13</v>
      </c>
    </row>
    <row r="15" spans="1:16" x14ac:dyDescent="0.3">
      <c r="A15" s="17">
        <v>14</v>
      </c>
      <c r="B15" s="18">
        <v>82190</v>
      </c>
      <c r="C15" s="18">
        <v>67</v>
      </c>
      <c r="D15" s="19" t="s">
        <v>58</v>
      </c>
      <c r="E15" s="19" t="s">
        <v>51</v>
      </c>
      <c r="F15" s="18">
        <v>4</v>
      </c>
      <c r="G15" s="19" t="s">
        <v>18</v>
      </c>
      <c r="H15" s="19" t="s">
        <v>268</v>
      </c>
      <c r="I15" s="19" t="s">
        <v>269</v>
      </c>
      <c r="J15" s="19" t="s">
        <v>270</v>
      </c>
      <c r="K15" s="20">
        <v>39.4</v>
      </c>
      <c r="N15">
        <f t="shared" si="0"/>
        <v>82190</v>
      </c>
      <c r="O15">
        <f>IF(AND(A15&gt;0,A15&lt;999),IFERROR(VLOOKUP(results5122[[#This Row],[Card]],U14W[],1,FALSE),0),0)</f>
        <v>82190</v>
      </c>
      <c r="P15">
        <f t="shared" si="1"/>
        <v>14</v>
      </c>
    </row>
    <row r="16" spans="1:16" x14ac:dyDescent="0.3">
      <c r="A16" s="13">
        <v>15</v>
      </c>
      <c r="B16" s="14">
        <v>80823</v>
      </c>
      <c r="C16" s="14">
        <v>12</v>
      </c>
      <c r="D16" s="15" t="s">
        <v>60</v>
      </c>
      <c r="E16" s="15" t="s">
        <v>21</v>
      </c>
      <c r="F16" s="14">
        <v>4</v>
      </c>
      <c r="G16" s="15" t="s">
        <v>18</v>
      </c>
      <c r="H16" s="15" t="s">
        <v>271</v>
      </c>
      <c r="I16" s="15" t="s">
        <v>254</v>
      </c>
      <c r="J16" s="15" t="s">
        <v>272</v>
      </c>
      <c r="K16" s="16">
        <v>40.15</v>
      </c>
      <c r="N16">
        <f t="shared" si="0"/>
        <v>80823</v>
      </c>
      <c r="O16">
        <f>IF(AND(A16&gt;0,A16&lt;999),IFERROR(VLOOKUP(results5122[[#This Row],[Card]],U14W[],1,FALSE),0),0)</f>
        <v>80823</v>
      </c>
      <c r="P16">
        <f t="shared" si="1"/>
        <v>15</v>
      </c>
    </row>
    <row r="17" spans="1:16" x14ac:dyDescent="0.3">
      <c r="A17" s="17">
        <v>16</v>
      </c>
      <c r="B17" s="18">
        <v>81088</v>
      </c>
      <c r="C17" s="18">
        <v>33</v>
      </c>
      <c r="D17" s="19" t="s">
        <v>43</v>
      </c>
      <c r="E17" s="19" t="s">
        <v>17</v>
      </c>
      <c r="F17" s="18">
        <v>4</v>
      </c>
      <c r="G17" s="19" t="s">
        <v>18</v>
      </c>
      <c r="H17" s="19" t="s">
        <v>273</v>
      </c>
      <c r="I17" s="19" t="s">
        <v>274</v>
      </c>
      <c r="J17" s="19" t="s">
        <v>275</v>
      </c>
      <c r="K17" s="20">
        <v>41.34</v>
      </c>
      <c r="N17">
        <f t="shared" si="0"/>
        <v>81088</v>
      </c>
      <c r="O17">
        <f>IF(AND(A17&gt;0,A17&lt;999),IFERROR(VLOOKUP(results5122[[#This Row],[Card]],U14W[],1,FALSE),0),0)</f>
        <v>81088</v>
      </c>
      <c r="P17">
        <f t="shared" si="1"/>
        <v>16</v>
      </c>
    </row>
    <row r="18" spans="1:16" x14ac:dyDescent="0.3">
      <c r="A18" s="13">
        <v>17</v>
      </c>
      <c r="B18" s="14">
        <v>80691</v>
      </c>
      <c r="C18" s="14">
        <v>16</v>
      </c>
      <c r="D18" s="15" t="s">
        <v>80</v>
      </c>
      <c r="E18" s="15" t="s">
        <v>41</v>
      </c>
      <c r="F18" s="14">
        <v>4</v>
      </c>
      <c r="G18" s="15" t="s">
        <v>18</v>
      </c>
      <c r="H18" s="15" t="s">
        <v>276</v>
      </c>
      <c r="I18" s="15" t="s">
        <v>277</v>
      </c>
      <c r="J18" s="15" t="s">
        <v>278</v>
      </c>
      <c r="K18" s="16">
        <v>41.87</v>
      </c>
      <c r="N18">
        <f t="shared" si="0"/>
        <v>80691</v>
      </c>
      <c r="O18">
        <f>IF(AND(A18&gt;0,A18&lt;999),IFERROR(VLOOKUP(results5122[[#This Row],[Card]],U14W[],1,FALSE),0),0)</f>
        <v>80691</v>
      </c>
      <c r="P18">
        <f t="shared" si="1"/>
        <v>17</v>
      </c>
    </row>
    <row r="19" spans="1:16" x14ac:dyDescent="0.3">
      <c r="A19" s="17">
        <v>18</v>
      </c>
      <c r="B19" s="18">
        <v>86220</v>
      </c>
      <c r="C19" s="18">
        <v>30</v>
      </c>
      <c r="D19" s="19" t="s">
        <v>118</v>
      </c>
      <c r="E19" s="19" t="s">
        <v>51</v>
      </c>
      <c r="F19" s="18">
        <v>5</v>
      </c>
      <c r="G19" s="19" t="s">
        <v>18</v>
      </c>
      <c r="H19" s="19" t="s">
        <v>279</v>
      </c>
      <c r="I19" s="19" t="s">
        <v>280</v>
      </c>
      <c r="J19" s="19" t="s">
        <v>281</v>
      </c>
      <c r="K19" s="20">
        <v>41.98</v>
      </c>
      <c r="N19">
        <f t="shared" si="0"/>
        <v>86220</v>
      </c>
      <c r="O19">
        <f>IF(AND(A19&gt;0,A19&lt;999),IFERROR(VLOOKUP(results5122[[#This Row],[Card]],U14W[],1,FALSE),0),0)</f>
        <v>86220</v>
      </c>
      <c r="P19">
        <f t="shared" si="1"/>
        <v>18</v>
      </c>
    </row>
    <row r="20" spans="1:16" x14ac:dyDescent="0.3">
      <c r="A20" s="13">
        <v>19</v>
      </c>
      <c r="B20" s="14">
        <v>84837</v>
      </c>
      <c r="C20" s="14">
        <v>13</v>
      </c>
      <c r="D20" s="15" t="s">
        <v>96</v>
      </c>
      <c r="E20" s="15" t="s">
        <v>51</v>
      </c>
      <c r="F20" s="14">
        <v>5</v>
      </c>
      <c r="G20" s="15" t="s">
        <v>18</v>
      </c>
      <c r="H20" s="15" t="s">
        <v>282</v>
      </c>
      <c r="I20" s="15" t="s">
        <v>283</v>
      </c>
      <c r="J20" s="15" t="s">
        <v>284</v>
      </c>
      <c r="K20" s="16">
        <v>42.95</v>
      </c>
      <c r="N20">
        <f t="shared" si="0"/>
        <v>84837</v>
      </c>
      <c r="O20">
        <f>IF(AND(A20&gt;0,A20&lt;999),IFERROR(VLOOKUP(results5122[[#This Row],[Card]],U14W[],1,FALSE),0),0)</f>
        <v>84837</v>
      </c>
      <c r="P20">
        <f t="shared" si="1"/>
        <v>19</v>
      </c>
    </row>
    <row r="21" spans="1:16" x14ac:dyDescent="0.3">
      <c r="A21" s="17">
        <v>20</v>
      </c>
      <c r="B21" s="18">
        <v>78618</v>
      </c>
      <c r="C21" s="18">
        <v>54</v>
      </c>
      <c r="D21" s="19" t="s">
        <v>94</v>
      </c>
      <c r="E21" s="19" t="s">
        <v>95</v>
      </c>
      <c r="F21" s="18">
        <v>5</v>
      </c>
      <c r="G21" s="19" t="s">
        <v>18</v>
      </c>
      <c r="H21" s="19" t="s">
        <v>285</v>
      </c>
      <c r="I21" s="19" t="s">
        <v>286</v>
      </c>
      <c r="J21" s="19" t="s">
        <v>287</v>
      </c>
      <c r="K21" s="20">
        <v>43.38</v>
      </c>
      <c r="N21">
        <f t="shared" si="0"/>
        <v>78618</v>
      </c>
      <c r="O21">
        <f>IF(AND(A21&gt;0,A21&lt;999),IFERROR(VLOOKUP(results5122[[#This Row],[Card]],U14W[],1,FALSE),0),0)</f>
        <v>78618</v>
      </c>
      <c r="P21">
        <f t="shared" si="1"/>
        <v>20</v>
      </c>
    </row>
    <row r="22" spans="1:16" x14ac:dyDescent="0.3">
      <c r="A22" s="13">
        <v>21</v>
      </c>
      <c r="B22" s="14">
        <v>80816</v>
      </c>
      <c r="C22" s="14">
        <v>1</v>
      </c>
      <c r="D22" s="15" t="s">
        <v>20</v>
      </c>
      <c r="E22" s="15" t="s">
        <v>21</v>
      </c>
      <c r="F22" s="14">
        <v>4</v>
      </c>
      <c r="G22" s="15" t="s">
        <v>18</v>
      </c>
      <c r="H22" s="15" t="s">
        <v>288</v>
      </c>
      <c r="I22" s="15" t="s">
        <v>289</v>
      </c>
      <c r="J22" s="15" t="s">
        <v>290</v>
      </c>
      <c r="K22" s="16">
        <v>44.67</v>
      </c>
      <c r="N22">
        <f t="shared" si="0"/>
        <v>80816</v>
      </c>
      <c r="O22">
        <f>IF(AND(A22&gt;0,A22&lt;999),IFERROR(VLOOKUP(results5122[[#This Row],[Card]],U14W[],1,FALSE),0),0)</f>
        <v>80816</v>
      </c>
      <c r="P22">
        <f t="shared" si="1"/>
        <v>21</v>
      </c>
    </row>
    <row r="23" spans="1:16" x14ac:dyDescent="0.3">
      <c r="A23" s="17">
        <v>22</v>
      </c>
      <c r="B23" s="18">
        <v>85457</v>
      </c>
      <c r="C23" s="18">
        <v>41</v>
      </c>
      <c r="D23" s="19" t="s">
        <v>114</v>
      </c>
      <c r="E23" s="19" t="s">
        <v>88</v>
      </c>
      <c r="F23" s="18">
        <v>5</v>
      </c>
      <c r="G23" s="19" t="s">
        <v>18</v>
      </c>
      <c r="H23" s="19" t="s">
        <v>291</v>
      </c>
      <c r="I23" s="19" t="s">
        <v>292</v>
      </c>
      <c r="J23" s="19" t="s">
        <v>293</v>
      </c>
      <c r="K23" s="20">
        <v>47.15</v>
      </c>
      <c r="N23">
        <f t="shared" si="0"/>
        <v>85457</v>
      </c>
      <c r="O23">
        <f>IF(AND(A23&gt;0,A23&lt;999),IFERROR(VLOOKUP(results5122[[#This Row],[Card]],U14W[],1,FALSE),0),0)</f>
        <v>85457</v>
      </c>
      <c r="P23">
        <f t="shared" si="1"/>
        <v>22</v>
      </c>
    </row>
    <row r="24" spans="1:16" x14ac:dyDescent="0.3">
      <c r="A24" s="13">
        <v>23</v>
      </c>
      <c r="B24" s="14">
        <v>81146</v>
      </c>
      <c r="C24" s="14">
        <v>20</v>
      </c>
      <c r="D24" s="15" t="s">
        <v>36</v>
      </c>
      <c r="E24" s="15" t="s">
        <v>21</v>
      </c>
      <c r="F24" s="14">
        <v>4</v>
      </c>
      <c r="G24" s="15" t="s">
        <v>18</v>
      </c>
      <c r="H24" s="15" t="s">
        <v>294</v>
      </c>
      <c r="I24" s="15" t="s">
        <v>263</v>
      </c>
      <c r="J24" s="15" t="s">
        <v>295</v>
      </c>
      <c r="K24" s="16">
        <v>48.76</v>
      </c>
      <c r="N24">
        <f t="shared" si="0"/>
        <v>81146</v>
      </c>
      <c r="O24">
        <f>IF(AND(A24&gt;0,A24&lt;999),IFERROR(VLOOKUP(results5122[[#This Row],[Card]],U14W[],1,FALSE),0),0)</f>
        <v>81146</v>
      </c>
      <c r="P24">
        <f t="shared" si="1"/>
        <v>23</v>
      </c>
    </row>
    <row r="25" spans="1:16" x14ac:dyDescent="0.3">
      <c r="A25" s="17">
        <v>24</v>
      </c>
      <c r="B25" s="18">
        <v>78410</v>
      </c>
      <c r="C25" s="18">
        <v>4</v>
      </c>
      <c r="D25" s="19" t="s">
        <v>64</v>
      </c>
      <c r="E25" s="19" t="s">
        <v>65</v>
      </c>
      <c r="F25" s="18">
        <v>4</v>
      </c>
      <c r="G25" s="19" t="s">
        <v>18</v>
      </c>
      <c r="H25" s="19" t="s">
        <v>296</v>
      </c>
      <c r="I25" s="19" t="s">
        <v>297</v>
      </c>
      <c r="J25" s="19" t="s">
        <v>298</v>
      </c>
      <c r="K25" s="20">
        <v>50.27</v>
      </c>
      <c r="N25">
        <f t="shared" si="0"/>
        <v>78410</v>
      </c>
      <c r="O25">
        <f>IF(AND(A25&gt;0,A25&lt;999),IFERROR(VLOOKUP(results5122[[#This Row],[Card]],U14W[],1,FALSE),0),0)</f>
        <v>78410</v>
      </c>
      <c r="P25">
        <f t="shared" si="1"/>
        <v>24</v>
      </c>
    </row>
    <row r="26" spans="1:16" x14ac:dyDescent="0.3">
      <c r="A26" s="13">
        <v>25</v>
      </c>
      <c r="B26" s="14">
        <v>86212</v>
      </c>
      <c r="C26" s="14">
        <v>101</v>
      </c>
      <c r="D26" s="15" t="s">
        <v>110</v>
      </c>
      <c r="E26" s="15" t="s">
        <v>68</v>
      </c>
      <c r="F26" s="14">
        <v>5</v>
      </c>
      <c r="G26" s="15" t="s">
        <v>18</v>
      </c>
      <c r="H26" s="15" t="s">
        <v>299</v>
      </c>
      <c r="I26" s="15" t="s">
        <v>260</v>
      </c>
      <c r="J26" s="15" t="s">
        <v>300</v>
      </c>
      <c r="K26" s="16">
        <v>50.7</v>
      </c>
      <c r="N26">
        <f t="shared" si="0"/>
        <v>86212</v>
      </c>
      <c r="O26">
        <f>IF(AND(A26&gt;0,A26&lt;999),IFERROR(VLOOKUP(results5122[[#This Row],[Card]],U14W[],1,FALSE),0),0)</f>
        <v>86212</v>
      </c>
      <c r="P26">
        <f t="shared" si="1"/>
        <v>25</v>
      </c>
    </row>
    <row r="27" spans="1:16" x14ac:dyDescent="0.3">
      <c r="A27" s="17">
        <v>26</v>
      </c>
      <c r="B27" s="18">
        <v>85890</v>
      </c>
      <c r="C27" s="18">
        <v>69</v>
      </c>
      <c r="D27" s="19" t="s">
        <v>87</v>
      </c>
      <c r="E27" s="19" t="s">
        <v>88</v>
      </c>
      <c r="F27" s="18">
        <v>4</v>
      </c>
      <c r="G27" s="19" t="s">
        <v>18</v>
      </c>
      <c r="H27" s="19" t="s">
        <v>294</v>
      </c>
      <c r="I27" s="19" t="s">
        <v>301</v>
      </c>
      <c r="J27" s="19" t="s">
        <v>302</v>
      </c>
      <c r="K27" s="20">
        <v>57.27</v>
      </c>
      <c r="N27">
        <f t="shared" si="0"/>
        <v>85890</v>
      </c>
      <c r="O27">
        <f>IF(AND(A27&gt;0,A27&lt;999),IFERROR(VLOOKUP(results5122[[#This Row],[Card]],U14W[],1,FALSE),0),0)</f>
        <v>85890</v>
      </c>
      <c r="P27">
        <f t="shared" si="1"/>
        <v>26</v>
      </c>
    </row>
    <row r="28" spans="1:16" x14ac:dyDescent="0.3">
      <c r="A28" s="13">
        <v>27</v>
      </c>
      <c r="B28" s="14">
        <v>81092</v>
      </c>
      <c r="C28" s="14">
        <v>18</v>
      </c>
      <c r="D28" s="15" t="s">
        <v>78</v>
      </c>
      <c r="E28" s="15" t="s">
        <v>17</v>
      </c>
      <c r="F28" s="14">
        <v>4</v>
      </c>
      <c r="G28" s="15" t="s">
        <v>18</v>
      </c>
      <c r="H28" s="15" t="s">
        <v>303</v>
      </c>
      <c r="I28" s="15" t="s">
        <v>304</v>
      </c>
      <c r="J28" s="15" t="s">
        <v>305</v>
      </c>
      <c r="K28" s="16">
        <v>58.13</v>
      </c>
      <c r="N28">
        <f t="shared" si="0"/>
        <v>81092</v>
      </c>
      <c r="O28">
        <f>IF(AND(A28&gt;0,A28&lt;999),IFERROR(VLOOKUP(results5122[[#This Row],[Card]],U14W[],1,FALSE),0),0)</f>
        <v>81092</v>
      </c>
      <c r="P28">
        <f t="shared" si="1"/>
        <v>27</v>
      </c>
    </row>
    <row r="29" spans="1:16" x14ac:dyDescent="0.3">
      <c r="A29" s="17">
        <v>28</v>
      </c>
      <c r="B29" s="18">
        <v>80619</v>
      </c>
      <c r="C29" s="18">
        <v>24</v>
      </c>
      <c r="D29" s="19" t="s">
        <v>112</v>
      </c>
      <c r="E29" s="19" t="s">
        <v>68</v>
      </c>
      <c r="F29" s="18">
        <v>4</v>
      </c>
      <c r="G29" s="19" t="s">
        <v>18</v>
      </c>
      <c r="H29" s="19" t="s">
        <v>306</v>
      </c>
      <c r="I29" s="19" t="s">
        <v>307</v>
      </c>
      <c r="J29" s="19" t="s">
        <v>308</v>
      </c>
      <c r="K29" s="20">
        <v>58.77</v>
      </c>
      <c r="N29">
        <f t="shared" si="0"/>
        <v>80619</v>
      </c>
      <c r="O29">
        <f>IF(AND(A29&gt;0,A29&lt;999),IFERROR(VLOOKUP(results5122[[#This Row],[Card]],U14W[],1,FALSE),0),0)</f>
        <v>80619</v>
      </c>
      <c r="P29">
        <f t="shared" si="1"/>
        <v>28</v>
      </c>
    </row>
    <row r="30" spans="1:16" x14ac:dyDescent="0.3">
      <c r="A30" s="13">
        <v>29</v>
      </c>
      <c r="B30" s="14">
        <v>80667</v>
      </c>
      <c r="C30" s="14">
        <v>32</v>
      </c>
      <c r="D30" s="15" t="s">
        <v>90</v>
      </c>
      <c r="E30" s="15" t="s">
        <v>51</v>
      </c>
      <c r="F30" s="14">
        <v>4</v>
      </c>
      <c r="G30" s="15" t="s">
        <v>18</v>
      </c>
      <c r="H30" s="15" t="s">
        <v>309</v>
      </c>
      <c r="I30" s="15" t="s">
        <v>310</v>
      </c>
      <c r="J30" s="15" t="s">
        <v>311</v>
      </c>
      <c r="K30" s="16">
        <v>58.99</v>
      </c>
      <c r="N30">
        <f t="shared" si="0"/>
        <v>80667</v>
      </c>
      <c r="O30">
        <f>IF(AND(A30&gt;0,A30&lt;999),IFERROR(VLOOKUP(results5122[[#This Row],[Card]],U14W[],1,FALSE),0),0)</f>
        <v>80667</v>
      </c>
      <c r="P30">
        <f t="shared" si="1"/>
        <v>29</v>
      </c>
    </row>
    <row r="31" spans="1:16" x14ac:dyDescent="0.3">
      <c r="A31" s="17">
        <v>30</v>
      </c>
      <c r="B31" s="18">
        <v>85777</v>
      </c>
      <c r="C31" s="18">
        <v>61</v>
      </c>
      <c r="D31" s="19" t="s">
        <v>120</v>
      </c>
      <c r="E31" s="19" t="s">
        <v>51</v>
      </c>
      <c r="F31" s="18">
        <v>5</v>
      </c>
      <c r="G31" s="19" t="s">
        <v>18</v>
      </c>
      <c r="H31" s="19" t="s">
        <v>312</v>
      </c>
      <c r="I31" s="19" t="s">
        <v>313</v>
      </c>
      <c r="J31" s="19" t="s">
        <v>314</v>
      </c>
      <c r="K31" s="20">
        <v>59.42</v>
      </c>
      <c r="N31">
        <f t="shared" si="0"/>
        <v>85777</v>
      </c>
      <c r="O31">
        <f>IF(AND(A31&gt;0,A31&lt;999),IFERROR(VLOOKUP(results5122[[#This Row],[Card]],U14W[],1,FALSE),0),0)</f>
        <v>85777</v>
      </c>
      <c r="P31">
        <f t="shared" si="1"/>
        <v>30</v>
      </c>
    </row>
    <row r="32" spans="1:16" x14ac:dyDescent="0.3">
      <c r="A32" s="13">
        <v>31</v>
      </c>
      <c r="B32" s="14">
        <v>85773</v>
      </c>
      <c r="C32" s="14">
        <v>106</v>
      </c>
      <c r="D32" s="15" t="s">
        <v>74</v>
      </c>
      <c r="E32" s="15" t="s">
        <v>21</v>
      </c>
      <c r="F32" s="14">
        <v>5</v>
      </c>
      <c r="G32" s="15" t="s">
        <v>18</v>
      </c>
      <c r="H32" s="15" t="s">
        <v>315</v>
      </c>
      <c r="I32" s="15" t="s">
        <v>316</v>
      </c>
      <c r="J32" s="15" t="s">
        <v>317</v>
      </c>
      <c r="K32" s="16">
        <v>59.85</v>
      </c>
      <c r="N32">
        <f t="shared" si="0"/>
        <v>85773</v>
      </c>
      <c r="O32">
        <f>IF(AND(A32&gt;0,A32&lt;999),IFERROR(VLOOKUP(results5122[[#This Row],[Card]],U14W[],1,FALSE),0),0)</f>
        <v>85773</v>
      </c>
      <c r="P32">
        <f t="shared" si="1"/>
        <v>31</v>
      </c>
    </row>
    <row r="33" spans="1:16" x14ac:dyDescent="0.3">
      <c r="A33" s="17">
        <v>32</v>
      </c>
      <c r="B33" s="18">
        <v>81102</v>
      </c>
      <c r="C33" s="18">
        <v>38</v>
      </c>
      <c r="D33" s="19" t="s">
        <v>70</v>
      </c>
      <c r="E33" s="19" t="s">
        <v>17</v>
      </c>
      <c r="F33" s="18">
        <v>5</v>
      </c>
      <c r="G33" s="19" t="s">
        <v>18</v>
      </c>
      <c r="H33" s="19" t="s">
        <v>318</v>
      </c>
      <c r="I33" s="19" t="s">
        <v>319</v>
      </c>
      <c r="J33" s="19" t="s">
        <v>320</v>
      </c>
      <c r="K33" s="20">
        <v>60.71</v>
      </c>
      <c r="N33">
        <f t="shared" si="0"/>
        <v>81102</v>
      </c>
      <c r="O33">
        <f>IF(AND(A33&gt;0,A33&lt;999),IFERROR(VLOOKUP(results5122[[#This Row],[Card]],U14W[],1,FALSE),0),0)</f>
        <v>81102</v>
      </c>
      <c r="P33">
        <f t="shared" si="1"/>
        <v>32</v>
      </c>
    </row>
    <row r="34" spans="1:16" x14ac:dyDescent="0.3">
      <c r="A34" s="13">
        <v>33</v>
      </c>
      <c r="B34" s="14">
        <v>85444</v>
      </c>
      <c r="C34" s="14">
        <v>47</v>
      </c>
      <c r="D34" s="15" t="s">
        <v>126</v>
      </c>
      <c r="E34" s="15" t="s">
        <v>51</v>
      </c>
      <c r="F34" s="14">
        <v>5</v>
      </c>
      <c r="G34" s="15" t="s">
        <v>18</v>
      </c>
      <c r="H34" s="15" t="s">
        <v>309</v>
      </c>
      <c r="I34" s="15" t="s">
        <v>321</v>
      </c>
      <c r="J34" s="15" t="s">
        <v>322</v>
      </c>
      <c r="K34" s="16">
        <v>61.03</v>
      </c>
      <c r="N34">
        <f t="shared" ref="N34:N65" si="2">B34</f>
        <v>85444</v>
      </c>
      <c r="O34">
        <f>IF(AND(A34&gt;0,A34&lt;999),IFERROR(VLOOKUP(results5122[[#This Row],[Card]],U14W[],1,FALSE),0),0)</f>
        <v>85444</v>
      </c>
      <c r="P34">
        <f t="shared" ref="P34:P65" si="3">A34</f>
        <v>33</v>
      </c>
    </row>
    <row r="35" spans="1:16" x14ac:dyDescent="0.3">
      <c r="A35" s="17">
        <v>34</v>
      </c>
      <c r="B35" s="18">
        <v>81869</v>
      </c>
      <c r="C35" s="18">
        <v>48</v>
      </c>
      <c r="D35" s="19" t="s">
        <v>67</v>
      </c>
      <c r="E35" s="19" t="s">
        <v>68</v>
      </c>
      <c r="F35" s="18">
        <v>5</v>
      </c>
      <c r="G35" s="19" t="s">
        <v>18</v>
      </c>
      <c r="H35" s="19" t="s">
        <v>323</v>
      </c>
      <c r="I35" s="19" t="s">
        <v>324</v>
      </c>
      <c r="J35" s="19" t="s">
        <v>325</v>
      </c>
      <c r="K35" s="20">
        <v>61.36</v>
      </c>
      <c r="N35">
        <f t="shared" si="2"/>
        <v>81869</v>
      </c>
      <c r="O35">
        <f>IF(AND(A35&gt;0,A35&lt;999),IFERROR(VLOOKUP(results5122[[#This Row],[Card]],U14W[],1,FALSE),0),0)</f>
        <v>81869</v>
      </c>
      <c r="P35">
        <f t="shared" si="3"/>
        <v>34</v>
      </c>
    </row>
    <row r="36" spans="1:16" x14ac:dyDescent="0.3">
      <c r="A36" s="13">
        <v>35</v>
      </c>
      <c r="B36" s="14">
        <v>81687</v>
      </c>
      <c r="C36" s="14">
        <v>53</v>
      </c>
      <c r="D36" s="15" t="s">
        <v>136</v>
      </c>
      <c r="E36" s="15" t="s">
        <v>88</v>
      </c>
      <c r="F36" s="14">
        <v>4</v>
      </c>
      <c r="G36" s="15" t="s">
        <v>18</v>
      </c>
      <c r="H36" s="15" t="s">
        <v>326</v>
      </c>
      <c r="I36" s="15" t="s">
        <v>327</v>
      </c>
      <c r="J36" s="15" t="s">
        <v>328</v>
      </c>
      <c r="K36" s="16">
        <v>63.19</v>
      </c>
      <c r="N36">
        <f t="shared" si="2"/>
        <v>81687</v>
      </c>
      <c r="O36">
        <f>IF(AND(A36&gt;0,A36&lt;999),IFERROR(VLOOKUP(results5122[[#This Row],[Card]],U14W[],1,FALSE),0),0)</f>
        <v>81687</v>
      </c>
      <c r="P36">
        <f t="shared" si="3"/>
        <v>35</v>
      </c>
    </row>
    <row r="37" spans="1:16" x14ac:dyDescent="0.3">
      <c r="A37" s="17">
        <v>36</v>
      </c>
      <c r="B37" s="18">
        <v>79130</v>
      </c>
      <c r="C37" s="18">
        <v>40</v>
      </c>
      <c r="D37" s="19" t="s">
        <v>100</v>
      </c>
      <c r="E37" s="19" t="s">
        <v>88</v>
      </c>
      <c r="F37" s="18">
        <v>4</v>
      </c>
      <c r="G37" s="19" t="s">
        <v>18</v>
      </c>
      <c r="H37" s="19" t="s">
        <v>329</v>
      </c>
      <c r="I37" s="19" t="s">
        <v>330</v>
      </c>
      <c r="J37" s="19" t="s">
        <v>331</v>
      </c>
      <c r="K37" s="20">
        <v>71.58</v>
      </c>
      <c r="N37">
        <f t="shared" si="2"/>
        <v>79130</v>
      </c>
      <c r="O37">
        <f>IF(AND(A37&gt;0,A37&lt;999),IFERROR(VLOOKUP(results5122[[#This Row],[Card]],U14W[],1,FALSE),0),0)</f>
        <v>79130</v>
      </c>
      <c r="P37">
        <f t="shared" si="3"/>
        <v>36</v>
      </c>
    </row>
    <row r="38" spans="1:16" x14ac:dyDescent="0.3">
      <c r="A38" s="13">
        <v>37</v>
      </c>
      <c r="B38" s="14">
        <v>85544</v>
      </c>
      <c r="C38" s="14">
        <v>31</v>
      </c>
      <c r="D38" s="15" t="s">
        <v>144</v>
      </c>
      <c r="E38" s="15" t="s">
        <v>105</v>
      </c>
      <c r="F38" s="14">
        <v>4</v>
      </c>
      <c r="G38" s="15" t="s">
        <v>18</v>
      </c>
      <c r="H38" s="15" t="s">
        <v>332</v>
      </c>
      <c r="I38" s="15" t="s">
        <v>333</v>
      </c>
      <c r="J38" s="15" t="s">
        <v>334</v>
      </c>
      <c r="K38" s="16">
        <v>72.34</v>
      </c>
      <c r="N38">
        <f t="shared" si="2"/>
        <v>85544</v>
      </c>
      <c r="O38">
        <f>IF(AND(A38&gt;0,A38&lt;999),IFERROR(VLOOKUP(results5122[[#This Row],[Card]],U14W[],1,FALSE),0),0)</f>
        <v>85544</v>
      </c>
      <c r="P38">
        <f t="shared" si="3"/>
        <v>37</v>
      </c>
    </row>
    <row r="39" spans="1:16" x14ac:dyDescent="0.3">
      <c r="A39" s="17">
        <v>38</v>
      </c>
      <c r="B39" s="18">
        <v>79149</v>
      </c>
      <c r="C39" s="18">
        <v>56</v>
      </c>
      <c r="D39" s="19" t="s">
        <v>107</v>
      </c>
      <c r="E39" s="19" t="s">
        <v>108</v>
      </c>
      <c r="F39" s="18">
        <v>4</v>
      </c>
      <c r="G39" s="19" t="s">
        <v>18</v>
      </c>
      <c r="H39" s="19" t="s">
        <v>335</v>
      </c>
      <c r="I39" s="19" t="s">
        <v>336</v>
      </c>
      <c r="J39" s="19" t="s">
        <v>337</v>
      </c>
      <c r="K39" s="20">
        <v>73.84</v>
      </c>
      <c r="N39">
        <f t="shared" si="2"/>
        <v>79149</v>
      </c>
      <c r="O39">
        <f>IF(AND(A39&gt;0,A39&lt;999),IFERROR(VLOOKUP(results5122[[#This Row],[Card]],U14W[],1,FALSE),0),0)</f>
        <v>79149</v>
      </c>
      <c r="P39">
        <f t="shared" si="3"/>
        <v>38</v>
      </c>
    </row>
    <row r="40" spans="1:16" x14ac:dyDescent="0.3">
      <c r="A40" s="13">
        <v>39</v>
      </c>
      <c r="B40" s="14">
        <v>78175</v>
      </c>
      <c r="C40" s="14">
        <v>36</v>
      </c>
      <c r="D40" s="15" t="s">
        <v>138</v>
      </c>
      <c r="E40" s="15" t="s">
        <v>88</v>
      </c>
      <c r="F40" s="14">
        <v>4</v>
      </c>
      <c r="G40" s="15" t="s">
        <v>18</v>
      </c>
      <c r="H40" s="15" t="s">
        <v>338</v>
      </c>
      <c r="I40" s="15" t="s">
        <v>339</v>
      </c>
      <c r="J40" s="15" t="s">
        <v>340</v>
      </c>
      <c r="K40" s="16">
        <v>75.349999999999994</v>
      </c>
      <c r="N40">
        <f t="shared" si="2"/>
        <v>78175</v>
      </c>
      <c r="O40">
        <f>IF(AND(A40&gt;0,A40&lt;999),IFERROR(VLOOKUP(results5122[[#This Row],[Card]],U14W[],1,FALSE),0),0)</f>
        <v>78175</v>
      </c>
      <c r="P40">
        <f t="shared" si="3"/>
        <v>39</v>
      </c>
    </row>
    <row r="41" spans="1:16" x14ac:dyDescent="0.3">
      <c r="A41" s="17">
        <v>40</v>
      </c>
      <c r="B41" s="18">
        <v>85462</v>
      </c>
      <c r="C41" s="18">
        <v>75</v>
      </c>
      <c r="D41" s="19" t="s">
        <v>128</v>
      </c>
      <c r="E41" s="19" t="s">
        <v>51</v>
      </c>
      <c r="F41" s="18">
        <v>5</v>
      </c>
      <c r="G41" s="19" t="s">
        <v>18</v>
      </c>
      <c r="H41" s="19" t="s">
        <v>341</v>
      </c>
      <c r="I41" s="19" t="s">
        <v>342</v>
      </c>
      <c r="J41" s="19" t="s">
        <v>343</v>
      </c>
      <c r="K41" s="20">
        <v>77.069999999999993</v>
      </c>
      <c r="N41">
        <f t="shared" si="2"/>
        <v>85462</v>
      </c>
      <c r="O41">
        <f>IF(AND(A41&gt;0,A41&lt;999),IFERROR(VLOOKUP(results5122[[#This Row],[Card]],U14W[],1,FALSE),0),0)</f>
        <v>85462</v>
      </c>
      <c r="P41">
        <f t="shared" si="3"/>
        <v>40</v>
      </c>
    </row>
    <row r="42" spans="1:16" x14ac:dyDescent="0.3">
      <c r="A42" s="13">
        <v>41</v>
      </c>
      <c r="B42" s="14">
        <v>80822</v>
      </c>
      <c r="C42" s="14">
        <v>11</v>
      </c>
      <c r="D42" s="15" t="s">
        <v>82</v>
      </c>
      <c r="E42" s="15" t="s">
        <v>21</v>
      </c>
      <c r="F42" s="14">
        <v>4</v>
      </c>
      <c r="G42" s="15" t="s">
        <v>18</v>
      </c>
      <c r="H42" s="15" t="s">
        <v>344</v>
      </c>
      <c r="I42" s="15" t="s">
        <v>345</v>
      </c>
      <c r="J42" s="15" t="s">
        <v>346</v>
      </c>
      <c r="K42" s="16">
        <v>78.900000000000006</v>
      </c>
      <c r="N42">
        <f t="shared" si="2"/>
        <v>80822</v>
      </c>
      <c r="O42">
        <f>IF(AND(A42&gt;0,A42&lt;999),IFERROR(VLOOKUP(results5122[[#This Row],[Card]],U14W[],1,FALSE),0),0)</f>
        <v>80822</v>
      </c>
      <c r="P42">
        <f t="shared" si="3"/>
        <v>41</v>
      </c>
    </row>
    <row r="43" spans="1:16" x14ac:dyDescent="0.3">
      <c r="A43" s="17">
        <v>42</v>
      </c>
      <c r="B43" s="18">
        <v>76643</v>
      </c>
      <c r="C43" s="18">
        <v>14</v>
      </c>
      <c r="D43" s="19" t="s">
        <v>84</v>
      </c>
      <c r="E43" s="19" t="s">
        <v>48</v>
      </c>
      <c r="F43" s="18">
        <v>4</v>
      </c>
      <c r="G43" s="19" t="s">
        <v>18</v>
      </c>
      <c r="H43" s="19" t="s">
        <v>347</v>
      </c>
      <c r="I43" s="19" t="s">
        <v>348</v>
      </c>
      <c r="J43" s="19" t="s">
        <v>349</v>
      </c>
      <c r="K43" s="20">
        <v>79.23</v>
      </c>
      <c r="N43">
        <f t="shared" si="2"/>
        <v>76643</v>
      </c>
      <c r="O43">
        <f>IF(AND(A43&gt;0,A43&lt;999),IFERROR(VLOOKUP(results5122[[#This Row],[Card]],U14W[],1,FALSE),0),0)</f>
        <v>76643</v>
      </c>
      <c r="P43">
        <f t="shared" si="3"/>
        <v>42</v>
      </c>
    </row>
    <row r="44" spans="1:16" x14ac:dyDescent="0.3">
      <c r="A44" s="13">
        <v>43</v>
      </c>
      <c r="B44" s="14">
        <v>78427</v>
      </c>
      <c r="C44" s="14">
        <v>60</v>
      </c>
      <c r="D44" s="15" t="s">
        <v>132</v>
      </c>
      <c r="E44" s="15" t="s">
        <v>95</v>
      </c>
      <c r="F44" s="14">
        <v>5</v>
      </c>
      <c r="G44" s="15" t="s">
        <v>18</v>
      </c>
      <c r="H44" s="15" t="s">
        <v>350</v>
      </c>
      <c r="I44" s="15" t="s">
        <v>348</v>
      </c>
      <c r="J44" s="15" t="s">
        <v>351</v>
      </c>
      <c r="K44" s="16">
        <v>80.52</v>
      </c>
      <c r="N44">
        <f t="shared" si="2"/>
        <v>78427</v>
      </c>
      <c r="O44">
        <f>IF(AND(A44&gt;0,A44&lt;999),IFERROR(VLOOKUP(results5122[[#This Row],[Card]],U14W[],1,FALSE),0),0)</f>
        <v>78427</v>
      </c>
      <c r="P44">
        <f t="shared" si="3"/>
        <v>43</v>
      </c>
    </row>
    <row r="45" spans="1:16" x14ac:dyDescent="0.3">
      <c r="A45" s="17">
        <v>44</v>
      </c>
      <c r="B45" s="18">
        <v>76808</v>
      </c>
      <c r="C45" s="18">
        <v>57</v>
      </c>
      <c r="D45" s="19" t="s">
        <v>122</v>
      </c>
      <c r="E45" s="19" t="s">
        <v>88</v>
      </c>
      <c r="F45" s="18">
        <v>4</v>
      </c>
      <c r="G45" s="19" t="s">
        <v>18</v>
      </c>
      <c r="H45" s="19" t="s">
        <v>352</v>
      </c>
      <c r="I45" s="19" t="s">
        <v>353</v>
      </c>
      <c r="J45" s="19" t="s">
        <v>354</v>
      </c>
      <c r="K45" s="20">
        <v>81.38</v>
      </c>
      <c r="N45">
        <f t="shared" si="2"/>
        <v>76808</v>
      </c>
      <c r="O45">
        <f>IF(AND(A45&gt;0,A45&lt;999),IFERROR(VLOOKUP(results5122[[#This Row],[Card]],U14W[],1,FALSE),0),0)</f>
        <v>76808</v>
      </c>
      <c r="P45">
        <f t="shared" si="3"/>
        <v>44</v>
      </c>
    </row>
    <row r="46" spans="1:16" x14ac:dyDescent="0.3">
      <c r="A46" s="13">
        <v>45</v>
      </c>
      <c r="B46" s="14">
        <v>85296</v>
      </c>
      <c r="C46" s="14">
        <v>45</v>
      </c>
      <c r="D46" s="15" t="s">
        <v>104</v>
      </c>
      <c r="E46" s="15" t="s">
        <v>105</v>
      </c>
      <c r="F46" s="14">
        <v>4</v>
      </c>
      <c r="G46" s="15" t="s">
        <v>18</v>
      </c>
      <c r="H46" s="15" t="s">
        <v>24</v>
      </c>
      <c r="I46" s="15" t="s">
        <v>355</v>
      </c>
      <c r="J46" s="15" t="s">
        <v>356</v>
      </c>
      <c r="K46" s="16">
        <v>82.46</v>
      </c>
      <c r="N46">
        <f t="shared" si="2"/>
        <v>85296</v>
      </c>
      <c r="O46">
        <f>IF(AND(A46&gt;0,A46&lt;999),IFERROR(VLOOKUP(results5122[[#This Row],[Card]],U14W[],1,FALSE),0),0)</f>
        <v>85296</v>
      </c>
      <c r="P46">
        <f t="shared" si="3"/>
        <v>45</v>
      </c>
    </row>
    <row r="47" spans="1:16" x14ac:dyDescent="0.3">
      <c r="A47" s="17">
        <v>46</v>
      </c>
      <c r="B47" s="18">
        <v>80684</v>
      </c>
      <c r="C47" s="18">
        <v>55</v>
      </c>
      <c r="D47" s="19" t="s">
        <v>159</v>
      </c>
      <c r="E47" s="19" t="s">
        <v>51</v>
      </c>
      <c r="F47" s="18">
        <v>4</v>
      </c>
      <c r="G47" s="19" t="s">
        <v>18</v>
      </c>
      <c r="H47" s="19" t="s">
        <v>357</v>
      </c>
      <c r="I47" s="19" t="s">
        <v>358</v>
      </c>
      <c r="J47" s="19" t="s">
        <v>359</v>
      </c>
      <c r="K47" s="20">
        <v>82.56</v>
      </c>
      <c r="N47">
        <f t="shared" si="2"/>
        <v>80684</v>
      </c>
      <c r="O47">
        <f>IF(AND(A47&gt;0,A47&lt;999),IFERROR(VLOOKUP(results5122[[#This Row],[Card]],U14W[],1,FALSE),0),0)</f>
        <v>80684</v>
      </c>
      <c r="P47">
        <f t="shared" si="3"/>
        <v>46</v>
      </c>
    </row>
    <row r="48" spans="1:16" x14ac:dyDescent="0.3">
      <c r="A48" s="13">
        <v>47</v>
      </c>
      <c r="B48" s="14">
        <v>84846</v>
      </c>
      <c r="C48" s="14">
        <v>44</v>
      </c>
      <c r="D48" s="15" t="s">
        <v>161</v>
      </c>
      <c r="E48" s="15" t="s">
        <v>105</v>
      </c>
      <c r="F48" s="14">
        <v>4</v>
      </c>
      <c r="G48" s="15" t="s">
        <v>18</v>
      </c>
      <c r="H48" s="15" t="s">
        <v>360</v>
      </c>
      <c r="I48" s="15" t="s">
        <v>342</v>
      </c>
      <c r="J48" s="15" t="s">
        <v>361</v>
      </c>
      <c r="K48" s="16">
        <v>87.62</v>
      </c>
      <c r="N48">
        <f t="shared" si="2"/>
        <v>84846</v>
      </c>
      <c r="O48">
        <f>IF(AND(A48&gt;0,A48&lt;999),IFERROR(VLOOKUP(results5122[[#This Row],[Card]],U14W[],1,FALSE),0),0)</f>
        <v>84846</v>
      </c>
      <c r="P48">
        <f t="shared" si="3"/>
        <v>47</v>
      </c>
    </row>
    <row r="49" spans="1:16" x14ac:dyDescent="0.3">
      <c r="A49" s="17">
        <v>48</v>
      </c>
      <c r="B49" s="18">
        <v>80495</v>
      </c>
      <c r="C49" s="18">
        <v>72</v>
      </c>
      <c r="D49" s="19" t="s">
        <v>98</v>
      </c>
      <c r="E49" s="19" t="s">
        <v>51</v>
      </c>
      <c r="F49" s="18">
        <v>4</v>
      </c>
      <c r="G49" s="19" t="s">
        <v>18</v>
      </c>
      <c r="H49" s="19" t="s">
        <v>362</v>
      </c>
      <c r="I49" s="19" t="s">
        <v>363</v>
      </c>
      <c r="J49" s="19" t="s">
        <v>364</v>
      </c>
      <c r="K49" s="20">
        <v>88.16</v>
      </c>
      <c r="N49">
        <f t="shared" si="2"/>
        <v>80495</v>
      </c>
      <c r="O49">
        <f>IF(AND(A49&gt;0,A49&lt;999),IFERROR(VLOOKUP(results5122[[#This Row],[Card]],U14W[],1,FALSE),0),0)</f>
        <v>80495</v>
      </c>
      <c r="P49">
        <f t="shared" si="3"/>
        <v>48</v>
      </c>
    </row>
    <row r="50" spans="1:16" x14ac:dyDescent="0.3">
      <c r="A50" s="13">
        <v>49</v>
      </c>
      <c r="B50" s="14">
        <v>84757</v>
      </c>
      <c r="C50" s="14">
        <v>28</v>
      </c>
      <c r="D50" s="15" t="s">
        <v>130</v>
      </c>
      <c r="E50" s="15" t="s">
        <v>21</v>
      </c>
      <c r="F50" s="14">
        <v>5</v>
      </c>
      <c r="G50" s="15" t="s">
        <v>18</v>
      </c>
      <c r="H50" s="15" t="s">
        <v>323</v>
      </c>
      <c r="I50" s="15" t="s">
        <v>365</v>
      </c>
      <c r="J50" s="15" t="s">
        <v>366</v>
      </c>
      <c r="K50" s="16">
        <v>89.78</v>
      </c>
      <c r="N50">
        <f t="shared" si="2"/>
        <v>84757</v>
      </c>
      <c r="O50">
        <f>IF(AND(A50&gt;0,A50&lt;999),IFERROR(VLOOKUP(results5122[[#This Row],[Card]],U14W[],1,FALSE),0),0)</f>
        <v>84757</v>
      </c>
      <c r="P50">
        <f t="shared" si="3"/>
        <v>49</v>
      </c>
    </row>
    <row r="51" spans="1:16" x14ac:dyDescent="0.3">
      <c r="A51" s="17">
        <v>50</v>
      </c>
      <c r="B51" s="18">
        <v>82175</v>
      </c>
      <c r="C51" s="18">
        <v>37</v>
      </c>
      <c r="D51" s="19" t="s">
        <v>72</v>
      </c>
      <c r="E51" s="19" t="s">
        <v>68</v>
      </c>
      <c r="F51" s="18">
        <v>4</v>
      </c>
      <c r="G51" s="19" t="s">
        <v>18</v>
      </c>
      <c r="H51" s="19" t="s">
        <v>367</v>
      </c>
      <c r="I51" s="19" t="s">
        <v>368</v>
      </c>
      <c r="J51" s="19" t="s">
        <v>369</v>
      </c>
      <c r="K51" s="20">
        <v>90.64</v>
      </c>
      <c r="N51">
        <f t="shared" si="2"/>
        <v>82175</v>
      </c>
      <c r="O51">
        <f>IF(AND(A51&gt;0,A51&lt;999),IFERROR(VLOOKUP(results5122[[#This Row],[Card]],U14W[],1,FALSE),0),0)</f>
        <v>82175</v>
      </c>
      <c r="P51">
        <f t="shared" si="3"/>
        <v>50</v>
      </c>
    </row>
    <row r="52" spans="1:16" x14ac:dyDescent="0.3">
      <c r="A52" s="13">
        <v>51</v>
      </c>
      <c r="B52" s="14">
        <v>80812</v>
      </c>
      <c r="C52" s="14">
        <v>59</v>
      </c>
      <c r="D52" s="15" t="s">
        <v>116</v>
      </c>
      <c r="E52" s="15" t="s">
        <v>21</v>
      </c>
      <c r="F52" s="14">
        <v>4</v>
      </c>
      <c r="G52" s="15" t="s">
        <v>18</v>
      </c>
      <c r="H52" s="15" t="s">
        <v>370</v>
      </c>
      <c r="I52" s="15" t="s">
        <v>371</v>
      </c>
      <c r="J52" s="15" t="s">
        <v>372</v>
      </c>
      <c r="K52" s="16">
        <v>98.06</v>
      </c>
      <c r="N52">
        <f t="shared" si="2"/>
        <v>80812</v>
      </c>
      <c r="O52">
        <f>IF(AND(A52&gt;0,A52&lt;999),IFERROR(VLOOKUP(results5122[[#This Row],[Card]],U14W[],1,FALSE),0),0)</f>
        <v>80812</v>
      </c>
      <c r="P52">
        <f t="shared" si="3"/>
        <v>51</v>
      </c>
    </row>
    <row r="53" spans="1:16" x14ac:dyDescent="0.3">
      <c r="A53" s="17">
        <v>52</v>
      </c>
      <c r="B53" s="18">
        <v>78188</v>
      </c>
      <c r="C53" s="18">
        <v>49</v>
      </c>
      <c r="D53" s="19" t="s">
        <v>146</v>
      </c>
      <c r="E53" s="19" t="s">
        <v>88</v>
      </c>
      <c r="F53" s="18">
        <v>4</v>
      </c>
      <c r="G53" s="19" t="s">
        <v>18</v>
      </c>
      <c r="H53" s="19" t="s">
        <v>373</v>
      </c>
      <c r="I53" s="19" t="s">
        <v>374</v>
      </c>
      <c r="J53" s="19" t="s">
        <v>375</v>
      </c>
      <c r="K53" s="20">
        <v>103.88</v>
      </c>
      <c r="N53">
        <f t="shared" si="2"/>
        <v>78188</v>
      </c>
      <c r="O53">
        <f>IF(AND(A53&gt;0,A53&lt;999),IFERROR(VLOOKUP(results5122[[#This Row],[Card]],U14W[],1,FALSE),0),0)</f>
        <v>78188</v>
      </c>
      <c r="P53">
        <f t="shared" si="3"/>
        <v>52</v>
      </c>
    </row>
    <row r="54" spans="1:16" x14ac:dyDescent="0.3">
      <c r="A54" s="13">
        <v>53</v>
      </c>
      <c r="B54" s="14">
        <v>80726</v>
      </c>
      <c r="C54" s="14">
        <v>78</v>
      </c>
      <c r="D54" s="15" t="s">
        <v>148</v>
      </c>
      <c r="E54" s="15" t="s">
        <v>17</v>
      </c>
      <c r="F54" s="14">
        <v>5</v>
      </c>
      <c r="G54" s="15" t="s">
        <v>18</v>
      </c>
      <c r="H54" s="15" t="s">
        <v>49</v>
      </c>
      <c r="I54" s="15" t="s">
        <v>273</v>
      </c>
      <c r="J54" s="15" t="s">
        <v>376</v>
      </c>
      <c r="K54" s="16">
        <v>107</v>
      </c>
      <c r="N54">
        <f t="shared" si="2"/>
        <v>80726</v>
      </c>
      <c r="O54">
        <f>IF(AND(A54&gt;0,A54&lt;999),IFERROR(VLOOKUP(results5122[[#This Row],[Card]],U14W[],1,FALSE),0),0)</f>
        <v>80726</v>
      </c>
      <c r="P54">
        <f t="shared" si="3"/>
        <v>53</v>
      </c>
    </row>
    <row r="55" spans="1:16" x14ac:dyDescent="0.3">
      <c r="A55" s="17">
        <v>54</v>
      </c>
      <c r="B55" s="18">
        <v>78408</v>
      </c>
      <c r="C55" s="18">
        <v>62</v>
      </c>
      <c r="D55" s="19" t="s">
        <v>185</v>
      </c>
      <c r="E55" s="19" t="s">
        <v>88</v>
      </c>
      <c r="F55" s="18">
        <v>4</v>
      </c>
      <c r="G55" s="19" t="s">
        <v>18</v>
      </c>
      <c r="H55" s="19" t="s">
        <v>377</v>
      </c>
      <c r="I55" s="19" t="s">
        <v>378</v>
      </c>
      <c r="J55" s="19" t="s">
        <v>379</v>
      </c>
      <c r="K55" s="20">
        <v>108.51</v>
      </c>
      <c r="N55">
        <f t="shared" si="2"/>
        <v>78408</v>
      </c>
      <c r="O55">
        <f>IF(AND(A55&gt;0,A55&lt;999),IFERROR(VLOOKUP(results5122[[#This Row],[Card]],U14W[],1,FALSE),0),0)</f>
        <v>78408</v>
      </c>
      <c r="P55">
        <f t="shared" si="3"/>
        <v>54</v>
      </c>
    </row>
    <row r="56" spans="1:16" x14ac:dyDescent="0.3">
      <c r="A56" s="13">
        <v>55</v>
      </c>
      <c r="B56" s="14">
        <v>78747</v>
      </c>
      <c r="C56" s="14">
        <v>74</v>
      </c>
      <c r="D56" s="15" t="s">
        <v>179</v>
      </c>
      <c r="E56" s="15" t="s">
        <v>108</v>
      </c>
      <c r="F56" s="14">
        <v>4</v>
      </c>
      <c r="G56" s="15" t="s">
        <v>18</v>
      </c>
      <c r="H56" s="15" t="s">
        <v>380</v>
      </c>
      <c r="I56" s="15" t="s">
        <v>381</v>
      </c>
      <c r="J56" s="15" t="s">
        <v>382</v>
      </c>
      <c r="K56" s="16">
        <v>110.23</v>
      </c>
      <c r="N56">
        <f t="shared" si="2"/>
        <v>78747</v>
      </c>
      <c r="O56">
        <f>IF(AND(A56&gt;0,A56&lt;999),IFERROR(VLOOKUP(results5122[[#This Row],[Card]],U14W[],1,FALSE),0),0)</f>
        <v>78747</v>
      </c>
      <c r="P56">
        <f t="shared" si="3"/>
        <v>55</v>
      </c>
    </row>
    <row r="57" spans="1:16" x14ac:dyDescent="0.3">
      <c r="A57" s="17">
        <v>56</v>
      </c>
      <c r="B57" s="18">
        <v>80368</v>
      </c>
      <c r="C57" s="18">
        <v>80</v>
      </c>
      <c r="D57" s="19" t="s">
        <v>175</v>
      </c>
      <c r="E57" s="19" t="s">
        <v>105</v>
      </c>
      <c r="F57" s="18">
        <v>4</v>
      </c>
      <c r="G57" s="19" t="s">
        <v>18</v>
      </c>
      <c r="H57" s="19" t="s">
        <v>59</v>
      </c>
      <c r="I57" s="19" t="s">
        <v>244</v>
      </c>
      <c r="J57" s="19" t="s">
        <v>383</v>
      </c>
      <c r="K57" s="20">
        <v>110.34</v>
      </c>
      <c r="N57">
        <f t="shared" si="2"/>
        <v>80368</v>
      </c>
      <c r="O57">
        <f>IF(AND(A57&gt;0,A57&lt;999),IFERROR(VLOOKUP(results5122[[#This Row],[Card]],U14W[],1,FALSE),0),0)</f>
        <v>80368</v>
      </c>
      <c r="P57">
        <f t="shared" si="3"/>
        <v>56</v>
      </c>
    </row>
    <row r="58" spans="1:16" x14ac:dyDescent="0.3">
      <c r="A58" s="13">
        <v>57</v>
      </c>
      <c r="B58" s="14">
        <v>80821</v>
      </c>
      <c r="C58" s="14">
        <v>81</v>
      </c>
      <c r="D58" s="15" t="s">
        <v>134</v>
      </c>
      <c r="E58" s="15" t="s">
        <v>21</v>
      </c>
      <c r="F58" s="14">
        <v>4</v>
      </c>
      <c r="G58" s="15" t="s">
        <v>18</v>
      </c>
      <c r="H58" s="15" t="s">
        <v>384</v>
      </c>
      <c r="I58" s="15" t="s">
        <v>385</v>
      </c>
      <c r="J58" s="15" t="s">
        <v>386</v>
      </c>
      <c r="K58" s="16">
        <v>110.77</v>
      </c>
      <c r="N58">
        <f t="shared" si="2"/>
        <v>80821</v>
      </c>
      <c r="O58">
        <f>IF(AND(A58&gt;0,A58&lt;999),IFERROR(VLOOKUP(results5122[[#This Row],[Card]],U14W[],1,FALSE),0),0)</f>
        <v>80821</v>
      </c>
      <c r="P58">
        <f t="shared" si="3"/>
        <v>57</v>
      </c>
    </row>
    <row r="59" spans="1:16" x14ac:dyDescent="0.3">
      <c r="A59" s="17">
        <v>58</v>
      </c>
      <c r="B59" s="18">
        <v>82249</v>
      </c>
      <c r="C59" s="18">
        <v>46</v>
      </c>
      <c r="D59" s="19" t="s">
        <v>155</v>
      </c>
      <c r="E59" s="19" t="s">
        <v>108</v>
      </c>
      <c r="F59" s="18">
        <v>4</v>
      </c>
      <c r="G59" s="19" t="s">
        <v>18</v>
      </c>
      <c r="H59" s="19" t="s">
        <v>387</v>
      </c>
      <c r="I59" s="19" t="s">
        <v>388</v>
      </c>
      <c r="J59" s="19" t="s">
        <v>389</v>
      </c>
      <c r="K59" s="20">
        <v>113.67</v>
      </c>
      <c r="N59">
        <f t="shared" si="2"/>
        <v>82249</v>
      </c>
      <c r="O59">
        <f>IF(AND(A59&gt;0,A59&lt;999),IFERROR(VLOOKUP(results5122[[#This Row],[Card]],U14W[],1,FALSE),0),0)</f>
        <v>82249</v>
      </c>
      <c r="P59">
        <f t="shared" si="3"/>
        <v>58</v>
      </c>
    </row>
    <row r="60" spans="1:16" x14ac:dyDescent="0.3">
      <c r="A60" s="13">
        <v>59</v>
      </c>
      <c r="B60" s="14">
        <v>78803</v>
      </c>
      <c r="C60" s="14">
        <v>94</v>
      </c>
      <c r="D60" s="15" t="s">
        <v>171</v>
      </c>
      <c r="E60" s="15" t="s">
        <v>95</v>
      </c>
      <c r="F60" s="14">
        <v>5</v>
      </c>
      <c r="G60" s="15" t="s">
        <v>18</v>
      </c>
      <c r="H60" s="15" t="s">
        <v>390</v>
      </c>
      <c r="I60" s="15" t="s">
        <v>391</v>
      </c>
      <c r="J60" s="15" t="s">
        <v>392</v>
      </c>
      <c r="K60" s="16">
        <v>114.1</v>
      </c>
      <c r="N60">
        <f t="shared" si="2"/>
        <v>78803</v>
      </c>
      <c r="O60">
        <f>IF(AND(A60&gt;0,A60&lt;999),IFERROR(VLOOKUP(results5122[[#This Row],[Card]],U14W[],1,FALSE),0),0)</f>
        <v>78803</v>
      </c>
      <c r="P60">
        <f t="shared" si="3"/>
        <v>59</v>
      </c>
    </row>
    <row r="61" spans="1:16" x14ac:dyDescent="0.3">
      <c r="A61" s="17">
        <v>60</v>
      </c>
      <c r="B61" s="18">
        <v>86126</v>
      </c>
      <c r="C61" s="18">
        <v>93</v>
      </c>
      <c r="D61" s="19" t="s">
        <v>157</v>
      </c>
      <c r="E61" s="19" t="s">
        <v>21</v>
      </c>
      <c r="F61" s="18">
        <v>5</v>
      </c>
      <c r="G61" s="19" t="s">
        <v>18</v>
      </c>
      <c r="H61" s="19" t="s">
        <v>393</v>
      </c>
      <c r="I61" s="19" t="s">
        <v>394</v>
      </c>
      <c r="J61" s="19" t="s">
        <v>395</v>
      </c>
      <c r="K61" s="20">
        <v>114.21</v>
      </c>
      <c r="N61">
        <f t="shared" si="2"/>
        <v>86126</v>
      </c>
      <c r="O61">
        <f>IF(AND(A61&gt;0,A61&lt;999),IFERROR(VLOOKUP(results5122[[#This Row],[Card]],U14W[],1,FALSE),0),0)</f>
        <v>86126</v>
      </c>
      <c r="P61">
        <f t="shared" si="3"/>
        <v>60</v>
      </c>
    </row>
    <row r="62" spans="1:16" x14ac:dyDescent="0.3">
      <c r="A62" s="13">
        <v>61</v>
      </c>
      <c r="B62" s="14">
        <v>80369</v>
      </c>
      <c r="C62" s="14">
        <v>79</v>
      </c>
      <c r="D62" s="15" t="s">
        <v>169</v>
      </c>
      <c r="E62" s="15" t="s">
        <v>48</v>
      </c>
      <c r="F62" s="14">
        <v>5</v>
      </c>
      <c r="G62" s="15" t="s">
        <v>18</v>
      </c>
      <c r="H62" s="15" t="s">
        <v>396</v>
      </c>
      <c r="I62" s="15" t="s">
        <v>397</v>
      </c>
      <c r="J62" s="15" t="s">
        <v>398</v>
      </c>
      <c r="K62" s="16">
        <v>126.16</v>
      </c>
      <c r="N62">
        <f t="shared" si="2"/>
        <v>80369</v>
      </c>
      <c r="O62">
        <f>IF(AND(A62&gt;0,A62&lt;999),IFERROR(VLOOKUP(results5122[[#This Row],[Card]],U14W[],1,FALSE),0),0)</f>
        <v>80369</v>
      </c>
      <c r="P62">
        <f t="shared" si="3"/>
        <v>61</v>
      </c>
    </row>
    <row r="63" spans="1:16" x14ac:dyDescent="0.3">
      <c r="A63" s="17">
        <v>62</v>
      </c>
      <c r="B63" s="18">
        <v>85738</v>
      </c>
      <c r="C63" s="18">
        <v>99</v>
      </c>
      <c r="D63" s="19" t="s">
        <v>150</v>
      </c>
      <c r="E63" s="19" t="s">
        <v>151</v>
      </c>
      <c r="F63" s="18">
        <v>5</v>
      </c>
      <c r="G63" s="19" t="s">
        <v>18</v>
      </c>
      <c r="H63" s="19" t="s">
        <v>399</v>
      </c>
      <c r="I63" s="19" t="s">
        <v>400</v>
      </c>
      <c r="J63" s="19" t="s">
        <v>401</v>
      </c>
      <c r="K63" s="20">
        <v>126.81</v>
      </c>
      <c r="N63">
        <f t="shared" si="2"/>
        <v>85738</v>
      </c>
      <c r="O63">
        <f>IF(AND(A63&gt;0,A63&lt;999),IFERROR(VLOOKUP(results5122[[#This Row],[Card]],U14W[],1,FALSE),0),0)</f>
        <v>85738</v>
      </c>
      <c r="P63">
        <f t="shared" si="3"/>
        <v>62</v>
      </c>
    </row>
    <row r="64" spans="1:16" x14ac:dyDescent="0.3">
      <c r="A64" s="13">
        <v>63</v>
      </c>
      <c r="B64" s="14">
        <v>86213</v>
      </c>
      <c r="C64" s="14">
        <v>63</v>
      </c>
      <c r="D64" s="15" t="s">
        <v>142</v>
      </c>
      <c r="E64" s="15" t="s">
        <v>68</v>
      </c>
      <c r="F64" s="14">
        <v>5</v>
      </c>
      <c r="G64" s="15" t="s">
        <v>18</v>
      </c>
      <c r="H64" s="15" t="s">
        <v>402</v>
      </c>
      <c r="I64" s="15" t="s">
        <v>403</v>
      </c>
      <c r="J64" s="15" t="s">
        <v>404</v>
      </c>
      <c r="K64" s="16">
        <v>130.57</v>
      </c>
      <c r="N64">
        <f t="shared" si="2"/>
        <v>86213</v>
      </c>
      <c r="O64">
        <f>IF(AND(A64&gt;0,A64&lt;999),IFERROR(VLOOKUP(results5122[[#This Row],[Card]],U14W[],1,FALSE),0),0)</f>
        <v>86213</v>
      </c>
      <c r="P64">
        <f t="shared" si="3"/>
        <v>63</v>
      </c>
    </row>
    <row r="65" spans="1:16" x14ac:dyDescent="0.3">
      <c r="A65" s="17">
        <v>64</v>
      </c>
      <c r="B65" s="18">
        <v>79133</v>
      </c>
      <c r="C65" s="18">
        <v>42</v>
      </c>
      <c r="D65" s="19" t="s">
        <v>163</v>
      </c>
      <c r="E65" s="19" t="s">
        <v>17</v>
      </c>
      <c r="F65" s="18">
        <v>5</v>
      </c>
      <c r="G65" s="19" t="s">
        <v>18</v>
      </c>
      <c r="H65" s="19" t="s">
        <v>405</v>
      </c>
      <c r="I65" s="19" t="s">
        <v>341</v>
      </c>
      <c r="J65" s="19" t="s">
        <v>406</v>
      </c>
      <c r="K65" s="20">
        <v>132.4</v>
      </c>
      <c r="N65">
        <f t="shared" si="2"/>
        <v>79133</v>
      </c>
      <c r="O65">
        <f>IF(AND(A65&gt;0,A65&lt;999),IFERROR(VLOOKUP(results5122[[#This Row],[Card]],U14W[],1,FALSE),0),0)</f>
        <v>79133</v>
      </c>
      <c r="P65">
        <f t="shared" si="3"/>
        <v>64</v>
      </c>
    </row>
    <row r="66" spans="1:16" x14ac:dyDescent="0.3">
      <c r="A66" s="13">
        <v>65</v>
      </c>
      <c r="B66" s="14">
        <v>84758</v>
      </c>
      <c r="C66" s="14">
        <v>76</v>
      </c>
      <c r="D66" s="15" t="s">
        <v>219</v>
      </c>
      <c r="E66" s="15" t="s">
        <v>21</v>
      </c>
      <c r="F66" s="14">
        <v>5</v>
      </c>
      <c r="G66" s="15" t="s">
        <v>18</v>
      </c>
      <c r="H66" s="15" t="s">
        <v>407</v>
      </c>
      <c r="I66" s="15" t="s">
        <v>408</v>
      </c>
      <c r="J66" s="15" t="s">
        <v>409</v>
      </c>
      <c r="K66" s="16">
        <v>135.19999999999999</v>
      </c>
      <c r="N66">
        <f t="shared" ref="N66:N97" si="4">B66</f>
        <v>84758</v>
      </c>
      <c r="O66">
        <f>IF(AND(A66&gt;0,A66&lt;999),IFERROR(VLOOKUP(results5122[[#This Row],[Card]],U14W[],1,FALSE),0),0)</f>
        <v>84758</v>
      </c>
      <c r="P66">
        <f t="shared" ref="P66:P97" si="5">A66</f>
        <v>65</v>
      </c>
    </row>
    <row r="67" spans="1:16" x14ac:dyDescent="0.3">
      <c r="A67" s="17">
        <v>66</v>
      </c>
      <c r="B67" s="18">
        <v>80842</v>
      </c>
      <c r="C67" s="18">
        <v>50</v>
      </c>
      <c r="D67" s="19" t="s">
        <v>191</v>
      </c>
      <c r="E67" s="19" t="s">
        <v>48</v>
      </c>
      <c r="F67" s="18">
        <v>5</v>
      </c>
      <c r="G67" s="19" t="s">
        <v>18</v>
      </c>
      <c r="H67" s="19" t="s">
        <v>410</v>
      </c>
      <c r="I67" s="19" t="s">
        <v>411</v>
      </c>
      <c r="J67" s="19" t="s">
        <v>412</v>
      </c>
      <c r="K67" s="20">
        <v>135.53</v>
      </c>
      <c r="N67">
        <f t="shared" si="4"/>
        <v>80842</v>
      </c>
      <c r="O67">
        <f>IF(AND(A67&gt;0,A67&lt;999),IFERROR(VLOOKUP(results5122[[#This Row],[Card]],U14W[],1,FALSE),0),0)</f>
        <v>80842</v>
      </c>
      <c r="P67">
        <f t="shared" si="5"/>
        <v>66</v>
      </c>
    </row>
    <row r="68" spans="1:16" x14ac:dyDescent="0.3">
      <c r="A68" s="13">
        <v>67</v>
      </c>
      <c r="B68" s="14">
        <v>86171</v>
      </c>
      <c r="C68" s="14">
        <v>58</v>
      </c>
      <c r="D68" s="15" t="s">
        <v>181</v>
      </c>
      <c r="E68" s="15" t="s">
        <v>21</v>
      </c>
      <c r="F68" s="14">
        <v>5</v>
      </c>
      <c r="G68" s="15" t="s">
        <v>18</v>
      </c>
      <c r="H68" s="15" t="s">
        <v>413</v>
      </c>
      <c r="I68" s="15" t="s">
        <v>414</v>
      </c>
      <c r="J68" s="15" t="s">
        <v>415</v>
      </c>
      <c r="K68" s="16">
        <v>137.68</v>
      </c>
      <c r="N68">
        <f t="shared" si="4"/>
        <v>86171</v>
      </c>
      <c r="O68">
        <f>IF(AND(A68&gt;0,A68&lt;999),IFERROR(VLOOKUP(results5122[[#This Row],[Card]],U14W[],1,FALSE),0),0)</f>
        <v>86171</v>
      </c>
      <c r="P68">
        <f t="shared" si="5"/>
        <v>67</v>
      </c>
    </row>
    <row r="69" spans="1:16" x14ac:dyDescent="0.3">
      <c r="A69" s="17">
        <v>68</v>
      </c>
      <c r="B69" s="18">
        <v>84699</v>
      </c>
      <c r="C69" s="18">
        <v>84</v>
      </c>
      <c r="D69" s="19" t="s">
        <v>195</v>
      </c>
      <c r="E69" s="19" t="s">
        <v>51</v>
      </c>
      <c r="F69" s="18">
        <v>5</v>
      </c>
      <c r="G69" s="19" t="s">
        <v>18</v>
      </c>
      <c r="H69" s="19" t="s">
        <v>416</v>
      </c>
      <c r="I69" s="19" t="s">
        <v>417</v>
      </c>
      <c r="J69" s="19" t="s">
        <v>418</v>
      </c>
      <c r="K69" s="20">
        <v>140.15</v>
      </c>
      <c r="N69">
        <f t="shared" si="4"/>
        <v>84699</v>
      </c>
      <c r="O69">
        <f>IF(AND(A69&gt;0,A69&lt;999),IFERROR(VLOOKUP(results5122[[#This Row],[Card]],U14W[],1,FALSE),0),0)</f>
        <v>84699</v>
      </c>
      <c r="P69">
        <f t="shared" si="5"/>
        <v>68</v>
      </c>
    </row>
    <row r="70" spans="1:16" x14ac:dyDescent="0.3">
      <c r="A70" s="13">
        <v>69</v>
      </c>
      <c r="B70" s="14">
        <v>78474</v>
      </c>
      <c r="C70" s="14">
        <v>66</v>
      </c>
      <c r="D70" s="15" t="s">
        <v>187</v>
      </c>
      <c r="E70" s="15" t="s">
        <v>51</v>
      </c>
      <c r="F70" s="14">
        <v>4</v>
      </c>
      <c r="G70" s="15" t="s">
        <v>18</v>
      </c>
      <c r="H70" s="15" t="s">
        <v>419</v>
      </c>
      <c r="I70" s="15" t="s">
        <v>370</v>
      </c>
      <c r="J70" s="15" t="s">
        <v>420</v>
      </c>
      <c r="K70" s="16">
        <v>146.4</v>
      </c>
      <c r="N70">
        <f t="shared" si="4"/>
        <v>78474</v>
      </c>
      <c r="O70">
        <f>IF(AND(A70&gt;0,A70&lt;999),IFERROR(VLOOKUP(results5122[[#This Row],[Card]],U14W[],1,FALSE),0),0)</f>
        <v>78474</v>
      </c>
      <c r="P70">
        <f t="shared" si="5"/>
        <v>69</v>
      </c>
    </row>
    <row r="71" spans="1:16" x14ac:dyDescent="0.3">
      <c r="A71" s="17">
        <v>70</v>
      </c>
      <c r="B71" s="18">
        <v>81876</v>
      </c>
      <c r="C71" s="18">
        <v>77</v>
      </c>
      <c r="D71" s="19" t="s">
        <v>140</v>
      </c>
      <c r="E71" s="19" t="s">
        <v>68</v>
      </c>
      <c r="F71" s="18">
        <v>4</v>
      </c>
      <c r="G71" s="19" t="s">
        <v>18</v>
      </c>
      <c r="H71" s="19" t="s">
        <v>421</v>
      </c>
      <c r="I71" s="19" t="s">
        <v>344</v>
      </c>
      <c r="J71" s="19" t="s">
        <v>422</v>
      </c>
      <c r="K71" s="20">
        <v>147.47</v>
      </c>
      <c r="N71">
        <f t="shared" si="4"/>
        <v>81876</v>
      </c>
      <c r="O71">
        <f>IF(AND(A71&gt;0,A71&lt;999),IFERROR(VLOOKUP(results5122[[#This Row],[Card]],U14W[],1,FALSE),0),0)</f>
        <v>81876</v>
      </c>
      <c r="P71">
        <f t="shared" si="5"/>
        <v>70</v>
      </c>
    </row>
    <row r="72" spans="1:16" x14ac:dyDescent="0.3">
      <c r="A72" s="13">
        <v>71</v>
      </c>
      <c r="B72" s="14">
        <v>81070</v>
      </c>
      <c r="C72" s="14">
        <v>70</v>
      </c>
      <c r="D72" s="15" t="s">
        <v>183</v>
      </c>
      <c r="E72" s="15" t="s">
        <v>51</v>
      </c>
      <c r="F72" s="14">
        <v>4</v>
      </c>
      <c r="G72" s="15" t="s">
        <v>18</v>
      </c>
      <c r="H72" s="15" t="s">
        <v>117</v>
      </c>
      <c r="I72" s="15" t="s">
        <v>315</v>
      </c>
      <c r="J72" s="15" t="s">
        <v>423</v>
      </c>
      <c r="K72" s="16">
        <v>148.22999999999999</v>
      </c>
      <c r="N72">
        <f t="shared" si="4"/>
        <v>81070</v>
      </c>
      <c r="O72">
        <f>IF(AND(A72&gt;0,A72&lt;999),IFERROR(VLOOKUP(results5122[[#This Row],[Card]],U14W[],1,FALSE),0),0)</f>
        <v>81070</v>
      </c>
      <c r="P72">
        <f t="shared" si="5"/>
        <v>71</v>
      </c>
    </row>
    <row r="73" spans="1:16" x14ac:dyDescent="0.3">
      <c r="A73" s="17">
        <v>72</v>
      </c>
      <c r="B73" s="18">
        <v>85314</v>
      </c>
      <c r="C73" s="18">
        <v>83</v>
      </c>
      <c r="D73" s="19" t="s">
        <v>221</v>
      </c>
      <c r="E73" s="19" t="s">
        <v>151</v>
      </c>
      <c r="F73" s="18">
        <v>4</v>
      </c>
      <c r="G73" s="19" t="s">
        <v>18</v>
      </c>
      <c r="H73" s="19" t="s">
        <v>424</v>
      </c>
      <c r="I73" s="19" t="s">
        <v>425</v>
      </c>
      <c r="J73" s="19" t="s">
        <v>426</v>
      </c>
      <c r="K73" s="20">
        <v>149.52000000000001</v>
      </c>
      <c r="N73">
        <f t="shared" si="4"/>
        <v>85314</v>
      </c>
      <c r="O73">
        <f>IF(AND(A73&gt;0,A73&lt;999),IFERROR(VLOOKUP(results5122[[#This Row],[Card]],U14W[],1,FALSE),0),0)</f>
        <v>85314</v>
      </c>
      <c r="P73">
        <f t="shared" si="5"/>
        <v>72</v>
      </c>
    </row>
    <row r="74" spans="1:16" x14ac:dyDescent="0.3">
      <c r="A74" s="13">
        <v>73</v>
      </c>
      <c r="B74" s="14">
        <v>78516</v>
      </c>
      <c r="C74" s="14">
        <v>65</v>
      </c>
      <c r="D74" s="15" t="s">
        <v>165</v>
      </c>
      <c r="E74" s="15" t="s">
        <v>95</v>
      </c>
      <c r="F74" s="14">
        <v>5</v>
      </c>
      <c r="G74" s="15" t="s">
        <v>18</v>
      </c>
      <c r="H74" s="15" t="s">
        <v>427</v>
      </c>
      <c r="I74" s="15" t="s">
        <v>428</v>
      </c>
      <c r="J74" s="15" t="s">
        <v>429</v>
      </c>
      <c r="K74" s="16">
        <v>153.61000000000001</v>
      </c>
      <c r="N74">
        <f t="shared" si="4"/>
        <v>78516</v>
      </c>
      <c r="O74">
        <f>IF(AND(A74&gt;0,A74&lt;999),IFERROR(VLOOKUP(results5122[[#This Row],[Card]],U14W[],1,FALSE),0),0)</f>
        <v>78516</v>
      </c>
      <c r="P74">
        <f t="shared" si="5"/>
        <v>73</v>
      </c>
    </row>
    <row r="75" spans="1:16" x14ac:dyDescent="0.3">
      <c r="A75" s="17">
        <v>74</v>
      </c>
      <c r="B75" s="18">
        <v>81091</v>
      </c>
      <c r="C75" s="18">
        <v>82</v>
      </c>
      <c r="D75" s="19" t="s">
        <v>189</v>
      </c>
      <c r="E75" s="19" t="s">
        <v>17</v>
      </c>
      <c r="F75" s="18">
        <v>5</v>
      </c>
      <c r="G75" s="19" t="s">
        <v>18</v>
      </c>
      <c r="H75" s="19" t="s">
        <v>430</v>
      </c>
      <c r="I75" s="19" t="s">
        <v>431</v>
      </c>
      <c r="J75" s="19" t="s">
        <v>432</v>
      </c>
      <c r="K75" s="20">
        <v>156.19</v>
      </c>
      <c r="N75">
        <f t="shared" si="4"/>
        <v>81091</v>
      </c>
      <c r="O75">
        <f>IF(AND(A75&gt;0,A75&lt;999),IFERROR(VLOOKUP(results5122[[#This Row],[Card]],U14W[],1,FALSE),0),0)</f>
        <v>81091</v>
      </c>
      <c r="P75">
        <f t="shared" si="5"/>
        <v>74</v>
      </c>
    </row>
    <row r="76" spans="1:16" x14ac:dyDescent="0.3">
      <c r="A76" s="13">
        <v>75</v>
      </c>
      <c r="B76" s="14">
        <v>88248</v>
      </c>
      <c r="C76" s="14">
        <v>89</v>
      </c>
      <c r="D76" s="15" t="s">
        <v>177</v>
      </c>
      <c r="E76" s="15" t="s">
        <v>105</v>
      </c>
      <c r="F76" s="14">
        <v>5</v>
      </c>
      <c r="G76" s="15" t="s">
        <v>18</v>
      </c>
      <c r="H76" s="15" t="s">
        <v>433</v>
      </c>
      <c r="I76" s="15" t="s">
        <v>434</v>
      </c>
      <c r="J76" s="15" t="s">
        <v>435</v>
      </c>
      <c r="K76" s="16">
        <v>156.84</v>
      </c>
      <c r="N76">
        <f t="shared" si="4"/>
        <v>88248</v>
      </c>
      <c r="O76">
        <f>IF(AND(A76&gt;0,A76&lt;999),IFERROR(VLOOKUP(results5122[[#This Row],[Card]],U14W[],1,FALSE),0),0)</f>
        <v>88248</v>
      </c>
      <c r="P76">
        <f t="shared" si="5"/>
        <v>75</v>
      </c>
    </row>
    <row r="77" spans="1:16" x14ac:dyDescent="0.3">
      <c r="A77" s="17">
        <v>76</v>
      </c>
      <c r="B77" s="18">
        <v>80624</v>
      </c>
      <c r="C77" s="18">
        <v>87</v>
      </c>
      <c r="D77" s="19" t="s">
        <v>436</v>
      </c>
      <c r="E77" s="19" t="s">
        <v>68</v>
      </c>
      <c r="F77" s="18">
        <v>5</v>
      </c>
      <c r="G77" s="19" t="s">
        <v>18</v>
      </c>
      <c r="H77" s="19" t="s">
        <v>437</v>
      </c>
      <c r="I77" s="19" t="s">
        <v>63</v>
      </c>
      <c r="J77" s="19" t="s">
        <v>438</v>
      </c>
      <c r="K77" s="20">
        <v>174.92</v>
      </c>
      <c r="N77">
        <f t="shared" si="4"/>
        <v>80624</v>
      </c>
      <c r="O77">
        <f>IF(AND(A77&gt;0,A77&lt;999),IFERROR(VLOOKUP(results5122[[#This Row],[Card]],U14W[],1,FALSE),0),0)</f>
        <v>80624</v>
      </c>
      <c r="P77">
        <f t="shared" si="5"/>
        <v>76</v>
      </c>
    </row>
    <row r="78" spans="1:16" x14ac:dyDescent="0.3">
      <c r="A78" s="13">
        <v>77</v>
      </c>
      <c r="B78" s="14">
        <v>78172</v>
      </c>
      <c r="C78" s="14">
        <v>103</v>
      </c>
      <c r="D78" s="15" t="s">
        <v>199</v>
      </c>
      <c r="E78" s="15" t="s">
        <v>88</v>
      </c>
      <c r="F78" s="14">
        <v>5</v>
      </c>
      <c r="G78" s="15" t="s">
        <v>18</v>
      </c>
      <c r="H78" s="15" t="s">
        <v>439</v>
      </c>
      <c r="I78" s="15" t="s">
        <v>399</v>
      </c>
      <c r="J78" s="15" t="s">
        <v>440</v>
      </c>
      <c r="K78" s="16">
        <v>186.87</v>
      </c>
      <c r="N78">
        <f t="shared" si="4"/>
        <v>78172</v>
      </c>
      <c r="O78">
        <f>IF(AND(A78&gt;0,A78&lt;999),IFERROR(VLOOKUP(results5122[[#This Row],[Card]],U14W[],1,FALSE),0),0)</f>
        <v>78172</v>
      </c>
      <c r="P78">
        <f t="shared" si="5"/>
        <v>77</v>
      </c>
    </row>
    <row r="79" spans="1:16" x14ac:dyDescent="0.3">
      <c r="A79" s="17">
        <v>78</v>
      </c>
      <c r="B79" s="18">
        <v>78808</v>
      </c>
      <c r="C79" s="18">
        <v>5</v>
      </c>
      <c r="D79" s="19" t="s">
        <v>441</v>
      </c>
      <c r="E79" s="19" t="s">
        <v>442</v>
      </c>
      <c r="F79" s="18">
        <v>4</v>
      </c>
      <c r="G79" s="19" t="s">
        <v>18</v>
      </c>
      <c r="H79" s="19" t="s">
        <v>443</v>
      </c>
      <c r="I79" s="19" t="s">
        <v>444</v>
      </c>
      <c r="J79" s="19" t="s">
        <v>445</v>
      </c>
      <c r="K79" s="20">
        <v>193.65</v>
      </c>
      <c r="N79">
        <f t="shared" si="4"/>
        <v>78808</v>
      </c>
      <c r="O79">
        <f>IF(AND(A79&gt;0,A79&lt;999),IFERROR(VLOOKUP(results5122[[#This Row],[Card]],U14W[],1,FALSE),0),0)</f>
        <v>78808</v>
      </c>
      <c r="P79">
        <f t="shared" si="5"/>
        <v>78</v>
      </c>
    </row>
    <row r="80" spans="1:16" x14ac:dyDescent="0.3">
      <c r="A80" s="13">
        <v>79</v>
      </c>
      <c r="B80" s="14">
        <v>80708</v>
      </c>
      <c r="C80" s="14">
        <v>97</v>
      </c>
      <c r="D80" s="15" t="s">
        <v>197</v>
      </c>
      <c r="E80" s="15" t="s">
        <v>17</v>
      </c>
      <c r="F80" s="14">
        <v>5</v>
      </c>
      <c r="G80" s="15" t="s">
        <v>18</v>
      </c>
      <c r="H80" s="15" t="s">
        <v>139</v>
      </c>
      <c r="I80" s="15" t="s">
        <v>446</v>
      </c>
      <c r="J80" s="15" t="s">
        <v>447</v>
      </c>
      <c r="K80" s="16">
        <v>194.95</v>
      </c>
      <c r="N80">
        <f t="shared" si="4"/>
        <v>80708</v>
      </c>
      <c r="O80">
        <f>IF(AND(A80&gt;0,A80&lt;999),IFERROR(VLOOKUP(results5122[[#This Row],[Card]],U14W[],1,FALSE),0),0)</f>
        <v>80708</v>
      </c>
      <c r="P80">
        <f t="shared" si="5"/>
        <v>79</v>
      </c>
    </row>
    <row r="81" spans="1:16" x14ac:dyDescent="0.3">
      <c r="A81" s="17">
        <v>80</v>
      </c>
      <c r="B81" s="18">
        <v>88417</v>
      </c>
      <c r="C81" s="18">
        <v>102</v>
      </c>
      <c r="D81" s="19" t="s">
        <v>193</v>
      </c>
      <c r="E81" s="19" t="s">
        <v>105</v>
      </c>
      <c r="F81" s="18">
        <v>5</v>
      </c>
      <c r="G81" s="19" t="s">
        <v>18</v>
      </c>
      <c r="H81" s="19" t="s">
        <v>141</v>
      </c>
      <c r="I81" s="19" t="s">
        <v>71</v>
      </c>
      <c r="J81" s="19" t="s">
        <v>448</v>
      </c>
      <c r="K81" s="20">
        <v>198.71</v>
      </c>
      <c r="N81">
        <f t="shared" si="4"/>
        <v>88417</v>
      </c>
      <c r="O81">
        <f>IF(AND(A81&gt;0,A81&lt;999),IFERROR(VLOOKUP(results5122[[#This Row],[Card]],U14W[],1,FALSE),0),0)</f>
        <v>88417</v>
      </c>
      <c r="P81">
        <f t="shared" si="5"/>
        <v>80</v>
      </c>
    </row>
    <row r="82" spans="1:16" x14ac:dyDescent="0.3">
      <c r="A82" s="13">
        <v>81</v>
      </c>
      <c r="B82" s="14">
        <v>72087</v>
      </c>
      <c r="C82" s="14">
        <v>96</v>
      </c>
      <c r="D82" s="15" t="s">
        <v>203</v>
      </c>
      <c r="E82" s="15" t="s">
        <v>41</v>
      </c>
      <c r="F82" s="14">
        <v>5</v>
      </c>
      <c r="G82" s="15" t="s">
        <v>18</v>
      </c>
      <c r="H82" s="15" t="s">
        <v>449</v>
      </c>
      <c r="I82" s="15" t="s">
        <v>450</v>
      </c>
      <c r="J82" s="15" t="s">
        <v>451</v>
      </c>
      <c r="K82" s="16">
        <v>207.32</v>
      </c>
      <c r="N82">
        <f t="shared" si="4"/>
        <v>72087</v>
      </c>
      <c r="O82">
        <f>IF(AND(A82&gt;0,A82&lt;999),IFERROR(VLOOKUP(results5122[[#This Row],[Card]],U14W[],1,FALSE),0),0)</f>
        <v>72087</v>
      </c>
      <c r="P82">
        <f t="shared" si="5"/>
        <v>81</v>
      </c>
    </row>
    <row r="83" spans="1:16" x14ac:dyDescent="0.3">
      <c r="A83" s="17">
        <v>82</v>
      </c>
      <c r="B83" s="18">
        <v>81137</v>
      </c>
      <c r="C83" s="18">
        <v>92</v>
      </c>
      <c r="D83" s="19" t="s">
        <v>205</v>
      </c>
      <c r="E83" s="19" t="s">
        <v>17</v>
      </c>
      <c r="F83" s="18">
        <v>5</v>
      </c>
      <c r="G83" s="19" t="s">
        <v>18</v>
      </c>
      <c r="H83" s="19" t="s">
        <v>452</v>
      </c>
      <c r="I83" s="19" t="s">
        <v>453</v>
      </c>
      <c r="J83" s="19" t="s">
        <v>454</v>
      </c>
      <c r="K83" s="20">
        <v>215.83</v>
      </c>
      <c r="N83">
        <f t="shared" si="4"/>
        <v>81137</v>
      </c>
      <c r="O83">
        <f>IF(AND(A83&gt;0,A83&lt;999),IFERROR(VLOOKUP(results5122[[#This Row],[Card]],U14W[],1,FALSE),0),0)</f>
        <v>81137</v>
      </c>
      <c r="P83">
        <f t="shared" si="5"/>
        <v>82</v>
      </c>
    </row>
    <row r="84" spans="1:16" x14ac:dyDescent="0.3">
      <c r="A84" s="13">
        <v>83</v>
      </c>
      <c r="B84" s="14">
        <v>82207</v>
      </c>
      <c r="C84" s="14">
        <v>104</v>
      </c>
      <c r="D84" s="15" t="s">
        <v>207</v>
      </c>
      <c r="E84" s="15" t="s">
        <v>17</v>
      </c>
      <c r="F84" s="14">
        <v>5</v>
      </c>
      <c r="G84" s="15" t="s">
        <v>18</v>
      </c>
      <c r="H84" s="15" t="s">
        <v>455</v>
      </c>
      <c r="I84" s="15" t="s">
        <v>456</v>
      </c>
      <c r="J84" s="15" t="s">
        <v>457</v>
      </c>
      <c r="K84" s="16">
        <v>215.94</v>
      </c>
      <c r="N84">
        <f t="shared" si="4"/>
        <v>82207</v>
      </c>
      <c r="O84">
        <f>IF(AND(A84&gt;0,A84&lt;999),IFERROR(VLOOKUP(results5122[[#This Row],[Card]],U14W[],1,FALSE),0),0)</f>
        <v>82207</v>
      </c>
      <c r="P84">
        <f t="shared" si="5"/>
        <v>83</v>
      </c>
    </row>
    <row r="85" spans="1:16" x14ac:dyDescent="0.3">
      <c r="A85" s="17">
        <v>84</v>
      </c>
      <c r="B85" s="18">
        <v>80370</v>
      </c>
      <c r="C85" s="18">
        <v>88</v>
      </c>
      <c r="D85" s="19" t="s">
        <v>211</v>
      </c>
      <c r="E85" s="19" t="s">
        <v>48</v>
      </c>
      <c r="F85" s="18">
        <v>5</v>
      </c>
      <c r="G85" s="19" t="s">
        <v>18</v>
      </c>
      <c r="H85" s="19" t="s">
        <v>458</v>
      </c>
      <c r="I85" s="19" t="s">
        <v>459</v>
      </c>
      <c r="J85" s="19" t="s">
        <v>460</v>
      </c>
      <c r="K85" s="20">
        <v>218.84</v>
      </c>
      <c r="N85">
        <f t="shared" si="4"/>
        <v>80370</v>
      </c>
      <c r="O85">
        <f>IF(AND(A85&gt;0,A85&lt;999),IFERROR(VLOOKUP(results5122[[#This Row],[Card]],U14W[],1,FALSE),0),0)</f>
        <v>80370</v>
      </c>
      <c r="P85">
        <f t="shared" si="5"/>
        <v>84</v>
      </c>
    </row>
    <row r="86" spans="1:16" x14ac:dyDescent="0.3">
      <c r="A86" s="13">
        <v>85</v>
      </c>
      <c r="B86" s="14">
        <v>86153</v>
      </c>
      <c r="C86" s="14">
        <v>105</v>
      </c>
      <c r="D86" s="15" t="s">
        <v>209</v>
      </c>
      <c r="E86" s="15" t="s">
        <v>51</v>
      </c>
      <c r="F86" s="14">
        <v>5</v>
      </c>
      <c r="G86" s="15" t="s">
        <v>18</v>
      </c>
      <c r="H86" s="15" t="s">
        <v>188</v>
      </c>
      <c r="I86" s="15" t="s">
        <v>461</v>
      </c>
      <c r="J86" s="15" t="s">
        <v>462</v>
      </c>
      <c r="K86" s="16">
        <v>233.05</v>
      </c>
      <c r="N86">
        <f t="shared" si="4"/>
        <v>86153</v>
      </c>
      <c r="O86">
        <f>IF(AND(A86&gt;0,A86&lt;999),IFERROR(VLOOKUP(results5122[[#This Row],[Card]],U14W[],1,FALSE),0),0)</f>
        <v>86153</v>
      </c>
      <c r="P86">
        <f t="shared" si="5"/>
        <v>85</v>
      </c>
    </row>
    <row r="87" spans="1:16" x14ac:dyDescent="0.3">
      <c r="A87" s="17">
        <v>86</v>
      </c>
      <c r="B87" s="18">
        <v>85550</v>
      </c>
      <c r="C87" s="18">
        <v>15</v>
      </c>
      <c r="D87" s="19" t="s">
        <v>213</v>
      </c>
      <c r="E87" s="19" t="s">
        <v>65</v>
      </c>
      <c r="F87" s="18">
        <v>4</v>
      </c>
      <c r="G87" s="19" t="s">
        <v>18</v>
      </c>
      <c r="H87" s="19" t="s">
        <v>463</v>
      </c>
      <c r="I87" s="19" t="s">
        <v>464</v>
      </c>
      <c r="J87" s="19" t="s">
        <v>465</v>
      </c>
      <c r="K87" s="20">
        <v>383.65</v>
      </c>
      <c r="N87">
        <f t="shared" si="4"/>
        <v>85550</v>
      </c>
      <c r="O87">
        <f>IF(AND(A87&gt;0,A87&lt;999),IFERROR(VLOOKUP(results5122[[#This Row],[Card]],U14W[],1,FALSE),0),0)</f>
        <v>85550</v>
      </c>
      <c r="P87">
        <f t="shared" si="5"/>
        <v>86</v>
      </c>
    </row>
    <row r="88" spans="1:16" x14ac:dyDescent="0.3">
      <c r="A88" s="13">
        <v>999</v>
      </c>
      <c r="B88" s="14">
        <v>80689</v>
      </c>
      <c r="C88" s="14">
        <v>64</v>
      </c>
      <c r="D88" s="15" t="s">
        <v>215</v>
      </c>
      <c r="E88" s="15" t="s">
        <v>41</v>
      </c>
      <c r="F88" s="14">
        <v>4</v>
      </c>
      <c r="G88" s="15" t="s">
        <v>18</v>
      </c>
      <c r="H88" s="15" t="s">
        <v>216</v>
      </c>
      <c r="I88" s="15" t="s">
        <v>216</v>
      </c>
      <c r="J88" s="15"/>
      <c r="K88" s="16">
        <v>0</v>
      </c>
      <c r="N88">
        <f t="shared" si="4"/>
        <v>80689</v>
      </c>
      <c r="O88">
        <f>IF(AND(A88&gt;0,A88&lt;999),IFERROR(VLOOKUP(results5122[[#This Row],[Card]],U14W[],1,FALSE),0),0)</f>
        <v>0</v>
      </c>
      <c r="P88">
        <f t="shared" si="5"/>
        <v>999</v>
      </c>
    </row>
    <row r="89" spans="1:16" x14ac:dyDescent="0.3">
      <c r="A89" s="17">
        <v>999</v>
      </c>
      <c r="B89" s="18">
        <v>82187</v>
      </c>
      <c r="C89" s="18">
        <v>71</v>
      </c>
      <c r="D89" s="19" t="s">
        <v>466</v>
      </c>
      <c r="E89" s="19" t="s">
        <v>51</v>
      </c>
      <c r="F89" s="18">
        <v>4</v>
      </c>
      <c r="G89" s="19" t="s">
        <v>18</v>
      </c>
      <c r="H89" s="19" t="s">
        <v>216</v>
      </c>
      <c r="I89" s="19" t="s">
        <v>216</v>
      </c>
      <c r="J89" s="19"/>
      <c r="K89" s="20">
        <v>0</v>
      </c>
      <c r="N89">
        <f t="shared" si="4"/>
        <v>82187</v>
      </c>
      <c r="O89">
        <f>IF(AND(A89&gt;0,A89&lt;999),IFERROR(VLOOKUP(results5122[[#This Row],[Card]],U14W[],1,FALSE),0),0)</f>
        <v>0</v>
      </c>
      <c r="P89">
        <f t="shared" si="5"/>
        <v>999</v>
      </c>
    </row>
    <row r="90" spans="1:16" x14ac:dyDescent="0.3">
      <c r="A90" s="13">
        <v>999</v>
      </c>
      <c r="B90" s="14">
        <v>80703</v>
      </c>
      <c r="C90" s="14">
        <v>73</v>
      </c>
      <c r="D90" s="15" t="s">
        <v>467</v>
      </c>
      <c r="E90" s="15" t="s">
        <v>41</v>
      </c>
      <c r="F90" s="14">
        <v>4</v>
      </c>
      <c r="G90" s="15" t="s">
        <v>18</v>
      </c>
      <c r="H90" s="15" t="s">
        <v>216</v>
      </c>
      <c r="I90" s="15" t="s">
        <v>216</v>
      </c>
      <c r="J90" s="15"/>
      <c r="K90" s="16">
        <v>0</v>
      </c>
      <c r="N90">
        <f t="shared" si="4"/>
        <v>80703</v>
      </c>
      <c r="O90">
        <f>IF(AND(A90&gt;0,A90&lt;999),IFERROR(VLOOKUP(results5122[[#This Row],[Card]],U14W[],1,FALSE),0),0)</f>
        <v>0</v>
      </c>
      <c r="P90">
        <f t="shared" si="5"/>
        <v>999</v>
      </c>
    </row>
    <row r="91" spans="1:16" x14ac:dyDescent="0.3">
      <c r="A91" s="17">
        <v>999</v>
      </c>
      <c r="B91" s="18">
        <v>81099</v>
      </c>
      <c r="C91" s="18">
        <v>27</v>
      </c>
      <c r="D91" s="19" t="s">
        <v>217</v>
      </c>
      <c r="E91" s="19" t="s">
        <v>17</v>
      </c>
      <c r="F91" s="18">
        <v>5</v>
      </c>
      <c r="G91" s="19" t="s">
        <v>18</v>
      </c>
      <c r="H91" s="19" t="s">
        <v>218</v>
      </c>
      <c r="I91" s="19" t="s">
        <v>468</v>
      </c>
      <c r="J91" s="19"/>
      <c r="K91" s="20">
        <v>0</v>
      </c>
      <c r="N91">
        <f t="shared" si="4"/>
        <v>81099</v>
      </c>
      <c r="O91">
        <f>IF(AND(A91&gt;0,A91&lt;999),IFERROR(VLOOKUP(results5122[[#This Row],[Card]],U14W[],1,FALSE),0),0)</f>
        <v>0</v>
      </c>
      <c r="P91">
        <f t="shared" si="5"/>
        <v>999</v>
      </c>
    </row>
    <row r="92" spans="1:16" x14ac:dyDescent="0.3">
      <c r="A92" s="13">
        <v>999</v>
      </c>
      <c r="B92" s="14">
        <v>89489</v>
      </c>
      <c r="C92" s="14">
        <v>29</v>
      </c>
      <c r="D92" s="15" t="s">
        <v>28</v>
      </c>
      <c r="E92" s="15" t="s">
        <v>21</v>
      </c>
      <c r="F92" s="14">
        <v>4</v>
      </c>
      <c r="G92" s="15" t="s">
        <v>18</v>
      </c>
      <c r="H92" s="15" t="s">
        <v>218</v>
      </c>
      <c r="I92" s="15" t="s">
        <v>469</v>
      </c>
      <c r="J92" s="15"/>
      <c r="K92" s="16">
        <v>0</v>
      </c>
      <c r="N92">
        <f t="shared" si="4"/>
        <v>89489</v>
      </c>
      <c r="O92">
        <f>IF(AND(A92&gt;0,A92&lt;999),IFERROR(VLOOKUP(results5122[[#This Row],[Card]],U14W[],1,FALSE),0),0)</f>
        <v>0</v>
      </c>
      <c r="P92">
        <f t="shared" si="5"/>
        <v>999</v>
      </c>
    </row>
    <row r="93" spans="1:16" x14ac:dyDescent="0.3">
      <c r="A93" s="17">
        <v>999</v>
      </c>
      <c r="B93" s="18">
        <v>89503</v>
      </c>
      <c r="C93" s="18">
        <v>35</v>
      </c>
      <c r="D93" s="19" t="s">
        <v>470</v>
      </c>
      <c r="E93" s="19" t="s">
        <v>21</v>
      </c>
      <c r="F93" s="18">
        <v>4</v>
      </c>
      <c r="G93" s="19" t="s">
        <v>18</v>
      </c>
      <c r="H93" s="19" t="s">
        <v>218</v>
      </c>
      <c r="I93" s="19" t="s">
        <v>471</v>
      </c>
      <c r="J93" s="19"/>
      <c r="K93" s="20">
        <v>0</v>
      </c>
      <c r="N93">
        <f t="shared" si="4"/>
        <v>89503</v>
      </c>
      <c r="O93">
        <f>IF(AND(A93&gt;0,A93&lt;999),IFERROR(VLOOKUP(results5122[[#This Row],[Card]],U14W[],1,FALSE),0),0)</f>
        <v>0</v>
      </c>
      <c r="P93">
        <f t="shared" si="5"/>
        <v>999</v>
      </c>
    </row>
    <row r="94" spans="1:16" x14ac:dyDescent="0.3">
      <c r="A94" s="13">
        <v>999</v>
      </c>
      <c r="B94" s="14">
        <v>81493</v>
      </c>
      <c r="C94" s="14">
        <v>43</v>
      </c>
      <c r="D94" s="15" t="s">
        <v>86</v>
      </c>
      <c r="E94" s="15" t="s">
        <v>17</v>
      </c>
      <c r="F94" s="14">
        <v>4</v>
      </c>
      <c r="G94" s="15" t="s">
        <v>18</v>
      </c>
      <c r="H94" s="15" t="s">
        <v>218</v>
      </c>
      <c r="I94" s="15" t="s">
        <v>472</v>
      </c>
      <c r="J94" s="15"/>
      <c r="K94" s="16">
        <v>0</v>
      </c>
      <c r="N94">
        <f t="shared" si="4"/>
        <v>81493</v>
      </c>
      <c r="O94">
        <f>IF(AND(A94&gt;0,A94&lt;999),IFERROR(VLOOKUP(results5122[[#This Row],[Card]],U14W[],1,FALSE),0),0)</f>
        <v>0</v>
      </c>
      <c r="P94">
        <f t="shared" si="5"/>
        <v>999</v>
      </c>
    </row>
    <row r="95" spans="1:16" x14ac:dyDescent="0.3">
      <c r="A95" s="17">
        <v>999</v>
      </c>
      <c r="B95" s="18">
        <v>85474</v>
      </c>
      <c r="C95" s="18">
        <v>51</v>
      </c>
      <c r="D95" s="19" t="s">
        <v>220</v>
      </c>
      <c r="E95" s="19" t="s">
        <v>151</v>
      </c>
      <c r="F95" s="18">
        <v>4</v>
      </c>
      <c r="G95" s="19" t="s">
        <v>18</v>
      </c>
      <c r="H95" s="19" t="s">
        <v>218</v>
      </c>
      <c r="I95" s="19" t="s">
        <v>473</v>
      </c>
      <c r="J95" s="19"/>
      <c r="K95" s="20">
        <v>0</v>
      </c>
      <c r="N95">
        <f t="shared" si="4"/>
        <v>85474</v>
      </c>
      <c r="O95">
        <f>IF(AND(A95&gt;0,A95&lt;999),IFERROR(VLOOKUP(results5122[[#This Row],[Card]],U14W[],1,FALSE),0),0)</f>
        <v>0</v>
      </c>
      <c r="P95">
        <f t="shared" si="5"/>
        <v>999</v>
      </c>
    </row>
    <row r="96" spans="1:16" x14ac:dyDescent="0.3">
      <c r="A96" s="13">
        <v>999</v>
      </c>
      <c r="B96" s="14">
        <v>76743</v>
      </c>
      <c r="C96" s="14">
        <v>85</v>
      </c>
      <c r="D96" s="15" t="s">
        <v>124</v>
      </c>
      <c r="E96" s="15" t="s">
        <v>88</v>
      </c>
      <c r="F96" s="14">
        <v>5</v>
      </c>
      <c r="G96" s="15" t="s">
        <v>18</v>
      </c>
      <c r="H96" s="15" t="s">
        <v>218</v>
      </c>
      <c r="I96" s="15" t="s">
        <v>474</v>
      </c>
      <c r="J96" s="15"/>
      <c r="K96" s="16">
        <v>0</v>
      </c>
      <c r="N96">
        <f t="shared" si="4"/>
        <v>76743</v>
      </c>
      <c r="O96">
        <f>IF(AND(A96&gt;0,A96&lt;999),IFERROR(VLOOKUP(results5122[[#This Row],[Card]],U14W[],1,FALSE),0),0)</f>
        <v>0</v>
      </c>
      <c r="P96">
        <f t="shared" si="5"/>
        <v>999</v>
      </c>
    </row>
    <row r="97" spans="1:16" x14ac:dyDescent="0.3">
      <c r="A97" s="17">
        <v>999</v>
      </c>
      <c r="B97" s="18">
        <v>88510</v>
      </c>
      <c r="C97" s="18">
        <v>86</v>
      </c>
      <c r="D97" s="19" t="s">
        <v>76</v>
      </c>
      <c r="E97" s="19" t="s">
        <v>68</v>
      </c>
      <c r="F97" s="18">
        <v>4</v>
      </c>
      <c r="G97" s="19" t="s">
        <v>18</v>
      </c>
      <c r="H97" s="19" t="s">
        <v>218</v>
      </c>
      <c r="I97" s="19" t="s">
        <v>475</v>
      </c>
      <c r="J97" s="19"/>
      <c r="K97" s="20">
        <v>0</v>
      </c>
      <c r="N97">
        <f t="shared" si="4"/>
        <v>88510</v>
      </c>
      <c r="O97">
        <f>IF(AND(A97&gt;0,A97&lt;999),IFERROR(VLOOKUP(results5122[[#This Row],[Card]],U14W[],1,FALSE),0),0)</f>
        <v>0</v>
      </c>
      <c r="P97">
        <f t="shared" si="5"/>
        <v>999</v>
      </c>
    </row>
    <row r="98" spans="1:16" x14ac:dyDescent="0.3">
      <c r="A98" s="13">
        <v>999</v>
      </c>
      <c r="B98" s="14">
        <v>81084</v>
      </c>
      <c r="C98" s="14">
        <v>90</v>
      </c>
      <c r="D98" s="15" t="s">
        <v>102</v>
      </c>
      <c r="E98" s="15" t="s">
        <v>41</v>
      </c>
      <c r="F98" s="14">
        <v>5</v>
      </c>
      <c r="G98" s="15" t="s">
        <v>18</v>
      </c>
      <c r="H98" s="15" t="s">
        <v>218</v>
      </c>
      <c r="I98" s="15" t="s">
        <v>476</v>
      </c>
      <c r="J98" s="15"/>
      <c r="K98" s="16">
        <v>0</v>
      </c>
      <c r="N98">
        <f t="shared" ref="N98:N107" si="6">B98</f>
        <v>81084</v>
      </c>
      <c r="O98">
        <f>IF(AND(A98&gt;0,A98&lt;999),IFERROR(VLOOKUP(results5122[[#This Row],[Card]],U14W[],1,FALSE),0),0)</f>
        <v>0</v>
      </c>
      <c r="P98">
        <f t="shared" ref="P98:P107" si="7">A98</f>
        <v>999</v>
      </c>
    </row>
    <row r="99" spans="1:16" x14ac:dyDescent="0.3">
      <c r="A99" s="17">
        <v>999</v>
      </c>
      <c r="B99" s="18">
        <v>87013</v>
      </c>
      <c r="C99" s="18">
        <v>91</v>
      </c>
      <c r="D99" s="19" t="s">
        <v>173</v>
      </c>
      <c r="E99" s="19" t="s">
        <v>105</v>
      </c>
      <c r="F99" s="18">
        <v>5</v>
      </c>
      <c r="G99" s="19" t="s">
        <v>18</v>
      </c>
      <c r="H99" s="19" t="s">
        <v>218</v>
      </c>
      <c r="I99" s="19" t="s">
        <v>477</v>
      </c>
      <c r="J99" s="19"/>
      <c r="K99" s="20">
        <v>0</v>
      </c>
      <c r="N99">
        <f t="shared" si="6"/>
        <v>87013</v>
      </c>
      <c r="O99">
        <f>IF(AND(A99&gt;0,A99&lt;999),IFERROR(VLOOKUP(results5122[[#This Row],[Card]],U14W[],1,FALSE),0),0)</f>
        <v>0</v>
      </c>
      <c r="P99">
        <f t="shared" si="7"/>
        <v>999</v>
      </c>
    </row>
    <row r="100" spans="1:16" x14ac:dyDescent="0.3">
      <c r="A100" s="13">
        <v>999</v>
      </c>
      <c r="B100" s="14">
        <v>74790</v>
      </c>
      <c r="C100" s="14">
        <v>95</v>
      </c>
      <c r="D100" s="15" t="s">
        <v>153</v>
      </c>
      <c r="E100" s="15" t="s">
        <v>68</v>
      </c>
      <c r="F100" s="14">
        <v>5</v>
      </c>
      <c r="G100" s="15" t="s">
        <v>18</v>
      </c>
      <c r="H100" s="15" t="s">
        <v>218</v>
      </c>
      <c r="I100" s="15" t="s">
        <v>478</v>
      </c>
      <c r="J100" s="15"/>
      <c r="K100" s="16">
        <v>0</v>
      </c>
      <c r="N100">
        <f t="shared" si="6"/>
        <v>74790</v>
      </c>
      <c r="O100">
        <f>IF(AND(A100&gt;0,A100&lt;999),IFERROR(VLOOKUP(results5122[[#This Row],[Card]],U14W[],1,FALSE),0),0)</f>
        <v>0</v>
      </c>
      <c r="P100">
        <f t="shared" si="7"/>
        <v>999</v>
      </c>
    </row>
    <row r="101" spans="1:16" x14ac:dyDescent="0.3">
      <c r="A101" s="17">
        <v>999</v>
      </c>
      <c r="B101" s="18">
        <v>87019</v>
      </c>
      <c r="C101" s="18">
        <v>98</v>
      </c>
      <c r="D101" s="19" t="s">
        <v>201</v>
      </c>
      <c r="E101" s="19" t="s">
        <v>105</v>
      </c>
      <c r="F101" s="18">
        <v>5</v>
      </c>
      <c r="G101" s="19" t="s">
        <v>18</v>
      </c>
      <c r="H101" s="19" t="s">
        <v>218</v>
      </c>
      <c r="I101" s="19" t="s">
        <v>479</v>
      </c>
      <c r="J101" s="19"/>
      <c r="K101" s="20">
        <v>0</v>
      </c>
      <c r="N101">
        <f t="shared" si="6"/>
        <v>87019</v>
      </c>
      <c r="O101">
        <f>IF(AND(A101&gt;0,A101&lt;999),IFERROR(VLOOKUP(results5122[[#This Row],[Card]],U14W[],1,FALSE),0),0)</f>
        <v>0</v>
      </c>
      <c r="P101">
        <f t="shared" si="7"/>
        <v>999</v>
      </c>
    </row>
    <row r="102" spans="1:16" x14ac:dyDescent="0.3">
      <c r="A102" s="13">
        <v>999</v>
      </c>
      <c r="B102" s="14">
        <v>88241</v>
      </c>
      <c r="C102" s="14">
        <v>100</v>
      </c>
      <c r="D102" s="15" t="s">
        <v>222</v>
      </c>
      <c r="E102" s="15" t="s">
        <v>151</v>
      </c>
      <c r="F102" s="14">
        <v>5</v>
      </c>
      <c r="G102" s="15" t="s">
        <v>18</v>
      </c>
      <c r="H102" s="15" t="s">
        <v>218</v>
      </c>
      <c r="I102" s="15" t="s">
        <v>480</v>
      </c>
      <c r="J102" s="15"/>
      <c r="K102" s="16">
        <v>0</v>
      </c>
      <c r="N102">
        <f t="shared" si="6"/>
        <v>88241</v>
      </c>
      <c r="O102">
        <f>IF(AND(A102&gt;0,A102&lt;999),IFERROR(VLOOKUP(results5122[[#This Row],[Card]],U14W[],1,FALSE),0),0)</f>
        <v>0</v>
      </c>
      <c r="P102">
        <f t="shared" si="7"/>
        <v>999</v>
      </c>
    </row>
    <row r="103" spans="1:16" x14ac:dyDescent="0.3">
      <c r="A103" s="17">
        <v>999</v>
      </c>
      <c r="B103" s="18">
        <v>82448</v>
      </c>
      <c r="C103" s="18">
        <v>22</v>
      </c>
      <c r="D103" s="19" t="s">
        <v>62</v>
      </c>
      <c r="E103" s="19" t="s">
        <v>41</v>
      </c>
      <c r="F103" s="18">
        <v>4</v>
      </c>
      <c r="G103" s="19" t="s">
        <v>18</v>
      </c>
      <c r="H103" s="19" t="s">
        <v>481</v>
      </c>
      <c r="I103" s="19" t="s">
        <v>482</v>
      </c>
      <c r="J103" s="19"/>
      <c r="K103" s="20">
        <v>0</v>
      </c>
      <c r="N103">
        <f t="shared" si="6"/>
        <v>82448</v>
      </c>
      <c r="O103">
        <f>IF(AND(A103&gt;0,A103&lt;999),IFERROR(VLOOKUP(results5122[[#This Row],[Card]],U14W[],1,FALSE),0),0)</f>
        <v>0</v>
      </c>
      <c r="P103">
        <f t="shared" si="7"/>
        <v>999</v>
      </c>
    </row>
    <row r="104" spans="1:16" x14ac:dyDescent="0.3">
      <c r="A104" s="13">
        <v>999</v>
      </c>
      <c r="B104" s="14">
        <v>81113</v>
      </c>
      <c r="C104" s="14">
        <v>10</v>
      </c>
      <c r="D104" s="15" t="s">
        <v>45</v>
      </c>
      <c r="E104" s="15" t="s">
        <v>17</v>
      </c>
      <c r="F104" s="14">
        <v>4</v>
      </c>
      <c r="G104" s="15" t="s">
        <v>18</v>
      </c>
      <c r="H104" s="15" t="s">
        <v>483</v>
      </c>
      <c r="I104" s="15" t="s">
        <v>218</v>
      </c>
      <c r="J104" s="15"/>
      <c r="K104" s="16">
        <v>0</v>
      </c>
      <c r="N104">
        <f t="shared" si="6"/>
        <v>81113</v>
      </c>
      <c r="O104">
        <f>IF(AND(A104&gt;0,A104&lt;999),IFERROR(VLOOKUP(results5122[[#This Row],[Card]],U14W[],1,FALSE),0),0)</f>
        <v>0</v>
      </c>
      <c r="P104">
        <f t="shared" si="7"/>
        <v>999</v>
      </c>
    </row>
    <row r="105" spans="1:16" x14ac:dyDescent="0.3">
      <c r="A105" s="17">
        <v>999</v>
      </c>
      <c r="B105" s="18">
        <v>80664</v>
      </c>
      <c r="C105" s="18">
        <v>19</v>
      </c>
      <c r="D105" s="19" t="s">
        <v>92</v>
      </c>
      <c r="E105" s="19" t="s">
        <v>51</v>
      </c>
      <c r="F105" s="18">
        <v>4</v>
      </c>
      <c r="G105" s="19" t="s">
        <v>18</v>
      </c>
      <c r="H105" s="19" t="s">
        <v>484</v>
      </c>
      <c r="I105" s="19" t="s">
        <v>218</v>
      </c>
      <c r="J105" s="19"/>
      <c r="K105" s="20">
        <v>0</v>
      </c>
      <c r="N105">
        <f t="shared" si="6"/>
        <v>80664</v>
      </c>
      <c r="O105">
        <f>IF(AND(A105&gt;0,A105&lt;999),IFERROR(VLOOKUP(results5122[[#This Row],[Card]],U14W[],1,FALSE),0),0)</f>
        <v>0</v>
      </c>
      <c r="P105">
        <f t="shared" si="7"/>
        <v>999</v>
      </c>
    </row>
    <row r="106" spans="1:16" x14ac:dyDescent="0.3">
      <c r="A106" s="13">
        <v>999</v>
      </c>
      <c r="B106" s="14">
        <v>87072</v>
      </c>
      <c r="C106" s="14">
        <v>34</v>
      </c>
      <c r="D106" s="15" t="s">
        <v>223</v>
      </c>
      <c r="E106" s="15" t="s">
        <v>151</v>
      </c>
      <c r="F106" s="14">
        <v>5</v>
      </c>
      <c r="G106" s="15" t="s">
        <v>18</v>
      </c>
      <c r="H106" s="15" t="s">
        <v>485</v>
      </c>
      <c r="I106" s="15" t="s">
        <v>218</v>
      </c>
      <c r="J106" s="15"/>
      <c r="K106" s="16">
        <v>0</v>
      </c>
      <c r="N106">
        <f t="shared" si="6"/>
        <v>87072</v>
      </c>
      <c r="O106">
        <f>IF(AND(A106&gt;0,A106&lt;999),IFERROR(VLOOKUP(results5122[[#This Row],[Card]],U14W[],1,FALSE),0),0)</f>
        <v>0</v>
      </c>
      <c r="P106">
        <f t="shared" si="7"/>
        <v>999</v>
      </c>
    </row>
    <row r="107" spans="1:16" x14ac:dyDescent="0.3">
      <c r="A107" s="24">
        <v>999</v>
      </c>
      <c r="B107" s="21">
        <v>76233</v>
      </c>
      <c r="C107" s="21">
        <v>52</v>
      </c>
      <c r="D107" s="22" t="s">
        <v>167</v>
      </c>
      <c r="E107" s="22" t="s">
        <v>68</v>
      </c>
      <c r="F107" s="21">
        <v>5</v>
      </c>
      <c r="G107" s="22" t="s">
        <v>18</v>
      </c>
      <c r="H107" s="22" t="s">
        <v>486</v>
      </c>
      <c r="I107" s="22" t="s">
        <v>218</v>
      </c>
      <c r="J107" s="22"/>
      <c r="K107" s="23">
        <v>0</v>
      </c>
      <c r="N107">
        <f t="shared" si="6"/>
        <v>76233</v>
      </c>
      <c r="O107">
        <f>IF(AND(A107&gt;0,A107&lt;999),IFERROR(VLOOKUP(results5122[[#This Row],[Card]],U14W[],1,FALSE),0),0)</f>
        <v>0</v>
      </c>
      <c r="P10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47EC-0173-455F-9B29-EE0133624B70}">
  <dimension ref="A1:P106"/>
  <sheetViews>
    <sheetView workbookViewId="0">
      <selection activeCell="T61" sqref="T61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88671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N1" s="25" t="s">
        <v>3</v>
      </c>
      <c r="O1" s="25" t="s">
        <v>224</v>
      </c>
      <c r="P1" s="25" t="s">
        <v>10</v>
      </c>
    </row>
    <row r="2" spans="1:16" x14ac:dyDescent="0.3">
      <c r="A2" s="13">
        <v>1</v>
      </c>
      <c r="B2" s="14">
        <v>78192</v>
      </c>
      <c r="C2" s="14">
        <v>10</v>
      </c>
      <c r="D2" s="15" t="s">
        <v>38</v>
      </c>
      <c r="E2" s="15" t="s">
        <v>26</v>
      </c>
      <c r="F2" s="14">
        <v>4</v>
      </c>
      <c r="G2" s="15" t="s">
        <v>18</v>
      </c>
      <c r="H2" s="15" t="s">
        <v>489</v>
      </c>
      <c r="I2" s="15" t="s">
        <v>490</v>
      </c>
      <c r="J2" s="15" t="s">
        <v>491</v>
      </c>
      <c r="K2" s="16">
        <v>0</v>
      </c>
      <c r="N2">
        <f t="shared" ref="N2:N33" si="0">B2</f>
        <v>78192</v>
      </c>
      <c r="O2">
        <f>IF(AND(A2&gt;0,A2&lt;999),IFERROR(VLOOKUP(results5124[[#This Row],[Card]],U14W[],1,FALSE),0),0)</f>
        <v>78192</v>
      </c>
      <c r="P2">
        <f t="shared" ref="P2:P33" si="1">A2</f>
        <v>1</v>
      </c>
    </row>
    <row r="3" spans="1:16" x14ac:dyDescent="0.3">
      <c r="A3" s="17">
        <v>2</v>
      </c>
      <c r="B3" s="18">
        <v>82204</v>
      </c>
      <c r="C3" s="18">
        <v>7</v>
      </c>
      <c r="D3" s="19" t="s">
        <v>30</v>
      </c>
      <c r="E3" s="19" t="s">
        <v>26</v>
      </c>
      <c r="F3" s="18">
        <v>4</v>
      </c>
      <c r="G3" s="19" t="s">
        <v>18</v>
      </c>
      <c r="H3" s="19" t="s">
        <v>492</v>
      </c>
      <c r="I3" s="19" t="s">
        <v>493</v>
      </c>
      <c r="J3" s="19" t="s">
        <v>494</v>
      </c>
      <c r="K3" s="20">
        <v>23.27</v>
      </c>
      <c r="N3">
        <f t="shared" si="0"/>
        <v>82204</v>
      </c>
      <c r="O3">
        <f>IF(AND(A3&gt;0,A3&lt;999),IFERROR(VLOOKUP(results5124[[#This Row],[Card]],U14W[],1,FALSE),0),0)</f>
        <v>82204</v>
      </c>
      <c r="P3">
        <f t="shared" si="1"/>
        <v>2</v>
      </c>
    </row>
    <row r="4" spans="1:16" x14ac:dyDescent="0.3">
      <c r="A4" s="13">
        <v>2</v>
      </c>
      <c r="B4" s="14">
        <v>80725</v>
      </c>
      <c r="C4" s="14">
        <v>6</v>
      </c>
      <c r="D4" s="15" t="s">
        <v>16</v>
      </c>
      <c r="E4" s="15" t="s">
        <v>17</v>
      </c>
      <c r="F4" s="14">
        <v>4</v>
      </c>
      <c r="G4" s="15" t="s">
        <v>18</v>
      </c>
      <c r="H4" s="15" t="s">
        <v>495</v>
      </c>
      <c r="I4" s="15" t="s">
        <v>496</v>
      </c>
      <c r="J4" s="15" t="s">
        <v>494</v>
      </c>
      <c r="K4" s="16">
        <v>23.27</v>
      </c>
      <c r="N4">
        <f t="shared" si="0"/>
        <v>80725</v>
      </c>
      <c r="O4">
        <f>IF(AND(A4&gt;0,A4&lt;999),IFERROR(VLOOKUP(results5124[[#This Row],[Card]],U14W[],1,FALSE),0),0)</f>
        <v>80725</v>
      </c>
      <c r="P4">
        <f t="shared" si="1"/>
        <v>2</v>
      </c>
    </row>
    <row r="5" spans="1:16" x14ac:dyDescent="0.3">
      <c r="A5" s="17">
        <v>4</v>
      </c>
      <c r="B5" s="18">
        <v>81503</v>
      </c>
      <c r="C5" s="18">
        <v>14</v>
      </c>
      <c r="D5" s="19" t="s">
        <v>56</v>
      </c>
      <c r="E5" s="19" t="s">
        <v>17</v>
      </c>
      <c r="F5" s="18">
        <v>4</v>
      </c>
      <c r="G5" s="19" t="s">
        <v>18</v>
      </c>
      <c r="H5" s="19" t="s">
        <v>497</v>
      </c>
      <c r="I5" s="19" t="s">
        <v>498</v>
      </c>
      <c r="J5" s="19" t="s">
        <v>499</v>
      </c>
      <c r="K5" s="20">
        <v>36.659999999999997</v>
      </c>
      <c r="N5">
        <f t="shared" si="0"/>
        <v>81503</v>
      </c>
      <c r="O5">
        <f>IF(AND(A5&gt;0,A5&lt;999),IFERROR(VLOOKUP(results5124[[#This Row],[Card]],U14W[],1,FALSE),0),0)</f>
        <v>81503</v>
      </c>
      <c r="P5">
        <f t="shared" si="1"/>
        <v>4</v>
      </c>
    </row>
    <row r="6" spans="1:16" x14ac:dyDescent="0.3">
      <c r="A6" s="13">
        <v>5</v>
      </c>
      <c r="B6" s="14">
        <v>78618</v>
      </c>
      <c r="C6" s="14">
        <v>21</v>
      </c>
      <c r="D6" s="15" t="s">
        <v>94</v>
      </c>
      <c r="E6" s="15" t="s">
        <v>95</v>
      </c>
      <c r="F6" s="14">
        <v>5</v>
      </c>
      <c r="G6" s="15" t="s">
        <v>18</v>
      </c>
      <c r="H6" s="15" t="s">
        <v>500</v>
      </c>
      <c r="I6" s="15" t="s">
        <v>501</v>
      </c>
      <c r="J6" s="15" t="s">
        <v>502</v>
      </c>
      <c r="K6" s="16">
        <v>43.6</v>
      </c>
      <c r="N6">
        <f t="shared" si="0"/>
        <v>78618</v>
      </c>
      <c r="O6">
        <f>IF(AND(A6&gt;0,A6&lt;999),IFERROR(VLOOKUP(results5124[[#This Row],[Card]],U14W[],1,FALSE),0),0)</f>
        <v>78618</v>
      </c>
      <c r="P6">
        <f t="shared" si="1"/>
        <v>5</v>
      </c>
    </row>
    <row r="7" spans="1:16" x14ac:dyDescent="0.3">
      <c r="A7" s="17">
        <v>6</v>
      </c>
      <c r="B7" s="18">
        <v>89490</v>
      </c>
      <c r="C7" s="18">
        <v>37</v>
      </c>
      <c r="D7" s="19" t="s">
        <v>40</v>
      </c>
      <c r="E7" s="19" t="s">
        <v>41</v>
      </c>
      <c r="F7" s="18">
        <v>4</v>
      </c>
      <c r="G7" s="19" t="s">
        <v>18</v>
      </c>
      <c r="H7" s="19" t="s">
        <v>503</v>
      </c>
      <c r="I7" s="19" t="s">
        <v>504</v>
      </c>
      <c r="J7" s="19" t="s">
        <v>505</v>
      </c>
      <c r="K7" s="20">
        <v>49.13</v>
      </c>
      <c r="N7">
        <f t="shared" si="0"/>
        <v>89490</v>
      </c>
      <c r="O7">
        <f>IF(AND(A7&gt;0,A7&lt;999),IFERROR(VLOOKUP(results5124[[#This Row],[Card]],U14W[],1,FALSE),0),0)</f>
        <v>89490</v>
      </c>
      <c r="P7">
        <f t="shared" si="1"/>
        <v>6</v>
      </c>
    </row>
    <row r="8" spans="1:16" x14ac:dyDescent="0.3">
      <c r="A8" s="13">
        <v>7</v>
      </c>
      <c r="B8" s="14">
        <v>78422</v>
      </c>
      <c r="C8" s="14">
        <v>19</v>
      </c>
      <c r="D8" s="15" t="s">
        <v>25</v>
      </c>
      <c r="E8" s="15" t="s">
        <v>26</v>
      </c>
      <c r="F8" s="14">
        <v>4</v>
      </c>
      <c r="G8" s="15" t="s">
        <v>18</v>
      </c>
      <c r="H8" s="15" t="s">
        <v>506</v>
      </c>
      <c r="I8" s="15" t="s">
        <v>507</v>
      </c>
      <c r="J8" s="15" t="s">
        <v>508</v>
      </c>
      <c r="K8" s="16">
        <v>57.16</v>
      </c>
      <c r="N8">
        <f t="shared" si="0"/>
        <v>78422</v>
      </c>
      <c r="O8">
        <f>IF(AND(A8&gt;0,A8&lt;999),IFERROR(VLOOKUP(results5124[[#This Row],[Card]],U14W[],1,FALSE),0),0)</f>
        <v>78422</v>
      </c>
      <c r="P8">
        <f t="shared" si="1"/>
        <v>7</v>
      </c>
    </row>
    <row r="9" spans="1:16" x14ac:dyDescent="0.3">
      <c r="A9" s="17">
        <v>8</v>
      </c>
      <c r="B9" s="18">
        <v>80812</v>
      </c>
      <c r="C9" s="18">
        <v>20</v>
      </c>
      <c r="D9" s="19" t="s">
        <v>116</v>
      </c>
      <c r="E9" s="19" t="s">
        <v>21</v>
      </c>
      <c r="F9" s="18">
        <v>4</v>
      </c>
      <c r="G9" s="19" t="s">
        <v>18</v>
      </c>
      <c r="H9" s="19" t="s">
        <v>509</v>
      </c>
      <c r="I9" s="19" t="s">
        <v>510</v>
      </c>
      <c r="J9" s="19" t="s">
        <v>511</v>
      </c>
      <c r="K9" s="20">
        <v>60.26</v>
      </c>
      <c r="N9">
        <f t="shared" si="0"/>
        <v>80812</v>
      </c>
      <c r="O9">
        <f>IF(AND(A9&gt;0,A9&lt;999),IFERROR(VLOOKUP(results5124[[#This Row],[Card]],U14W[],1,FALSE),0),0)</f>
        <v>80812</v>
      </c>
      <c r="P9">
        <f t="shared" si="1"/>
        <v>8</v>
      </c>
    </row>
    <row r="10" spans="1:16" x14ac:dyDescent="0.3">
      <c r="A10" s="13">
        <v>9</v>
      </c>
      <c r="B10" s="14">
        <v>81493</v>
      </c>
      <c r="C10" s="14">
        <v>8</v>
      </c>
      <c r="D10" s="15" t="s">
        <v>86</v>
      </c>
      <c r="E10" s="15" t="s">
        <v>17</v>
      </c>
      <c r="F10" s="14">
        <v>4</v>
      </c>
      <c r="G10" s="15" t="s">
        <v>18</v>
      </c>
      <c r="H10" s="15" t="s">
        <v>503</v>
      </c>
      <c r="I10" s="15" t="s">
        <v>512</v>
      </c>
      <c r="J10" s="15" t="s">
        <v>513</v>
      </c>
      <c r="K10" s="16">
        <v>63.69</v>
      </c>
      <c r="N10">
        <f t="shared" si="0"/>
        <v>81493</v>
      </c>
      <c r="O10">
        <f>IF(AND(A10&gt;0,A10&lt;999),IFERROR(VLOOKUP(results5124[[#This Row],[Card]],U14W[],1,FALSE),0),0)</f>
        <v>81493</v>
      </c>
      <c r="P10">
        <f t="shared" si="1"/>
        <v>9</v>
      </c>
    </row>
    <row r="11" spans="1:16" x14ac:dyDescent="0.3">
      <c r="A11" s="17">
        <v>10</v>
      </c>
      <c r="B11" s="18">
        <v>80816</v>
      </c>
      <c r="C11" s="18">
        <v>18</v>
      </c>
      <c r="D11" s="19" t="s">
        <v>20</v>
      </c>
      <c r="E11" s="19" t="s">
        <v>21</v>
      </c>
      <c r="F11" s="18">
        <v>4</v>
      </c>
      <c r="G11" s="19" t="s">
        <v>18</v>
      </c>
      <c r="H11" s="19" t="s">
        <v>345</v>
      </c>
      <c r="I11" s="19" t="s">
        <v>514</v>
      </c>
      <c r="J11" s="19" t="s">
        <v>515</v>
      </c>
      <c r="K11" s="20">
        <v>66.37</v>
      </c>
      <c r="N11">
        <f t="shared" si="0"/>
        <v>80816</v>
      </c>
      <c r="O11">
        <f>IF(AND(A11&gt;0,A11&lt;999),IFERROR(VLOOKUP(results5124[[#This Row],[Card]],U14W[],1,FALSE),0),0)</f>
        <v>80816</v>
      </c>
      <c r="P11">
        <f t="shared" si="1"/>
        <v>10</v>
      </c>
    </row>
    <row r="12" spans="1:16" x14ac:dyDescent="0.3">
      <c r="A12" s="13">
        <v>11</v>
      </c>
      <c r="B12" s="14">
        <v>86220</v>
      </c>
      <c r="C12" s="14">
        <v>26</v>
      </c>
      <c r="D12" s="15" t="s">
        <v>118</v>
      </c>
      <c r="E12" s="15" t="s">
        <v>51</v>
      </c>
      <c r="F12" s="14">
        <v>5</v>
      </c>
      <c r="G12" s="15" t="s">
        <v>18</v>
      </c>
      <c r="H12" s="15" t="s">
        <v>516</v>
      </c>
      <c r="I12" s="15" t="s">
        <v>517</v>
      </c>
      <c r="J12" s="15" t="s">
        <v>518</v>
      </c>
      <c r="K12" s="16">
        <v>69.55</v>
      </c>
      <c r="N12">
        <f t="shared" si="0"/>
        <v>86220</v>
      </c>
      <c r="O12">
        <f>IF(AND(A12&gt;0,A12&lt;999),IFERROR(VLOOKUP(results5124[[#This Row],[Card]],U14W[],1,FALSE),0),0)</f>
        <v>86220</v>
      </c>
      <c r="P12">
        <f t="shared" si="1"/>
        <v>11</v>
      </c>
    </row>
    <row r="13" spans="1:16" x14ac:dyDescent="0.3">
      <c r="A13" s="17">
        <v>12</v>
      </c>
      <c r="B13" s="18">
        <v>81088</v>
      </c>
      <c r="C13" s="18">
        <v>40</v>
      </c>
      <c r="D13" s="19" t="s">
        <v>43</v>
      </c>
      <c r="E13" s="19" t="s">
        <v>17</v>
      </c>
      <c r="F13" s="18">
        <v>4</v>
      </c>
      <c r="G13" s="19" t="s">
        <v>18</v>
      </c>
      <c r="H13" s="19" t="s">
        <v>519</v>
      </c>
      <c r="I13" s="19" t="s">
        <v>520</v>
      </c>
      <c r="J13" s="19" t="s">
        <v>521</v>
      </c>
      <c r="K13" s="20">
        <v>75.16</v>
      </c>
      <c r="N13">
        <f t="shared" si="0"/>
        <v>81088</v>
      </c>
      <c r="O13">
        <f>IF(AND(A13&gt;0,A13&lt;999),IFERROR(VLOOKUP(results5124[[#This Row],[Card]],U14W[],1,FALSE),0),0)</f>
        <v>81088</v>
      </c>
      <c r="P13">
        <f t="shared" si="1"/>
        <v>12</v>
      </c>
    </row>
    <row r="14" spans="1:16" x14ac:dyDescent="0.3">
      <c r="A14" s="13">
        <v>13</v>
      </c>
      <c r="B14" s="14">
        <v>80619</v>
      </c>
      <c r="C14" s="14">
        <v>29</v>
      </c>
      <c r="D14" s="15" t="s">
        <v>112</v>
      </c>
      <c r="E14" s="15" t="s">
        <v>68</v>
      </c>
      <c r="F14" s="14">
        <v>4</v>
      </c>
      <c r="G14" s="15" t="s">
        <v>18</v>
      </c>
      <c r="H14" s="15" t="s">
        <v>348</v>
      </c>
      <c r="I14" s="15" t="s">
        <v>522</v>
      </c>
      <c r="J14" s="15" t="s">
        <v>523</v>
      </c>
      <c r="K14" s="16">
        <v>76.239999999999995</v>
      </c>
      <c r="N14">
        <f t="shared" si="0"/>
        <v>80619</v>
      </c>
      <c r="O14">
        <f>IF(AND(A14&gt;0,A14&lt;999),IFERROR(VLOOKUP(results5124[[#This Row],[Card]],U14W[],1,FALSE),0),0)</f>
        <v>80619</v>
      </c>
      <c r="P14">
        <f t="shared" si="1"/>
        <v>13</v>
      </c>
    </row>
    <row r="15" spans="1:16" x14ac:dyDescent="0.3">
      <c r="A15" s="17">
        <v>14</v>
      </c>
      <c r="B15" s="18">
        <v>82448</v>
      </c>
      <c r="C15" s="18">
        <v>25</v>
      </c>
      <c r="D15" s="19" t="s">
        <v>62</v>
      </c>
      <c r="E15" s="19" t="s">
        <v>41</v>
      </c>
      <c r="F15" s="18">
        <v>4</v>
      </c>
      <c r="G15" s="19" t="s">
        <v>18</v>
      </c>
      <c r="H15" s="19" t="s">
        <v>524</v>
      </c>
      <c r="I15" s="19" t="s">
        <v>525</v>
      </c>
      <c r="J15" s="19" t="s">
        <v>526</v>
      </c>
      <c r="K15" s="20">
        <v>77.41</v>
      </c>
      <c r="N15">
        <f t="shared" si="0"/>
        <v>82448</v>
      </c>
      <c r="O15">
        <f>IF(AND(A15&gt;0,A15&lt;999),IFERROR(VLOOKUP(results5124[[#This Row],[Card]],U14W[],1,FALSE),0),0)</f>
        <v>82448</v>
      </c>
      <c r="P15">
        <f t="shared" si="1"/>
        <v>14</v>
      </c>
    </row>
    <row r="16" spans="1:16" x14ac:dyDescent="0.3">
      <c r="A16" s="13">
        <v>15</v>
      </c>
      <c r="B16" s="14">
        <v>81092</v>
      </c>
      <c r="C16" s="14">
        <v>24</v>
      </c>
      <c r="D16" s="15" t="s">
        <v>78</v>
      </c>
      <c r="E16" s="15" t="s">
        <v>17</v>
      </c>
      <c r="F16" s="14">
        <v>4</v>
      </c>
      <c r="G16" s="15" t="s">
        <v>18</v>
      </c>
      <c r="H16" s="15" t="s">
        <v>527</v>
      </c>
      <c r="I16" s="15" t="s">
        <v>528</v>
      </c>
      <c r="J16" s="15" t="s">
        <v>529</v>
      </c>
      <c r="K16" s="16">
        <v>78.25</v>
      </c>
      <c r="N16">
        <f t="shared" si="0"/>
        <v>81092</v>
      </c>
      <c r="O16">
        <f>IF(AND(A16&gt;0,A16&lt;999),IFERROR(VLOOKUP(results5124[[#This Row],[Card]],U14W[],1,FALSE),0),0)</f>
        <v>81092</v>
      </c>
      <c r="P16">
        <f t="shared" si="1"/>
        <v>15</v>
      </c>
    </row>
    <row r="17" spans="1:16" x14ac:dyDescent="0.3">
      <c r="A17" s="17">
        <v>16</v>
      </c>
      <c r="B17" s="18">
        <v>80672</v>
      </c>
      <c r="C17" s="18">
        <v>15</v>
      </c>
      <c r="D17" s="19" t="s">
        <v>50</v>
      </c>
      <c r="E17" s="19" t="s">
        <v>51</v>
      </c>
      <c r="F17" s="18">
        <v>4</v>
      </c>
      <c r="G17" s="19" t="s">
        <v>18</v>
      </c>
      <c r="H17" s="19" t="s">
        <v>530</v>
      </c>
      <c r="I17" s="19" t="s">
        <v>531</v>
      </c>
      <c r="J17" s="19" t="s">
        <v>532</v>
      </c>
      <c r="K17" s="20">
        <v>79.67</v>
      </c>
      <c r="N17">
        <f t="shared" si="0"/>
        <v>80672</v>
      </c>
      <c r="O17">
        <f>IF(AND(A17&gt;0,A17&lt;999),IFERROR(VLOOKUP(results5124[[#This Row],[Card]],U14W[],1,FALSE),0),0)</f>
        <v>80672</v>
      </c>
      <c r="P17">
        <f t="shared" si="1"/>
        <v>16</v>
      </c>
    </row>
    <row r="18" spans="1:16" x14ac:dyDescent="0.3">
      <c r="A18" s="13">
        <v>17</v>
      </c>
      <c r="B18" s="14">
        <v>80823</v>
      </c>
      <c r="C18" s="14">
        <v>23</v>
      </c>
      <c r="D18" s="15" t="s">
        <v>60</v>
      </c>
      <c r="E18" s="15" t="s">
        <v>21</v>
      </c>
      <c r="F18" s="14">
        <v>4</v>
      </c>
      <c r="G18" s="15" t="s">
        <v>18</v>
      </c>
      <c r="H18" s="15" t="s">
        <v>533</v>
      </c>
      <c r="I18" s="15" t="s">
        <v>534</v>
      </c>
      <c r="J18" s="15" t="s">
        <v>535</v>
      </c>
      <c r="K18" s="16">
        <v>83.78</v>
      </c>
      <c r="N18">
        <f t="shared" si="0"/>
        <v>80823</v>
      </c>
      <c r="O18">
        <f>IF(AND(A18&gt;0,A18&lt;999),IFERROR(VLOOKUP(results5124[[#This Row],[Card]],U14W[],1,FALSE),0),0)</f>
        <v>80823</v>
      </c>
      <c r="P18">
        <f t="shared" si="1"/>
        <v>17</v>
      </c>
    </row>
    <row r="19" spans="1:16" x14ac:dyDescent="0.3">
      <c r="A19" s="17">
        <v>18</v>
      </c>
      <c r="B19" s="18">
        <v>80691</v>
      </c>
      <c r="C19" s="18">
        <v>79</v>
      </c>
      <c r="D19" s="19" t="s">
        <v>80</v>
      </c>
      <c r="E19" s="19" t="s">
        <v>41</v>
      </c>
      <c r="F19" s="18">
        <v>4</v>
      </c>
      <c r="G19" s="19" t="s">
        <v>18</v>
      </c>
      <c r="H19" s="19" t="s">
        <v>536</v>
      </c>
      <c r="I19" s="19" t="s">
        <v>537</v>
      </c>
      <c r="J19" s="19" t="s">
        <v>538</v>
      </c>
      <c r="K19" s="20">
        <v>84.03</v>
      </c>
      <c r="N19">
        <f t="shared" si="0"/>
        <v>80691</v>
      </c>
      <c r="O19">
        <f>IF(AND(A19&gt;0,A19&lt;999),IFERROR(VLOOKUP(results5124[[#This Row],[Card]],U14W[],1,FALSE),0),0)</f>
        <v>80691</v>
      </c>
      <c r="P19">
        <f t="shared" si="1"/>
        <v>18</v>
      </c>
    </row>
    <row r="20" spans="1:16" x14ac:dyDescent="0.3">
      <c r="A20" s="13">
        <v>19</v>
      </c>
      <c r="B20" s="14">
        <v>81687</v>
      </c>
      <c r="C20" s="14">
        <v>34</v>
      </c>
      <c r="D20" s="15" t="s">
        <v>136</v>
      </c>
      <c r="E20" s="15" t="s">
        <v>88</v>
      </c>
      <c r="F20" s="14">
        <v>4</v>
      </c>
      <c r="G20" s="15" t="s">
        <v>18</v>
      </c>
      <c r="H20" s="15" t="s">
        <v>539</v>
      </c>
      <c r="I20" s="15" t="s">
        <v>540</v>
      </c>
      <c r="J20" s="15" t="s">
        <v>541</v>
      </c>
      <c r="K20" s="16">
        <v>84.53</v>
      </c>
      <c r="N20">
        <f t="shared" si="0"/>
        <v>81687</v>
      </c>
      <c r="O20">
        <f>IF(AND(A20&gt;0,A20&lt;999),IFERROR(VLOOKUP(results5124[[#This Row],[Card]],U14W[],1,FALSE),0),0)</f>
        <v>81687</v>
      </c>
      <c r="P20">
        <f t="shared" si="1"/>
        <v>19</v>
      </c>
    </row>
    <row r="21" spans="1:16" x14ac:dyDescent="0.3">
      <c r="A21" s="17">
        <v>20</v>
      </c>
      <c r="B21" s="18">
        <v>84837</v>
      </c>
      <c r="C21" s="18">
        <v>30</v>
      </c>
      <c r="D21" s="19" t="s">
        <v>96</v>
      </c>
      <c r="E21" s="19" t="s">
        <v>51</v>
      </c>
      <c r="F21" s="18">
        <v>5</v>
      </c>
      <c r="G21" s="19" t="s">
        <v>18</v>
      </c>
      <c r="H21" s="19" t="s">
        <v>542</v>
      </c>
      <c r="I21" s="19" t="s">
        <v>543</v>
      </c>
      <c r="J21" s="19" t="s">
        <v>544</v>
      </c>
      <c r="K21" s="20">
        <v>86.87</v>
      </c>
      <c r="N21">
        <f t="shared" si="0"/>
        <v>84837</v>
      </c>
      <c r="O21">
        <f>IF(AND(A21&gt;0,A21&lt;999),IFERROR(VLOOKUP(results5124[[#This Row],[Card]],U14W[],1,FALSE),0),0)</f>
        <v>84837</v>
      </c>
      <c r="P21">
        <f t="shared" si="1"/>
        <v>20</v>
      </c>
    </row>
    <row r="22" spans="1:16" x14ac:dyDescent="0.3">
      <c r="A22" s="13">
        <v>21</v>
      </c>
      <c r="B22" s="14">
        <v>81070</v>
      </c>
      <c r="C22" s="14">
        <v>53</v>
      </c>
      <c r="D22" s="15" t="s">
        <v>183</v>
      </c>
      <c r="E22" s="15" t="s">
        <v>51</v>
      </c>
      <c r="F22" s="14">
        <v>4</v>
      </c>
      <c r="G22" s="15" t="s">
        <v>18</v>
      </c>
      <c r="H22" s="15" t="s">
        <v>545</v>
      </c>
      <c r="I22" s="15" t="s">
        <v>540</v>
      </c>
      <c r="J22" s="15" t="s">
        <v>546</v>
      </c>
      <c r="K22" s="16">
        <v>87.37</v>
      </c>
      <c r="N22">
        <f t="shared" si="0"/>
        <v>81070</v>
      </c>
      <c r="O22">
        <f>IF(AND(A22&gt;0,A22&lt;999),IFERROR(VLOOKUP(results5124[[#This Row],[Card]],U14W[],1,FALSE),0),0)</f>
        <v>81070</v>
      </c>
      <c r="P22">
        <f t="shared" si="1"/>
        <v>21</v>
      </c>
    </row>
    <row r="23" spans="1:16" x14ac:dyDescent="0.3">
      <c r="A23" s="17">
        <v>22</v>
      </c>
      <c r="B23" s="18">
        <v>80667</v>
      </c>
      <c r="C23" s="18">
        <v>36</v>
      </c>
      <c r="D23" s="19" t="s">
        <v>90</v>
      </c>
      <c r="E23" s="19" t="s">
        <v>51</v>
      </c>
      <c r="F23" s="18">
        <v>4</v>
      </c>
      <c r="G23" s="19" t="s">
        <v>18</v>
      </c>
      <c r="H23" s="19" t="s">
        <v>547</v>
      </c>
      <c r="I23" s="19" t="s">
        <v>548</v>
      </c>
      <c r="J23" s="19" t="s">
        <v>549</v>
      </c>
      <c r="K23" s="20">
        <v>90.89</v>
      </c>
      <c r="N23">
        <f t="shared" si="0"/>
        <v>80667</v>
      </c>
      <c r="O23">
        <f>IF(AND(A23&gt;0,A23&lt;999),IFERROR(VLOOKUP(results5124[[#This Row],[Card]],U14W[],1,FALSE),0),0)</f>
        <v>80667</v>
      </c>
      <c r="P23">
        <f t="shared" si="1"/>
        <v>22</v>
      </c>
    </row>
    <row r="24" spans="1:16" x14ac:dyDescent="0.3">
      <c r="A24" s="13">
        <v>23</v>
      </c>
      <c r="B24" s="14">
        <v>77127</v>
      </c>
      <c r="C24" s="14">
        <v>31</v>
      </c>
      <c r="D24" s="15" t="s">
        <v>550</v>
      </c>
      <c r="E24" s="15" t="s">
        <v>95</v>
      </c>
      <c r="F24" s="14">
        <v>4</v>
      </c>
      <c r="G24" s="15" t="s">
        <v>18</v>
      </c>
      <c r="H24" s="15" t="s">
        <v>306</v>
      </c>
      <c r="I24" s="15" t="s">
        <v>551</v>
      </c>
      <c r="J24" s="15" t="s">
        <v>552</v>
      </c>
      <c r="K24" s="16">
        <v>91.89</v>
      </c>
      <c r="N24">
        <f t="shared" si="0"/>
        <v>77127</v>
      </c>
      <c r="O24">
        <f>IF(AND(A24&gt;0,A24&lt;999),IFERROR(VLOOKUP(results5124[[#This Row],[Card]],U14W[],1,FALSE),0),0)</f>
        <v>77127</v>
      </c>
      <c r="P24">
        <f t="shared" si="1"/>
        <v>23</v>
      </c>
    </row>
    <row r="25" spans="1:16" x14ac:dyDescent="0.3">
      <c r="A25" s="17">
        <v>24</v>
      </c>
      <c r="B25" s="18">
        <v>78427</v>
      </c>
      <c r="C25" s="18">
        <v>47</v>
      </c>
      <c r="D25" s="19" t="s">
        <v>132</v>
      </c>
      <c r="E25" s="19" t="s">
        <v>95</v>
      </c>
      <c r="F25" s="18">
        <v>5</v>
      </c>
      <c r="G25" s="19" t="s">
        <v>18</v>
      </c>
      <c r="H25" s="19" t="s">
        <v>553</v>
      </c>
      <c r="I25" s="19" t="s">
        <v>554</v>
      </c>
      <c r="J25" s="19" t="s">
        <v>555</v>
      </c>
      <c r="K25" s="20">
        <v>91.98</v>
      </c>
      <c r="N25">
        <f t="shared" si="0"/>
        <v>78427</v>
      </c>
      <c r="O25">
        <f>IF(AND(A25&gt;0,A25&lt;999),IFERROR(VLOOKUP(results5124[[#This Row],[Card]],U14W[],1,FALSE),0),0)</f>
        <v>78427</v>
      </c>
      <c r="P25">
        <f t="shared" si="1"/>
        <v>24</v>
      </c>
    </row>
    <row r="26" spans="1:16" x14ac:dyDescent="0.3">
      <c r="A26" s="13">
        <v>25</v>
      </c>
      <c r="B26" s="14">
        <v>85457</v>
      </c>
      <c r="C26" s="14">
        <v>32</v>
      </c>
      <c r="D26" s="15" t="s">
        <v>114</v>
      </c>
      <c r="E26" s="15" t="s">
        <v>88</v>
      </c>
      <c r="F26" s="14">
        <v>5</v>
      </c>
      <c r="G26" s="15" t="s">
        <v>18</v>
      </c>
      <c r="H26" s="15" t="s">
        <v>425</v>
      </c>
      <c r="I26" s="15" t="s">
        <v>556</v>
      </c>
      <c r="J26" s="15" t="s">
        <v>557</v>
      </c>
      <c r="K26" s="16">
        <v>100.01</v>
      </c>
      <c r="N26">
        <f t="shared" si="0"/>
        <v>85457</v>
      </c>
      <c r="O26">
        <f>IF(AND(A26&gt;0,A26&lt;999),IFERROR(VLOOKUP(results5124[[#This Row],[Card]],U14W[],1,FALSE),0),0)</f>
        <v>85457</v>
      </c>
      <c r="P26">
        <f t="shared" si="1"/>
        <v>25</v>
      </c>
    </row>
    <row r="27" spans="1:16" x14ac:dyDescent="0.3">
      <c r="A27" s="17">
        <v>26</v>
      </c>
      <c r="B27" s="18">
        <v>80684</v>
      </c>
      <c r="C27" s="18">
        <v>46</v>
      </c>
      <c r="D27" s="19" t="s">
        <v>159</v>
      </c>
      <c r="E27" s="19" t="s">
        <v>51</v>
      </c>
      <c r="F27" s="18">
        <v>4</v>
      </c>
      <c r="G27" s="19" t="s">
        <v>18</v>
      </c>
      <c r="H27" s="19" t="s">
        <v>558</v>
      </c>
      <c r="I27" s="19" t="s">
        <v>559</v>
      </c>
      <c r="J27" s="19" t="s">
        <v>560</v>
      </c>
      <c r="K27" s="20">
        <v>100.43</v>
      </c>
      <c r="N27">
        <f t="shared" si="0"/>
        <v>80684</v>
      </c>
      <c r="O27">
        <f>IF(AND(A27&gt;0,A27&lt;999),IFERROR(VLOOKUP(results5124[[#This Row],[Card]],U14W[],1,FALSE),0),0)</f>
        <v>80684</v>
      </c>
      <c r="P27">
        <f t="shared" si="1"/>
        <v>26</v>
      </c>
    </row>
    <row r="28" spans="1:16" x14ac:dyDescent="0.3">
      <c r="A28" s="13">
        <v>27</v>
      </c>
      <c r="B28" s="14">
        <v>80822</v>
      </c>
      <c r="C28" s="14">
        <v>33</v>
      </c>
      <c r="D28" s="15" t="s">
        <v>82</v>
      </c>
      <c r="E28" s="15" t="s">
        <v>21</v>
      </c>
      <c r="F28" s="14">
        <v>4</v>
      </c>
      <c r="G28" s="15" t="s">
        <v>18</v>
      </c>
      <c r="H28" s="15" t="s">
        <v>303</v>
      </c>
      <c r="I28" s="15" t="s">
        <v>371</v>
      </c>
      <c r="J28" s="15" t="s">
        <v>561</v>
      </c>
      <c r="K28" s="16">
        <v>102.19</v>
      </c>
      <c r="N28">
        <f t="shared" si="0"/>
        <v>80822</v>
      </c>
      <c r="O28">
        <f>IF(AND(A28&gt;0,A28&lt;999),IFERROR(VLOOKUP(results5124[[#This Row],[Card]],U14W[],1,FALSE),0),0)</f>
        <v>80822</v>
      </c>
      <c r="P28">
        <f t="shared" si="1"/>
        <v>27</v>
      </c>
    </row>
    <row r="29" spans="1:16" x14ac:dyDescent="0.3">
      <c r="A29" s="17">
        <v>28</v>
      </c>
      <c r="B29" s="18">
        <v>85544</v>
      </c>
      <c r="C29" s="18">
        <v>38</v>
      </c>
      <c r="D29" s="19" t="s">
        <v>144</v>
      </c>
      <c r="E29" s="19" t="s">
        <v>105</v>
      </c>
      <c r="F29" s="18">
        <v>4</v>
      </c>
      <c r="G29" s="19" t="s">
        <v>18</v>
      </c>
      <c r="H29" s="19" t="s">
        <v>562</v>
      </c>
      <c r="I29" s="19" t="s">
        <v>563</v>
      </c>
      <c r="J29" s="19" t="s">
        <v>564</v>
      </c>
      <c r="K29" s="20">
        <v>114.49</v>
      </c>
      <c r="N29">
        <f t="shared" si="0"/>
        <v>85544</v>
      </c>
      <c r="O29">
        <f>IF(AND(A29&gt;0,A29&lt;999),IFERROR(VLOOKUP(results5124[[#This Row],[Card]],U14W[],1,FALSE),0),0)</f>
        <v>85544</v>
      </c>
      <c r="P29">
        <f t="shared" si="1"/>
        <v>28</v>
      </c>
    </row>
    <row r="30" spans="1:16" x14ac:dyDescent="0.3">
      <c r="A30" s="13">
        <v>29</v>
      </c>
      <c r="B30" s="14">
        <v>80495</v>
      </c>
      <c r="C30" s="14">
        <v>50</v>
      </c>
      <c r="D30" s="15" t="s">
        <v>98</v>
      </c>
      <c r="E30" s="15" t="s">
        <v>51</v>
      </c>
      <c r="F30" s="14">
        <v>4</v>
      </c>
      <c r="G30" s="15" t="s">
        <v>18</v>
      </c>
      <c r="H30" s="15" t="s">
        <v>408</v>
      </c>
      <c r="I30" s="15" t="s">
        <v>378</v>
      </c>
      <c r="J30" s="15" t="s">
        <v>565</v>
      </c>
      <c r="K30" s="16">
        <v>115.91</v>
      </c>
      <c r="N30">
        <f t="shared" si="0"/>
        <v>80495</v>
      </c>
      <c r="O30">
        <f>IF(AND(A30&gt;0,A30&lt;999),IFERROR(VLOOKUP(results5124[[#This Row],[Card]],U14W[],1,FALSE),0),0)</f>
        <v>80495</v>
      </c>
      <c r="P30">
        <f t="shared" si="1"/>
        <v>29</v>
      </c>
    </row>
    <row r="31" spans="1:16" x14ac:dyDescent="0.3">
      <c r="A31" s="17">
        <v>30</v>
      </c>
      <c r="B31" s="18">
        <v>78188</v>
      </c>
      <c r="C31" s="18">
        <v>59</v>
      </c>
      <c r="D31" s="19" t="s">
        <v>146</v>
      </c>
      <c r="E31" s="19" t="s">
        <v>88</v>
      </c>
      <c r="F31" s="18">
        <v>4</v>
      </c>
      <c r="G31" s="19" t="s">
        <v>18</v>
      </c>
      <c r="H31" s="19" t="s">
        <v>566</v>
      </c>
      <c r="I31" s="19" t="s">
        <v>567</v>
      </c>
      <c r="J31" s="19" t="s">
        <v>568</v>
      </c>
      <c r="K31" s="20">
        <v>123.11</v>
      </c>
      <c r="N31">
        <f t="shared" si="0"/>
        <v>78188</v>
      </c>
      <c r="O31">
        <f>IF(AND(A31&gt;0,A31&lt;999),IFERROR(VLOOKUP(results5124[[#This Row],[Card]],U14W[],1,FALSE),0),0)</f>
        <v>78188</v>
      </c>
      <c r="P31">
        <f t="shared" si="1"/>
        <v>30</v>
      </c>
    </row>
    <row r="32" spans="1:16" x14ac:dyDescent="0.3">
      <c r="A32" s="13">
        <v>31</v>
      </c>
      <c r="B32" s="14">
        <v>85462</v>
      </c>
      <c r="C32" s="14">
        <v>95</v>
      </c>
      <c r="D32" s="15" t="s">
        <v>128</v>
      </c>
      <c r="E32" s="15" t="s">
        <v>51</v>
      </c>
      <c r="F32" s="14">
        <v>5</v>
      </c>
      <c r="G32" s="15" t="s">
        <v>18</v>
      </c>
      <c r="H32" s="15" t="s">
        <v>569</v>
      </c>
      <c r="I32" s="15" t="s">
        <v>312</v>
      </c>
      <c r="J32" s="15" t="s">
        <v>570</v>
      </c>
      <c r="K32" s="16">
        <v>124.28</v>
      </c>
      <c r="N32">
        <f t="shared" si="0"/>
        <v>85462</v>
      </c>
      <c r="O32">
        <f>IF(AND(A32&gt;0,A32&lt;999),IFERROR(VLOOKUP(results5124[[#This Row],[Card]],U14W[],1,FALSE),0),0)</f>
        <v>85462</v>
      </c>
      <c r="P32">
        <f t="shared" si="1"/>
        <v>31</v>
      </c>
    </row>
    <row r="33" spans="1:16" x14ac:dyDescent="0.3">
      <c r="A33" s="17">
        <v>32</v>
      </c>
      <c r="B33" s="18">
        <v>76743</v>
      </c>
      <c r="C33" s="18">
        <v>66</v>
      </c>
      <c r="D33" s="19" t="s">
        <v>124</v>
      </c>
      <c r="E33" s="19" t="s">
        <v>88</v>
      </c>
      <c r="F33" s="18">
        <v>5</v>
      </c>
      <c r="G33" s="19" t="s">
        <v>18</v>
      </c>
      <c r="H33" s="19" t="s">
        <v>571</v>
      </c>
      <c r="I33" s="19" t="s">
        <v>572</v>
      </c>
      <c r="J33" s="19" t="s">
        <v>573</v>
      </c>
      <c r="K33" s="20">
        <v>131.06</v>
      </c>
      <c r="N33">
        <f t="shared" si="0"/>
        <v>76743</v>
      </c>
      <c r="O33">
        <f>IF(AND(A33&gt;0,A33&lt;999),IFERROR(VLOOKUP(results5124[[#This Row],[Card]],U14W[],1,FALSE),0),0)</f>
        <v>76743</v>
      </c>
      <c r="P33">
        <f t="shared" si="1"/>
        <v>32</v>
      </c>
    </row>
    <row r="34" spans="1:16" x14ac:dyDescent="0.3">
      <c r="A34" s="13">
        <v>33</v>
      </c>
      <c r="B34" s="14">
        <v>79149</v>
      </c>
      <c r="C34" s="14">
        <v>65</v>
      </c>
      <c r="D34" s="15" t="s">
        <v>107</v>
      </c>
      <c r="E34" s="15" t="s">
        <v>108</v>
      </c>
      <c r="F34" s="14">
        <v>4</v>
      </c>
      <c r="G34" s="15" t="s">
        <v>18</v>
      </c>
      <c r="H34" s="15" t="s">
        <v>574</v>
      </c>
      <c r="I34" s="15" t="s">
        <v>575</v>
      </c>
      <c r="J34" s="15" t="s">
        <v>576</v>
      </c>
      <c r="K34" s="16">
        <v>132.07</v>
      </c>
      <c r="N34">
        <f t="shared" ref="N34:N65" si="2">B34</f>
        <v>79149</v>
      </c>
      <c r="O34">
        <f>IF(AND(A34&gt;0,A34&lt;999),IFERROR(VLOOKUP(results5124[[#This Row],[Card]],U14W[],1,FALSE),0),0)</f>
        <v>79149</v>
      </c>
      <c r="P34">
        <f t="shared" ref="P34:P65" si="3">A34</f>
        <v>33</v>
      </c>
    </row>
    <row r="35" spans="1:16" x14ac:dyDescent="0.3">
      <c r="A35" s="17">
        <v>34</v>
      </c>
      <c r="B35" s="18">
        <v>79130</v>
      </c>
      <c r="C35" s="18">
        <v>57</v>
      </c>
      <c r="D35" s="19" t="s">
        <v>100</v>
      </c>
      <c r="E35" s="19" t="s">
        <v>88</v>
      </c>
      <c r="F35" s="18">
        <v>4</v>
      </c>
      <c r="G35" s="19" t="s">
        <v>18</v>
      </c>
      <c r="H35" s="19" t="s">
        <v>577</v>
      </c>
      <c r="I35" s="19" t="s">
        <v>572</v>
      </c>
      <c r="J35" s="19" t="s">
        <v>578</v>
      </c>
      <c r="K35" s="20">
        <v>132.15</v>
      </c>
      <c r="N35">
        <f t="shared" si="2"/>
        <v>79130</v>
      </c>
      <c r="O35">
        <f>IF(AND(A35&gt;0,A35&lt;999),IFERROR(VLOOKUP(results5124[[#This Row],[Card]],U14W[],1,FALSE),0),0)</f>
        <v>79130</v>
      </c>
      <c r="P35">
        <f t="shared" si="3"/>
        <v>34</v>
      </c>
    </row>
    <row r="36" spans="1:16" x14ac:dyDescent="0.3">
      <c r="A36" s="13">
        <v>35</v>
      </c>
      <c r="B36" s="14">
        <v>80369</v>
      </c>
      <c r="C36" s="14">
        <v>60</v>
      </c>
      <c r="D36" s="15" t="s">
        <v>169</v>
      </c>
      <c r="E36" s="15" t="s">
        <v>48</v>
      </c>
      <c r="F36" s="14">
        <v>5</v>
      </c>
      <c r="G36" s="15" t="s">
        <v>18</v>
      </c>
      <c r="H36" s="15" t="s">
        <v>579</v>
      </c>
      <c r="I36" s="15" t="s">
        <v>580</v>
      </c>
      <c r="J36" s="15" t="s">
        <v>581</v>
      </c>
      <c r="K36" s="16">
        <v>139.35</v>
      </c>
      <c r="N36">
        <f t="shared" si="2"/>
        <v>80369</v>
      </c>
      <c r="O36">
        <f>IF(AND(A36&gt;0,A36&lt;999),IFERROR(VLOOKUP(results5124[[#This Row],[Card]],U14W[],1,FALSE),0),0)</f>
        <v>80369</v>
      </c>
      <c r="P36">
        <f t="shared" si="3"/>
        <v>35</v>
      </c>
    </row>
    <row r="37" spans="1:16" x14ac:dyDescent="0.3">
      <c r="A37" s="17">
        <v>36</v>
      </c>
      <c r="B37" s="18">
        <v>80726</v>
      </c>
      <c r="C37" s="18">
        <v>51</v>
      </c>
      <c r="D37" s="19" t="s">
        <v>148</v>
      </c>
      <c r="E37" s="19" t="s">
        <v>17</v>
      </c>
      <c r="F37" s="18">
        <v>5</v>
      </c>
      <c r="G37" s="19" t="s">
        <v>18</v>
      </c>
      <c r="H37" s="19" t="s">
        <v>582</v>
      </c>
      <c r="I37" s="19" t="s">
        <v>583</v>
      </c>
      <c r="J37" s="19" t="s">
        <v>584</v>
      </c>
      <c r="K37" s="20">
        <v>141.27000000000001</v>
      </c>
      <c r="N37">
        <f t="shared" si="2"/>
        <v>80726</v>
      </c>
      <c r="O37">
        <f>IF(AND(A37&gt;0,A37&lt;999),IFERROR(VLOOKUP(results5124[[#This Row],[Card]],U14W[],1,FALSE),0),0)</f>
        <v>80726</v>
      </c>
      <c r="P37">
        <f t="shared" si="3"/>
        <v>36</v>
      </c>
    </row>
    <row r="38" spans="1:16" x14ac:dyDescent="0.3">
      <c r="A38" s="13">
        <v>37</v>
      </c>
      <c r="B38" s="14">
        <v>76808</v>
      </c>
      <c r="C38" s="14">
        <v>72</v>
      </c>
      <c r="D38" s="15" t="s">
        <v>122</v>
      </c>
      <c r="E38" s="15" t="s">
        <v>88</v>
      </c>
      <c r="F38" s="14">
        <v>4</v>
      </c>
      <c r="G38" s="15" t="s">
        <v>18</v>
      </c>
      <c r="H38" s="15" t="s">
        <v>585</v>
      </c>
      <c r="I38" s="15" t="s">
        <v>586</v>
      </c>
      <c r="J38" s="15" t="s">
        <v>587</v>
      </c>
      <c r="K38" s="16">
        <v>141.61000000000001</v>
      </c>
      <c r="N38">
        <f t="shared" si="2"/>
        <v>76808</v>
      </c>
      <c r="O38">
        <f>IF(AND(A38&gt;0,A38&lt;999),IFERROR(VLOOKUP(results5124[[#This Row],[Card]],U14W[],1,FALSE),0),0)</f>
        <v>76808</v>
      </c>
      <c r="P38">
        <f t="shared" si="3"/>
        <v>37</v>
      </c>
    </row>
    <row r="39" spans="1:16" x14ac:dyDescent="0.3">
      <c r="A39" s="17">
        <v>38</v>
      </c>
      <c r="B39" s="18">
        <v>81084</v>
      </c>
      <c r="C39" s="18">
        <v>41</v>
      </c>
      <c r="D39" s="19" t="s">
        <v>102</v>
      </c>
      <c r="E39" s="19" t="s">
        <v>41</v>
      </c>
      <c r="F39" s="18">
        <v>5</v>
      </c>
      <c r="G39" s="19" t="s">
        <v>18</v>
      </c>
      <c r="H39" s="19" t="s">
        <v>39</v>
      </c>
      <c r="I39" s="19" t="s">
        <v>588</v>
      </c>
      <c r="J39" s="19" t="s">
        <v>589</v>
      </c>
      <c r="K39" s="20">
        <v>142.19</v>
      </c>
      <c r="N39">
        <f t="shared" si="2"/>
        <v>81084</v>
      </c>
      <c r="O39">
        <f>IF(AND(A39&gt;0,A39&lt;999),IFERROR(VLOOKUP(results5124[[#This Row],[Card]],U14W[],1,FALSE),0),0)</f>
        <v>81084</v>
      </c>
      <c r="P39">
        <f t="shared" si="3"/>
        <v>38</v>
      </c>
    </row>
    <row r="40" spans="1:16" x14ac:dyDescent="0.3">
      <c r="A40" s="13">
        <v>39</v>
      </c>
      <c r="B40" s="14">
        <v>85773</v>
      </c>
      <c r="C40" s="14">
        <v>102</v>
      </c>
      <c r="D40" s="15" t="s">
        <v>74</v>
      </c>
      <c r="E40" s="15" t="s">
        <v>21</v>
      </c>
      <c r="F40" s="14">
        <v>5</v>
      </c>
      <c r="G40" s="15" t="s">
        <v>18</v>
      </c>
      <c r="H40" s="15" t="s">
        <v>77</v>
      </c>
      <c r="I40" s="15" t="s">
        <v>590</v>
      </c>
      <c r="J40" s="15" t="s">
        <v>415</v>
      </c>
      <c r="K40" s="16">
        <v>148.97</v>
      </c>
      <c r="N40">
        <f t="shared" si="2"/>
        <v>85773</v>
      </c>
      <c r="O40">
        <f>IF(AND(A40&gt;0,A40&lt;999),IFERROR(VLOOKUP(results5124[[#This Row],[Card]],U14W[],1,FALSE),0),0)</f>
        <v>85773</v>
      </c>
      <c r="P40">
        <f t="shared" si="3"/>
        <v>39</v>
      </c>
    </row>
    <row r="41" spans="1:16" x14ac:dyDescent="0.3">
      <c r="A41" s="17">
        <v>40</v>
      </c>
      <c r="B41" s="18">
        <v>87072</v>
      </c>
      <c r="C41" s="18">
        <v>45</v>
      </c>
      <c r="D41" s="19" t="s">
        <v>223</v>
      </c>
      <c r="E41" s="19" t="s">
        <v>151</v>
      </c>
      <c r="F41" s="18">
        <v>5</v>
      </c>
      <c r="G41" s="19" t="s">
        <v>18</v>
      </c>
      <c r="H41" s="19" t="s">
        <v>591</v>
      </c>
      <c r="I41" s="19" t="s">
        <v>592</v>
      </c>
      <c r="J41" s="19" t="s">
        <v>593</v>
      </c>
      <c r="K41" s="20">
        <v>149.05000000000001</v>
      </c>
      <c r="N41">
        <f t="shared" si="2"/>
        <v>87072</v>
      </c>
      <c r="O41">
        <f>IF(AND(A41&gt;0,A41&lt;999),IFERROR(VLOOKUP(results5124[[#This Row],[Card]],U14W[],1,FALSE),0),0)</f>
        <v>87072</v>
      </c>
      <c r="P41">
        <f t="shared" si="3"/>
        <v>40</v>
      </c>
    </row>
    <row r="42" spans="1:16" x14ac:dyDescent="0.3">
      <c r="A42" s="13">
        <v>41</v>
      </c>
      <c r="B42" s="14">
        <v>78803</v>
      </c>
      <c r="C42" s="14">
        <v>105</v>
      </c>
      <c r="D42" s="15" t="s">
        <v>171</v>
      </c>
      <c r="E42" s="15" t="s">
        <v>95</v>
      </c>
      <c r="F42" s="14">
        <v>5</v>
      </c>
      <c r="G42" s="15" t="s">
        <v>18</v>
      </c>
      <c r="H42" s="15" t="s">
        <v>594</v>
      </c>
      <c r="I42" s="15" t="s">
        <v>595</v>
      </c>
      <c r="J42" s="15" t="s">
        <v>596</v>
      </c>
      <c r="K42" s="16">
        <v>153.83000000000001</v>
      </c>
      <c r="N42">
        <f t="shared" si="2"/>
        <v>78803</v>
      </c>
      <c r="O42">
        <f>IF(AND(A42&gt;0,A42&lt;999),IFERROR(VLOOKUP(results5124[[#This Row],[Card]],U14W[],1,FALSE),0),0)</f>
        <v>78803</v>
      </c>
      <c r="P42">
        <f t="shared" si="3"/>
        <v>41</v>
      </c>
    </row>
    <row r="43" spans="1:16" x14ac:dyDescent="0.3">
      <c r="A43" s="17">
        <v>42</v>
      </c>
      <c r="B43" s="18">
        <v>78175</v>
      </c>
      <c r="C43" s="18">
        <v>44</v>
      </c>
      <c r="D43" s="19" t="s">
        <v>138</v>
      </c>
      <c r="E43" s="19" t="s">
        <v>88</v>
      </c>
      <c r="F43" s="18">
        <v>4</v>
      </c>
      <c r="G43" s="19" t="s">
        <v>18</v>
      </c>
      <c r="H43" s="19" t="s">
        <v>597</v>
      </c>
      <c r="I43" s="19" t="s">
        <v>598</v>
      </c>
      <c r="J43" s="19" t="s">
        <v>599</v>
      </c>
      <c r="K43" s="20">
        <v>165.12</v>
      </c>
      <c r="N43">
        <f t="shared" si="2"/>
        <v>78175</v>
      </c>
      <c r="O43">
        <f>IF(AND(A43&gt;0,A43&lt;999),IFERROR(VLOOKUP(results5124[[#This Row],[Card]],U14W[],1,FALSE),0),0)</f>
        <v>78175</v>
      </c>
      <c r="P43">
        <f t="shared" si="3"/>
        <v>42</v>
      </c>
    </row>
    <row r="44" spans="1:16" x14ac:dyDescent="0.3">
      <c r="A44" s="13">
        <v>43</v>
      </c>
      <c r="B44" s="14">
        <v>80368</v>
      </c>
      <c r="C44" s="14">
        <v>78</v>
      </c>
      <c r="D44" s="15" t="s">
        <v>175</v>
      </c>
      <c r="E44" s="15" t="s">
        <v>105</v>
      </c>
      <c r="F44" s="14">
        <v>4</v>
      </c>
      <c r="G44" s="15" t="s">
        <v>18</v>
      </c>
      <c r="H44" s="15" t="s">
        <v>600</v>
      </c>
      <c r="I44" s="15" t="s">
        <v>601</v>
      </c>
      <c r="J44" s="15" t="s">
        <v>602</v>
      </c>
      <c r="K44" s="16">
        <v>170.15</v>
      </c>
      <c r="N44">
        <f t="shared" si="2"/>
        <v>80368</v>
      </c>
      <c r="O44">
        <f>IF(AND(A44&gt;0,A44&lt;999),IFERROR(VLOOKUP(results5124[[#This Row],[Card]],U14W[],1,FALSE),0),0)</f>
        <v>80368</v>
      </c>
      <c r="P44">
        <f t="shared" si="3"/>
        <v>43</v>
      </c>
    </row>
    <row r="45" spans="1:16" x14ac:dyDescent="0.3">
      <c r="A45" s="17">
        <v>44</v>
      </c>
      <c r="B45" s="18">
        <v>78747</v>
      </c>
      <c r="C45" s="18">
        <v>67</v>
      </c>
      <c r="D45" s="19" t="s">
        <v>179</v>
      </c>
      <c r="E45" s="19" t="s">
        <v>108</v>
      </c>
      <c r="F45" s="18">
        <v>4</v>
      </c>
      <c r="G45" s="19" t="s">
        <v>18</v>
      </c>
      <c r="H45" s="19" t="s">
        <v>603</v>
      </c>
      <c r="I45" s="19" t="s">
        <v>604</v>
      </c>
      <c r="J45" s="19" t="s">
        <v>605</v>
      </c>
      <c r="K45" s="20">
        <v>171.4</v>
      </c>
      <c r="N45">
        <f t="shared" si="2"/>
        <v>78747</v>
      </c>
      <c r="O45">
        <f>IF(AND(A45&gt;0,A45&lt;999),IFERROR(VLOOKUP(results5124[[#This Row],[Card]],U14W[],1,FALSE),0),0)</f>
        <v>78747</v>
      </c>
      <c r="P45">
        <f t="shared" si="3"/>
        <v>44</v>
      </c>
    </row>
    <row r="46" spans="1:16" x14ac:dyDescent="0.3">
      <c r="A46" s="13">
        <v>45</v>
      </c>
      <c r="B46" s="14">
        <v>85296</v>
      </c>
      <c r="C46" s="14">
        <v>55</v>
      </c>
      <c r="D46" s="15" t="s">
        <v>104</v>
      </c>
      <c r="E46" s="15" t="s">
        <v>105</v>
      </c>
      <c r="F46" s="14">
        <v>4</v>
      </c>
      <c r="G46" s="15" t="s">
        <v>18</v>
      </c>
      <c r="H46" s="15" t="s">
        <v>606</v>
      </c>
      <c r="I46" s="15" t="s">
        <v>63</v>
      </c>
      <c r="J46" s="15" t="s">
        <v>607</v>
      </c>
      <c r="K46" s="16">
        <v>171.74</v>
      </c>
      <c r="N46">
        <f t="shared" si="2"/>
        <v>85296</v>
      </c>
      <c r="O46">
        <f>IF(AND(A46&gt;0,A46&lt;999),IFERROR(VLOOKUP(results5124[[#This Row],[Card]],U14W[],1,FALSE),0),0)</f>
        <v>85296</v>
      </c>
      <c r="P46">
        <f t="shared" si="3"/>
        <v>45</v>
      </c>
    </row>
    <row r="47" spans="1:16" x14ac:dyDescent="0.3">
      <c r="A47" s="17">
        <v>46</v>
      </c>
      <c r="B47" s="18">
        <v>85738</v>
      </c>
      <c r="C47" s="18">
        <v>62</v>
      </c>
      <c r="D47" s="19" t="s">
        <v>150</v>
      </c>
      <c r="E47" s="19" t="s">
        <v>151</v>
      </c>
      <c r="F47" s="18">
        <v>5</v>
      </c>
      <c r="G47" s="19" t="s">
        <v>18</v>
      </c>
      <c r="H47" s="19" t="s">
        <v>608</v>
      </c>
      <c r="I47" s="19" t="s">
        <v>609</v>
      </c>
      <c r="J47" s="19" t="s">
        <v>610</v>
      </c>
      <c r="K47" s="20">
        <v>173.24</v>
      </c>
      <c r="N47">
        <f t="shared" si="2"/>
        <v>85738</v>
      </c>
      <c r="O47">
        <f>IF(AND(A47&gt;0,A47&lt;999),IFERROR(VLOOKUP(results5124[[#This Row],[Card]],U14W[],1,FALSE),0),0)</f>
        <v>85738</v>
      </c>
      <c r="P47">
        <f t="shared" si="3"/>
        <v>46</v>
      </c>
    </row>
    <row r="48" spans="1:16" x14ac:dyDescent="0.3">
      <c r="A48" s="13">
        <v>47</v>
      </c>
      <c r="B48" s="14">
        <v>84699</v>
      </c>
      <c r="C48" s="14">
        <v>84</v>
      </c>
      <c r="D48" s="15" t="s">
        <v>195</v>
      </c>
      <c r="E48" s="15" t="s">
        <v>51</v>
      </c>
      <c r="F48" s="14">
        <v>5</v>
      </c>
      <c r="G48" s="15" t="s">
        <v>18</v>
      </c>
      <c r="H48" s="15" t="s">
        <v>611</v>
      </c>
      <c r="I48" s="15" t="s">
        <v>612</v>
      </c>
      <c r="J48" s="15" t="s">
        <v>613</v>
      </c>
      <c r="K48" s="16">
        <v>180.1</v>
      </c>
      <c r="N48">
        <f t="shared" si="2"/>
        <v>84699</v>
      </c>
      <c r="O48">
        <f>IF(AND(A48&gt;0,A48&lt;999),IFERROR(VLOOKUP(results5124[[#This Row],[Card]],U14W[],1,FALSE),0),0)</f>
        <v>84699</v>
      </c>
      <c r="P48">
        <f t="shared" si="3"/>
        <v>47</v>
      </c>
    </row>
    <row r="49" spans="1:16" x14ac:dyDescent="0.3">
      <c r="A49" s="17">
        <v>48</v>
      </c>
      <c r="B49" s="18">
        <v>76233</v>
      </c>
      <c r="C49" s="18">
        <v>61</v>
      </c>
      <c r="D49" s="19" t="s">
        <v>167</v>
      </c>
      <c r="E49" s="19" t="s">
        <v>68</v>
      </c>
      <c r="F49" s="18">
        <v>5</v>
      </c>
      <c r="G49" s="19" t="s">
        <v>18</v>
      </c>
      <c r="H49" s="19" t="s">
        <v>614</v>
      </c>
      <c r="I49" s="19" t="s">
        <v>615</v>
      </c>
      <c r="J49" s="19" t="s">
        <v>616</v>
      </c>
      <c r="K49" s="20">
        <v>183.79</v>
      </c>
      <c r="N49">
        <f t="shared" si="2"/>
        <v>76233</v>
      </c>
      <c r="O49">
        <f>IF(AND(A49&gt;0,A49&lt;999),IFERROR(VLOOKUP(results5124[[#This Row],[Card]],U14W[],1,FALSE),0),0)</f>
        <v>76233</v>
      </c>
      <c r="P49">
        <f t="shared" si="3"/>
        <v>48</v>
      </c>
    </row>
    <row r="50" spans="1:16" x14ac:dyDescent="0.3">
      <c r="A50" s="13">
        <v>49</v>
      </c>
      <c r="B50" s="14">
        <v>80821</v>
      </c>
      <c r="C50" s="14">
        <v>68</v>
      </c>
      <c r="D50" s="15" t="s">
        <v>134</v>
      </c>
      <c r="E50" s="15" t="s">
        <v>21</v>
      </c>
      <c r="F50" s="14">
        <v>4</v>
      </c>
      <c r="G50" s="15" t="s">
        <v>18</v>
      </c>
      <c r="H50" s="15" t="s">
        <v>437</v>
      </c>
      <c r="I50" s="15" t="s">
        <v>617</v>
      </c>
      <c r="J50" s="15" t="s">
        <v>618</v>
      </c>
      <c r="K50" s="16">
        <v>187.39</v>
      </c>
      <c r="N50">
        <f t="shared" si="2"/>
        <v>80821</v>
      </c>
      <c r="O50">
        <f>IF(AND(A50&gt;0,A50&lt;999),IFERROR(VLOOKUP(results5124[[#This Row],[Card]],U14W[],1,FALSE),0),0)</f>
        <v>80821</v>
      </c>
      <c r="P50">
        <f t="shared" si="3"/>
        <v>49</v>
      </c>
    </row>
    <row r="51" spans="1:16" x14ac:dyDescent="0.3">
      <c r="A51" s="17">
        <v>50</v>
      </c>
      <c r="B51" s="18">
        <v>86171</v>
      </c>
      <c r="C51" s="18">
        <v>86</v>
      </c>
      <c r="D51" s="19" t="s">
        <v>181</v>
      </c>
      <c r="E51" s="19" t="s">
        <v>21</v>
      </c>
      <c r="F51" s="18">
        <v>5</v>
      </c>
      <c r="G51" s="19" t="s">
        <v>18</v>
      </c>
      <c r="H51" s="19" t="s">
        <v>619</v>
      </c>
      <c r="I51" s="19" t="s">
        <v>620</v>
      </c>
      <c r="J51" s="19" t="s">
        <v>621</v>
      </c>
      <c r="K51" s="20">
        <v>188.89</v>
      </c>
      <c r="N51">
        <f t="shared" si="2"/>
        <v>86171</v>
      </c>
      <c r="O51">
        <f>IF(AND(A51&gt;0,A51&lt;999),IFERROR(VLOOKUP(results5124[[#This Row],[Card]],U14W[],1,FALSE),0),0)</f>
        <v>86171</v>
      </c>
      <c r="P51">
        <f t="shared" si="3"/>
        <v>50</v>
      </c>
    </row>
    <row r="52" spans="1:16" x14ac:dyDescent="0.3">
      <c r="A52" s="13">
        <v>51</v>
      </c>
      <c r="B52" s="14">
        <v>78516</v>
      </c>
      <c r="C52" s="14">
        <v>99</v>
      </c>
      <c r="D52" s="15" t="s">
        <v>165</v>
      </c>
      <c r="E52" s="15" t="s">
        <v>95</v>
      </c>
      <c r="F52" s="14">
        <v>5</v>
      </c>
      <c r="G52" s="15" t="s">
        <v>18</v>
      </c>
      <c r="H52" s="15" t="s">
        <v>622</v>
      </c>
      <c r="I52" s="15" t="s">
        <v>450</v>
      </c>
      <c r="J52" s="15" t="s">
        <v>623</v>
      </c>
      <c r="K52" s="16">
        <v>190.4</v>
      </c>
      <c r="N52">
        <f t="shared" si="2"/>
        <v>78516</v>
      </c>
      <c r="O52">
        <f>IF(AND(A52&gt;0,A52&lt;999),IFERROR(VLOOKUP(results5124[[#This Row],[Card]],U14W[],1,FALSE),0),0)</f>
        <v>78516</v>
      </c>
      <c r="P52">
        <f t="shared" si="3"/>
        <v>51</v>
      </c>
    </row>
    <row r="53" spans="1:16" x14ac:dyDescent="0.3">
      <c r="A53" s="17">
        <v>52</v>
      </c>
      <c r="B53" s="18">
        <v>78408</v>
      </c>
      <c r="C53" s="18">
        <v>54</v>
      </c>
      <c r="D53" s="19" t="s">
        <v>185</v>
      </c>
      <c r="E53" s="19" t="s">
        <v>88</v>
      </c>
      <c r="F53" s="18">
        <v>4</v>
      </c>
      <c r="G53" s="19" t="s">
        <v>18</v>
      </c>
      <c r="H53" s="19" t="s">
        <v>624</v>
      </c>
      <c r="I53" s="19" t="s">
        <v>625</v>
      </c>
      <c r="J53" s="19" t="s">
        <v>626</v>
      </c>
      <c r="K53" s="20">
        <v>195.75</v>
      </c>
      <c r="N53">
        <f t="shared" si="2"/>
        <v>78408</v>
      </c>
      <c r="O53">
        <f>IF(AND(A53&gt;0,A53&lt;999),IFERROR(VLOOKUP(results5124[[#This Row],[Card]],U14W[],1,FALSE),0),0)</f>
        <v>78408</v>
      </c>
      <c r="P53">
        <f t="shared" si="3"/>
        <v>52</v>
      </c>
    </row>
    <row r="54" spans="1:16" x14ac:dyDescent="0.3">
      <c r="A54" s="13">
        <v>53</v>
      </c>
      <c r="B54" s="14">
        <v>80708</v>
      </c>
      <c r="C54" s="14">
        <v>82</v>
      </c>
      <c r="D54" s="15" t="s">
        <v>197</v>
      </c>
      <c r="E54" s="15" t="s">
        <v>17</v>
      </c>
      <c r="F54" s="14">
        <v>5</v>
      </c>
      <c r="G54" s="15" t="s">
        <v>18</v>
      </c>
      <c r="H54" s="15" t="s">
        <v>627</v>
      </c>
      <c r="I54" s="15" t="s">
        <v>628</v>
      </c>
      <c r="J54" s="15" t="s">
        <v>629</v>
      </c>
      <c r="K54" s="16">
        <v>195.84</v>
      </c>
      <c r="N54">
        <f t="shared" si="2"/>
        <v>80708</v>
      </c>
      <c r="O54">
        <f>IF(AND(A54&gt;0,A54&lt;999),IFERROR(VLOOKUP(results5124[[#This Row],[Card]],U14W[],1,FALSE),0),0)</f>
        <v>80708</v>
      </c>
      <c r="P54">
        <f t="shared" si="3"/>
        <v>53</v>
      </c>
    </row>
    <row r="55" spans="1:16" x14ac:dyDescent="0.3">
      <c r="A55" s="17">
        <v>54</v>
      </c>
      <c r="B55" s="18">
        <v>84758</v>
      </c>
      <c r="C55" s="18">
        <v>91</v>
      </c>
      <c r="D55" s="19" t="s">
        <v>219</v>
      </c>
      <c r="E55" s="19" t="s">
        <v>21</v>
      </c>
      <c r="F55" s="18">
        <v>5</v>
      </c>
      <c r="G55" s="19" t="s">
        <v>18</v>
      </c>
      <c r="H55" s="19" t="s">
        <v>630</v>
      </c>
      <c r="I55" s="19" t="s">
        <v>631</v>
      </c>
      <c r="J55" s="19" t="s">
        <v>632</v>
      </c>
      <c r="K55" s="20">
        <v>196.76</v>
      </c>
      <c r="N55">
        <f t="shared" si="2"/>
        <v>84758</v>
      </c>
      <c r="O55">
        <f>IF(AND(A55&gt;0,A55&lt;999),IFERROR(VLOOKUP(results5124[[#This Row],[Card]],U14W[],1,FALSE),0),0)</f>
        <v>84758</v>
      </c>
      <c r="P55">
        <f t="shared" si="3"/>
        <v>54</v>
      </c>
    </row>
    <row r="56" spans="1:16" x14ac:dyDescent="0.3">
      <c r="A56" s="13">
        <v>55</v>
      </c>
      <c r="B56" s="14">
        <v>84757</v>
      </c>
      <c r="C56" s="14">
        <v>88</v>
      </c>
      <c r="D56" s="15" t="s">
        <v>130</v>
      </c>
      <c r="E56" s="15" t="s">
        <v>21</v>
      </c>
      <c r="F56" s="14">
        <v>5</v>
      </c>
      <c r="G56" s="15" t="s">
        <v>18</v>
      </c>
      <c r="H56" s="15" t="s">
        <v>633</v>
      </c>
      <c r="I56" s="15" t="s">
        <v>433</v>
      </c>
      <c r="J56" s="15" t="s">
        <v>634</v>
      </c>
      <c r="K56" s="16">
        <v>198.01</v>
      </c>
      <c r="N56">
        <f t="shared" si="2"/>
        <v>84757</v>
      </c>
      <c r="O56">
        <f>IF(AND(A56&gt;0,A56&lt;999),IFERROR(VLOOKUP(results5124[[#This Row],[Card]],U14W[],1,FALSE),0),0)</f>
        <v>84757</v>
      </c>
      <c r="P56">
        <f t="shared" si="3"/>
        <v>55</v>
      </c>
    </row>
    <row r="57" spans="1:16" x14ac:dyDescent="0.3">
      <c r="A57" s="17">
        <v>56</v>
      </c>
      <c r="B57" s="18">
        <v>86213</v>
      </c>
      <c r="C57" s="18">
        <v>90</v>
      </c>
      <c r="D57" s="19" t="s">
        <v>142</v>
      </c>
      <c r="E57" s="19" t="s">
        <v>68</v>
      </c>
      <c r="F57" s="18">
        <v>5</v>
      </c>
      <c r="G57" s="19" t="s">
        <v>18</v>
      </c>
      <c r="H57" s="19" t="s">
        <v>137</v>
      </c>
      <c r="I57" s="19" t="s">
        <v>635</v>
      </c>
      <c r="J57" s="19" t="s">
        <v>636</v>
      </c>
      <c r="K57" s="20">
        <v>198.1</v>
      </c>
      <c r="N57">
        <f t="shared" si="2"/>
        <v>86213</v>
      </c>
      <c r="O57">
        <f>IF(AND(A57&gt;0,A57&lt;999),IFERROR(VLOOKUP(results5124[[#This Row],[Card]],U14W[],1,FALSE),0),0)</f>
        <v>86213</v>
      </c>
      <c r="P57">
        <f t="shared" si="3"/>
        <v>56</v>
      </c>
    </row>
    <row r="58" spans="1:16" x14ac:dyDescent="0.3">
      <c r="A58" s="13">
        <v>57</v>
      </c>
      <c r="B58" s="14">
        <v>80624</v>
      </c>
      <c r="C58" s="14">
        <v>93</v>
      </c>
      <c r="D58" s="15" t="s">
        <v>436</v>
      </c>
      <c r="E58" s="15" t="s">
        <v>68</v>
      </c>
      <c r="F58" s="14">
        <v>5</v>
      </c>
      <c r="G58" s="15" t="s">
        <v>18</v>
      </c>
      <c r="H58" s="15" t="s">
        <v>637</v>
      </c>
      <c r="I58" s="15" t="s">
        <v>437</v>
      </c>
      <c r="J58" s="15" t="s">
        <v>638</v>
      </c>
      <c r="K58" s="16">
        <v>206.3</v>
      </c>
      <c r="N58">
        <f t="shared" si="2"/>
        <v>80624</v>
      </c>
      <c r="O58">
        <f>IF(AND(A58&gt;0,A58&lt;999),IFERROR(VLOOKUP(results5124[[#This Row],[Card]],U14W[],1,FALSE),0),0)</f>
        <v>80624</v>
      </c>
      <c r="P58">
        <f t="shared" si="3"/>
        <v>57</v>
      </c>
    </row>
    <row r="59" spans="1:16" x14ac:dyDescent="0.3">
      <c r="A59" s="17">
        <v>58</v>
      </c>
      <c r="B59" s="18">
        <v>80842</v>
      </c>
      <c r="C59" s="18">
        <v>71</v>
      </c>
      <c r="D59" s="19" t="s">
        <v>191</v>
      </c>
      <c r="E59" s="19" t="s">
        <v>48</v>
      </c>
      <c r="F59" s="18">
        <v>5</v>
      </c>
      <c r="G59" s="19" t="s">
        <v>18</v>
      </c>
      <c r="H59" s="19" t="s">
        <v>639</v>
      </c>
      <c r="I59" s="19" t="s">
        <v>421</v>
      </c>
      <c r="J59" s="19" t="s">
        <v>640</v>
      </c>
      <c r="K59" s="20">
        <v>208.48</v>
      </c>
      <c r="N59">
        <f t="shared" si="2"/>
        <v>80842</v>
      </c>
      <c r="O59">
        <f>IF(AND(A59&gt;0,A59&lt;999),IFERROR(VLOOKUP(results5124[[#This Row],[Card]],U14W[],1,FALSE),0),0)</f>
        <v>80842</v>
      </c>
      <c r="P59">
        <f t="shared" si="3"/>
        <v>58</v>
      </c>
    </row>
    <row r="60" spans="1:16" x14ac:dyDescent="0.3">
      <c r="A60" s="13">
        <v>59</v>
      </c>
      <c r="B60" s="14">
        <v>82207</v>
      </c>
      <c r="C60" s="14">
        <v>87</v>
      </c>
      <c r="D60" s="15" t="s">
        <v>207</v>
      </c>
      <c r="E60" s="15" t="s">
        <v>17</v>
      </c>
      <c r="F60" s="14">
        <v>5</v>
      </c>
      <c r="G60" s="15" t="s">
        <v>18</v>
      </c>
      <c r="H60" s="15" t="s">
        <v>641</v>
      </c>
      <c r="I60" s="15" t="s">
        <v>642</v>
      </c>
      <c r="J60" s="15" t="s">
        <v>643</v>
      </c>
      <c r="K60" s="16">
        <v>221.28</v>
      </c>
      <c r="N60">
        <f t="shared" si="2"/>
        <v>82207</v>
      </c>
      <c r="O60">
        <f>IF(AND(A60&gt;0,A60&lt;999),IFERROR(VLOOKUP(results5124[[#This Row],[Card]],U14W[],1,FALSE),0),0)</f>
        <v>82207</v>
      </c>
      <c r="P60">
        <f t="shared" si="3"/>
        <v>59</v>
      </c>
    </row>
    <row r="61" spans="1:16" x14ac:dyDescent="0.3">
      <c r="A61" s="17">
        <v>60</v>
      </c>
      <c r="B61" s="18">
        <v>72087</v>
      </c>
      <c r="C61" s="18">
        <v>89</v>
      </c>
      <c r="D61" s="19" t="s">
        <v>203</v>
      </c>
      <c r="E61" s="19" t="s">
        <v>41</v>
      </c>
      <c r="F61" s="18">
        <v>5</v>
      </c>
      <c r="G61" s="19" t="s">
        <v>18</v>
      </c>
      <c r="H61" s="19" t="s">
        <v>644</v>
      </c>
      <c r="I61" s="19" t="s">
        <v>645</v>
      </c>
      <c r="J61" s="19" t="s">
        <v>646</v>
      </c>
      <c r="K61" s="20">
        <v>233.17</v>
      </c>
      <c r="N61">
        <f t="shared" si="2"/>
        <v>72087</v>
      </c>
      <c r="O61">
        <f>IF(AND(A61&gt;0,A61&lt;999),IFERROR(VLOOKUP(results5124[[#This Row],[Card]],U14W[],1,FALSE),0),0)</f>
        <v>72087</v>
      </c>
      <c r="P61">
        <f t="shared" si="3"/>
        <v>60</v>
      </c>
    </row>
    <row r="62" spans="1:16" x14ac:dyDescent="0.3">
      <c r="A62" s="13">
        <v>61</v>
      </c>
      <c r="B62" s="14">
        <v>81091</v>
      </c>
      <c r="C62" s="14">
        <v>96</v>
      </c>
      <c r="D62" s="15" t="s">
        <v>189</v>
      </c>
      <c r="E62" s="15" t="s">
        <v>17</v>
      </c>
      <c r="F62" s="14">
        <v>5</v>
      </c>
      <c r="G62" s="15" t="s">
        <v>18</v>
      </c>
      <c r="H62" s="15" t="s">
        <v>647</v>
      </c>
      <c r="I62" s="15" t="s">
        <v>648</v>
      </c>
      <c r="J62" s="15" t="s">
        <v>649</v>
      </c>
      <c r="K62" s="16">
        <v>236.26</v>
      </c>
      <c r="N62">
        <f t="shared" si="2"/>
        <v>81091</v>
      </c>
      <c r="O62">
        <f>IF(AND(A62&gt;0,A62&lt;999),IFERROR(VLOOKUP(results5124[[#This Row],[Card]],U14W[],1,FALSE),0),0)</f>
        <v>81091</v>
      </c>
      <c r="P62">
        <f t="shared" si="3"/>
        <v>61</v>
      </c>
    </row>
    <row r="63" spans="1:16" x14ac:dyDescent="0.3">
      <c r="A63" s="17">
        <v>62</v>
      </c>
      <c r="B63" s="18">
        <v>81137</v>
      </c>
      <c r="C63" s="18">
        <v>104</v>
      </c>
      <c r="D63" s="19" t="s">
        <v>205</v>
      </c>
      <c r="E63" s="19" t="s">
        <v>17</v>
      </c>
      <c r="F63" s="18">
        <v>5</v>
      </c>
      <c r="G63" s="19" t="s">
        <v>18</v>
      </c>
      <c r="H63" s="19" t="s">
        <v>650</v>
      </c>
      <c r="I63" s="19" t="s">
        <v>651</v>
      </c>
      <c r="J63" s="19" t="s">
        <v>652</v>
      </c>
      <c r="K63" s="20">
        <v>245.55</v>
      </c>
      <c r="N63">
        <f t="shared" si="2"/>
        <v>81137</v>
      </c>
      <c r="O63">
        <f>IF(AND(A63&gt;0,A63&lt;999),IFERROR(VLOOKUP(results5124[[#This Row],[Card]],U14W[],1,FALSE),0),0)</f>
        <v>81137</v>
      </c>
      <c r="P63">
        <f t="shared" si="3"/>
        <v>62</v>
      </c>
    </row>
    <row r="64" spans="1:16" x14ac:dyDescent="0.3">
      <c r="A64" s="13">
        <v>63</v>
      </c>
      <c r="B64" s="14">
        <v>88417</v>
      </c>
      <c r="C64" s="14">
        <v>101</v>
      </c>
      <c r="D64" s="15" t="s">
        <v>193</v>
      </c>
      <c r="E64" s="15" t="s">
        <v>105</v>
      </c>
      <c r="F64" s="14">
        <v>5</v>
      </c>
      <c r="G64" s="15" t="s">
        <v>18</v>
      </c>
      <c r="H64" s="15" t="s">
        <v>653</v>
      </c>
      <c r="I64" s="15" t="s">
        <v>654</v>
      </c>
      <c r="J64" s="15" t="s">
        <v>655</v>
      </c>
      <c r="K64" s="16">
        <v>255.85</v>
      </c>
      <c r="N64">
        <f t="shared" si="2"/>
        <v>88417</v>
      </c>
      <c r="O64">
        <f>IF(AND(A64&gt;0,A64&lt;999),IFERROR(VLOOKUP(results5124[[#This Row],[Card]],U14W[],1,FALSE),0),0)</f>
        <v>88417</v>
      </c>
      <c r="P64">
        <f t="shared" si="3"/>
        <v>63</v>
      </c>
    </row>
    <row r="65" spans="1:16" x14ac:dyDescent="0.3">
      <c r="A65" s="17">
        <v>64</v>
      </c>
      <c r="B65" s="18">
        <v>78808</v>
      </c>
      <c r="C65" s="18">
        <v>11</v>
      </c>
      <c r="D65" s="19" t="s">
        <v>441</v>
      </c>
      <c r="E65" s="19" t="s">
        <v>442</v>
      </c>
      <c r="F65" s="18">
        <v>4</v>
      </c>
      <c r="G65" s="19" t="s">
        <v>18</v>
      </c>
      <c r="H65" s="19" t="s">
        <v>656</v>
      </c>
      <c r="I65" s="19" t="s">
        <v>657</v>
      </c>
      <c r="J65" s="19" t="s">
        <v>658</v>
      </c>
      <c r="K65" s="20">
        <v>259.36</v>
      </c>
      <c r="N65">
        <f t="shared" si="2"/>
        <v>78808</v>
      </c>
      <c r="O65">
        <f>IF(AND(A65&gt;0,A65&lt;999),IFERROR(VLOOKUP(results5124[[#This Row],[Card]],U14W[],1,FALSE),0),0)</f>
        <v>78808</v>
      </c>
      <c r="P65">
        <f t="shared" si="3"/>
        <v>64</v>
      </c>
    </row>
    <row r="66" spans="1:16" x14ac:dyDescent="0.3">
      <c r="A66" s="13">
        <v>65</v>
      </c>
      <c r="B66" s="14">
        <v>87013</v>
      </c>
      <c r="C66" s="14">
        <v>85</v>
      </c>
      <c r="D66" s="15" t="s">
        <v>173</v>
      </c>
      <c r="E66" s="15" t="s">
        <v>105</v>
      </c>
      <c r="F66" s="14">
        <v>5</v>
      </c>
      <c r="G66" s="15" t="s">
        <v>18</v>
      </c>
      <c r="H66" s="15" t="s">
        <v>659</v>
      </c>
      <c r="I66" s="15" t="s">
        <v>660</v>
      </c>
      <c r="J66" s="15" t="s">
        <v>661</v>
      </c>
      <c r="K66" s="16">
        <v>266.89</v>
      </c>
      <c r="N66">
        <f t="shared" ref="N66:N97" si="4">B66</f>
        <v>87013</v>
      </c>
      <c r="O66">
        <f>IF(AND(A66&gt;0,A66&lt;999),IFERROR(VLOOKUP(results5124[[#This Row],[Card]],U14W[],1,FALSE),0),0)</f>
        <v>87013</v>
      </c>
      <c r="P66">
        <f t="shared" ref="P66:P97" si="5">A66</f>
        <v>65</v>
      </c>
    </row>
    <row r="67" spans="1:16" x14ac:dyDescent="0.3">
      <c r="A67" s="17">
        <v>66</v>
      </c>
      <c r="B67" s="18">
        <v>80370</v>
      </c>
      <c r="C67" s="18">
        <v>94</v>
      </c>
      <c r="D67" s="19" t="s">
        <v>211</v>
      </c>
      <c r="E67" s="19" t="s">
        <v>48</v>
      </c>
      <c r="F67" s="18">
        <v>5</v>
      </c>
      <c r="G67" s="19" t="s">
        <v>18</v>
      </c>
      <c r="H67" s="19" t="s">
        <v>662</v>
      </c>
      <c r="I67" s="19" t="s">
        <v>663</v>
      </c>
      <c r="J67" s="19" t="s">
        <v>664</v>
      </c>
      <c r="K67" s="20">
        <v>270.99</v>
      </c>
      <c r="N67">
        <f t="shared" si="4"/>
        <v>80370</v>
      </c>
      <c r="O67">
        <f>IF(AND(A67&gt;0,A67&lt;999),IFERROR(VLOOKUP(results5124[[#This Row],[Card]],U14W[],1,FALSE),0),0)</f>
        <v>80370</v>
      </c>
      <c r="P67">
        <f t="shared" si="5"/>
        <v>66</v>
      </c>
    </row>
    <row r="68" spans="1:16" x14ac:dyDescent="0.3">
      <c r="A68" s="13">
        <v>67</v>
      </c>
      <c r="B68" s="14">
        <v>88248</v>
      </c>
      <c r="C68" s="14">
        <v>100</v>
      </c>
      <c r="D68" s="15" t="s">
        <v>177</v>
      </c>
      <c r="E68" s="15" t="s">
        <v>105</v>
      </c>
      <c r="F68" s="14">
        <v>5</v>
      </c>
      <c r="G68" s="15" t="s">
        <v>18</v>
      </c>
      <c r="H68" s="15" t="s">
        <v>665</v>
      </c>
      <c r="I68" s="15" t="s">
        <v>666</v>
      </c>
      <c r="J68" s="15" t="s">
        <v>667</v>
      </c>
      <c r="K68" s="16">
        <v>281.79000000000002</v>
      </c>
      <c r="N68">
        <f t="shared" si="4"/>
        <v>88248</v>
      </c>
      <c r="O68">
        <f>IF(AND(A68&gt;0,A68&lt;999),IFERROR(VLOOKUP(results5124[[#This Row],[Card]],U14W[],1,FALSE),0),0)</f>
        <v>88248</v>
      </c>
      <c r="P68">
        <f t="shared" si="5"/>
        <v>67</v>
      </c>
    </row>
    <row r="69" spans="1:16" x14ac:dyDescent="0.3">
      <c r="A69" s="17">
        <v>68</v>
      </c>
      <c r="B69" s="18">
        <v>87019</v>
      </c>
      <c r="C69" s="18">
        <v>92</v>
      </c>
      <c r="D69" s="19" t="s">
        <v>201</v>
      </c>
      <c r="E69" s="19" t="s">
        <v>105</v>
      </c>
      <c r="F69" s="18">
        <v>5</v>
      </c>
      <c r="G69" s="19" t="s">
        <v>18</v>
      </c>
      <c r="H69" s="19" t="s">
        <v>668</v>
      </c>
      <c r="I69" s="19" t="s">
        <v>669</v>
      </c>
      <c r="J69" s="19" t="s">
        <v>670</v>
      </c>
      <c r="K69" s="20">
        <v>290.91000000000003</v>
      </c>
      <c r="N69">
        <f t="shared" si="4"/>
        <v>87019</v>
      </c>
      <c r="O69">
        <f>IF(AND(A69&gt;0,A69&lt;999),IFERROR(VLOOKUP(results5124[[#This Row],[Card]],U14W[],1,FALSE),0),0)</f>
        <v>87019</v>
      </c>
      <c r="P69">
        <f t="shared" si="5"/>
        <v>68</v>
      </c>
    </row>
    <row r="70" spans="1:16" x14ac:dyDescent="0.3">
      <c r="A70" s="13">
        <v>69</v>
      </c>
      <c r="B70" s="14">
        <v>86153</v>
      </c>
      <c r="C70" s="14">
        <v>97</v>
      </c>
      <c r="D70" s="15" t="s">
        <v>209</v>
      </c>
      <c r="E70" s="15" t="s">
        <v>51</v>
      </c>
      <c r="F70" s="14">
        <v>5</v>
      </c>
      <c r="G70" s="15" t="s">
        <v>18</v>
      </c>
      <c r="H70" s="15" t="s">
        <v>671</v>
      </c>
      <c r="I70" s="15" t="s">
        <v>672</v>
      </c>
      <c r="J70" s="15" t="s">
        <v>673</v>
      </c>
      <c r="K70" s="16">
        <v>304.64</v>
      </c>
      <c r="N70">
        <f t="shared" si="4"/>
        <v>86153</v>
      </c>
      <c r="O70">
        <f>IF(AND(A70&gt;0,A70&lt;999),IFERROR(VLOOKUP(results5124[[#This Row],[Card]],U14W[],1,FALSE),0),0)</f>
        <v>86153</v>
      </c>
      <c r="P70">
        <f t="shared" si="5"/>
        <v>69</v>
      </c>
    </row>
    <row r="71" spans="1:16" x14ac:dyDescent="0.3">
      <c r="A71" s="17">
        <v>999</v>
      </c>
      <c r="B71" s="18">
        <v>81113</v>
      </c>
      <c r="C71" s="18">
        <v>2</v>
      </c>
      <c r="D71" s="19" t="s">
        <v>45</v>
      </c>
      <c r="E71" s="19" t="s">
        <v>17</v>
      </c>
      <c r="F71" s="18">
        <v>4</v>
      </c>
      <c r="G71" s="19" t="s">
        <v>18</v>
      </c>
      <c r="H71" s="19" t="s">
        <v>216</v>
      </c>
      <c r="I71" s="19" t="s">
        <v>216</v>
      </c>
      <c r="J71" s="19"/>
      <c r="K71" s="20">
        <v>0</v>
      </c>
      <c r="N71">
        <f t="shared" si="4"/>
        <v>81113</v>
      </c>
      <c r="O71">
        <f>IF(AND(A71&gt;0,A71&lt;999),IFERROR(VLOOKUP(results5124[[#This Row],[Card]],U14W[],1,FALSE),0),0)</f>
        <v>0</v>
      </c>
      <c r="P71">
        <f t="shared" si="5"/>
        <v>999</v>
      </c>
    </row>
    <row r="72" spans="1:16" x14ac:dyDescent="0.3">
      <c r="A72" s="13">
        <v>999</v>
      </c>
      <c r="B72" s="14">
        <v>78410</v>
      </c>
      <c r="C72" s="14">
        <v>9</v>
      </c>
      <c r="D72" s="15" t="s">
        <v>64</v>
      </c>
      <c r="E72" s="15" t="s">
        <v>65</v>
      </c>
      <c r="F72" s="14">
        <v>4</v>
      </c>
      <c r="G72" s="15" t="s">
        <v>18</v>
      </c>
      <c r="H72" s="15" t="s">
        <v>216</v>
      </c>
      <c r="I72" s="15" t="s">
        <v>216</v>
      </c>
      <c r="J72" s="15"/>
      <c r="K72" s="16">
        <v>0</v>
      </c>
      <c r="N72">
        <f t="shared" si="4"/>
        <v>78410</v>
      </c>
      <c r="O72">
        <f>IF(AND(A72&gt;0,A72&lt;999),IFERROR(VLOOKUP(results5124[[#This Row],[Card]],U14W[],1,FALSE),0),0)</f>
        <v>0</v>
      </c>
      <c r="P72">
        <f t="shared" si="5"/>
        <v>999</v>
      </c>
    </row>
    <row r="73" spans="1:16" x14ac:dyDescent="0.3">
      <c r="A73" s="17">
        <v>999</v>
      </c>
      <c r="B73" s="18">
        <v>78474</v>
      </c>
      <c r="C73" s="18">
        <v>56</v>
      </c>
      <c r="D73" s="19" t="s">
        <v>187</v>
      </c>
      <c r="E73" s="19" t="s">
        <v>51</v>
      </c>
      <c r="F73" s="18">
        <v>4</v>
      </c>
      <c r="G73" s="19" t="s">
        <v>18</v>
      </c>
      <c r="H73" s="19" t="s">
        <v>216</v>
      </c>
      <c r="I73" s="19" t="s">
        <v>216</v>
      </c>
      <c r="J73" s="19"/>
      <c r="K73" s="20">
        <v>0</v>
      </c>
      <c r="N73">
        <f t="shared" si="4"/>
        <v>78474</v>
      </c>
      <c r="O73">
        <f>IF(AND(A73&gt;0,A73&lt;999),IFERROR(VLOOKUP(results5124[[#This Row],[Card]],U14W[],1,FALSE),0),0)</f>
        <v>0</v>
      </c>
      <c r="P73">
        <f t="shared" si="5"/>
        <v>999</v>
      </c>
    </row>
    <row r="74" spans="1:16" x14ac:dyDescent="0.3">
      <c r="A74" s="13">
        <v>999</v>
      </c>
      <c r="B74" s="14">
        <v>80703</v>
      </c>
      <c r="C74" s="14">
        <v>69</v>
      </c>
      <c r="D74" s="15" t="s">
        <v>467</v>
      </c>
      <c r="E74" s="15" t="s">
        <v>41</v>
      </c>
      <c r="F74" s="14">
        <v>4</v>
      </c>
      <c r="G74" s="15" t="s">
        <v>18</v>
      </c>
      <c r="H74" s="15" t="s">
        <v>216</v>
      </c>
      <c r="I74" s="15" t="s">
        <v>216</v>
      </c>
      <c r="J74" s="15"/>
      <c r="K74" s="16">
        <v>0</v>
      </c>
      <c r="N74">
        <f t="shared" si="4"/>
        <v>80703</v>
      </c>
      <c r="O74">
        <f>IF(AND(A74&gt;0,A74&lt;999),IFERROR(VLOOKUP(results5124[[#This Row],[Card]],U14W[],1,FALSE),0),0)</f>
        <v>0</v>
      </c>
      <c r="P74">
        <f t="shared" si="5"/>
        <v>999</v>
      </c>
    </row>
    <row r="75" spans="1:16" x14ac:dyDescent="0.3">
      <c r="A75" s="17">
        <v>999</v>
      </c>
      <c r="B75" s="18">
        <v>82187</v>
      </c>
      <c r="C75" s="18">
        <v>74</v>
      </c>
      <c r="D75" s="19" t="s">
        <v>466</v>
      </c>
      <c r="E75" s="19" t="s">
        <v>51</v>
      </c>
      <c r="F75" s="18">
        <v>4</v>
      </c>
      <c r="G75" s="19" t="s">
        <v>18</v>
      </c>
      <c r="H75" s="19" t="s">
        <v>216</v>
      </c>
      <c r="I75" s="19" t="s">
        <v>216</v>
      </c>
      <c r="J75" s="19"/>
      <c r="K75" s="20">
        <v>0</v>
      </c>
      <c r="N75">
        <f t="shared" si="4"/>
        <v>82187</v>
      </c>
      <c r="O75">
        <f>IF(AND(A75&gt;0,A75&lt;999),IFERROR(VLOOKUP(results5124[[#This Row],[Card]],U14W[],1,FALSE),0),0)</f>
        <v>0</v>
      </c>
      <c r="P75">
        <f t="shared" si="5"/>
        <v>999</v>
      </c>
    </row>
    <row r="76" spans="1:16" x14ac:dyDescent="0.3">
      <c r="A76" s="13">
        <v>999</v>
      </c>
      <c r="B76" s="14">
        <v>88510</v>
      </c>
      <c r="C76" s="14">
        <v>81</v>
      </c>
      <c r="D76" s="15" t="s">
        <v>76</v>
      </c>
      <c r="E76" s="15" t="s">
        <v>68</v>
      </c>
      <c r="F76" s="14">
        <v>4</v>
      </c>
      <c r="G76" s="15" t="s">
        <v>18</v>
      </c>
      <c r="H76" s="15" t="s">
        <v>216</v>
      </c>
      <c r="I76" s="15" t="s">
        <v>216</v>
      </c>
      <c r="J76" s="15"/>
      <c r="K76" s="16">
        <v>0</v>
      </c>
      <c r="N76">
        <f t="shared" si="4"/>
        <v>88510</v>
      </c>
      <c r="O76">
        <f>IF(AND(A76&gt;0,A76&lt;999),IFERROR(VLOOKUP(results5124[[#This Row],[Card]],U14W[],1,FALSE),0),0)</f>
        <v>0</v>
      </c>
      <c r="P76">
        <f t="shared" si="5"/>
        <v>999</v>
      </c>
    </row>
    <row r="77" spans="1:16" x14ac:dyDescent="0.3">
      <c r="A77" s="17">
        <v>999</v>
      </c>
      <c r="B77" s="18">
        <v>84825</v>
      </c>
      <c r="C77" s="18">
        <v>1</v>
      </c>
      <c r="D77" s="19" t="s">
        <v>47</v>
      </c>
      <c r="E77" s="19" t="s">
        <v>48</v>
      </c>
      <c r="F77" s="18">
        <v>4</v>
      </c>
      <c r="G77" s="19" t="s">
        <v>18</v>
      </c>
      <c r="H77" s="19" t="s">
        <v>218</v>
      </c>
      <c r="I77" s="19" t="s">
        <v>674</v>
      </c>
      <c r="J77" s="19"/>
      <c r="K77" s="20">
        <v>0</v>
      </c>
      <c r="N77">
        <f t="shared" si="4"/>
        <v>84825</v>
      </c>
      <c r="O77">
        <f>IF(AND(A77&gt;0,A77&lt;999),IFERROR(VLOOKUP(results5124[[#This Row],[Card]],U14W[],1,FALSE),0),0)</f>
        <v>0</v>
      </c>
      <c r="P77">
        <f t="shared" si="5"/>
        <v>999</v>
      </c>
    </row>
    <row r="78" spans="1:16" x14ac:dyDescent="0.3">
      <c r="A78" s="13">
        <v>999</v>
      </c>
      <c r="B78" s="14">
        <v>80727</v>
      </c>
      <c r="C78" s="14">
        <v>5</v>
      </c>
      <c r="D78" s="15" t="s">
        <v>54</v>
      </c>
      <c r="E78" s="15" t="s">
        <v>17</v>
      </c>
      <c r="F78" s="14">
        <v>5</v>
      </c>
      <c r="G78" s="15" t="s">
        <v>18</v>
      </c>
      <c r="H78" s="15" t="s">
        <v>218</v>
      </c>
      <c r="I78" s="15" t="s">
        <v>216</v>
      </c>
      <c r="J78" s="15"/>
      <c r="K78" s="16">
        <v>0</v>
      </c>
      <c r="N78">
        <f t="shared" si="4"/>
        <v>80727</v>
      </c>
      <c r="O78">
        <f>IF(AND(A78&gt;0,A78&lt;999),IFERROR(VLOOKUP(results5124[[#This Row],[Card]],U14W[],1,FALSE),0),0)</f>
        <v>0</v>
      </c>
      <c r="P78">
        <f t="shared" si="5"/>
        <v>999</v>
      </c>
    </row>
    <row r="79" spans="1:16" x14ac:dyDescent="0.3">
      <c r="A79" s="17">
        <v>999</v>
      </c>
      <c r="B79" s="18">
        <v>80664</v>
      </c>
      <c r="C79" s="18">
        <v>13</v>
      </c>
      <c r="D79" s="19" t="s">
        <v>92</v>
      </c>
      <c r="E79" s="19" t="s">
        <v>51</v>
      </c>
      <c r="F79" s="18">
        <v>4</v>
      </c>
      <c r="G79" s="19" t="s">
        <v>18</v>
      </c>
      <c r="H79" s="19" t="s">
        <v>218</v>
      </c>
      <c r="I79" s="19" t="s">
        <v>675</v>
      </c>
      <c r="J79" s="19"/>
      <c r="K79" s="20">
        <v>0</v>
      </c>
      <c r="N79">
        <f t="shared" si="4"/>
        <v>80664</v>
      </c>
      <c r="O79">
        <f>IF(AND(A79&gt;0,A79&lt;999),IFERROR(VLOOKUP(results5124[[#This Row],[Card]],U14W[],1,FALSE),0),0)</f>
        <v>0</v>
      </c>
      <c r="P79">
        <f t="shared" si="5"/>
        <v>999</v>
      </c>
    </row>
    <row r="80" spans="1:16" x14ac:dyDescent="0.3">
      <c r="A80" s="13">
        <v>999</v>
      </c>
      <c r="B80" s="14">
        <v>80732</v>
      </c>
      <c r="C80" s="14">
        <v>16</v>
      </c>
      <c r="D80" s="15" t="s">
        <v>52</v>
      </c>
      <c r="E80" s="15" t="s">
        <v>17</v>
      </c>
      <c r="F80" s="14">
        <v>4</v>
      </c>
      <c r="G80" s="15" t="s">
        <v>18</v>
      </c>
      <c r="H80" s="15" t="s">
        <v>218</v>
      </c>
      <c r="I80" s="15" t="s">
        <v>216</v>
      </c>
      <c r="J80" s="15"/>
      <c r="K80" s="16">
        <v>0</v>
      </c>
      <c r="N80">
        <f t="shared" si="4"/>
        <v>80732</v>
      </c>
      <c r="O80">
        <f>IF(AND(A80&gt;0,A80&lt;999),IFERROR(VLOOKUP(results5124[[#This Row],[Card]],U14W[],1,FALSE),0),0)</f>
        <v>0</v>
      </c>
      <c r="P80">
        <f t="shared" si="5"/>
        <v>999</v>
      </c>
    </row>
    <row r="81" spans="1:16" x14ac:dyDescent="0.3">
      <c r="A81" s="17">
        <v>999</v>
      </c>
      <c r="B81" s="18">
        <v>80730</v>
      </c>
      <c r="C81" s="18">
        <v>17</v>
      </c>
      <c r="D81" s="19" t="s">
        <v>34</v>
      </c>
      <c r="E81" s="19" t="s">
        <v>17</v>
      </c>
      <c r="F81" s="18">
        <v>4</v>
      </c>
      <c r="G81" s="19" t="s">
        <v>18</v>
      </c>
      <c r="H81" s="19" t="s">
        <v>218</v>
      </c>
      <c r="I81" s="19" t="s">
        <v>676</v>
      </c>
      <c r="J81" s="19"/>
      <c r="K81" s="20">
        <v>0</v>
      </c>
      <c r="N81">
        <f t="shared" si="4"/>
        <v>80730</v>
      </c>
      <c r="O81">
        <f>IF(AND(A81&gt;0,A81&lt;999),IFERROR(VLOOKUP(results5124[[#This Row],[Card]],U14W[],1,FALSE),0),0)</f>
        <v>0</v>
      </c>
      <c r="P81">
        <f t="shared" si="5"/>
        <v>999</v>
      </c>
    </row>
    <row r="82" spans="1:16" x14ac:dyDescent="0.3">
      <c r="A82" s="13">
        <v>999</v>
      </c>
      <c r="B82" s="14">
        <v>81497</v>
      </c>
      <c r="C82" s="14">
        <v>22</v>
      </c>
      <c r="D82" s="15" t="s">
        <v>32</v>
      </c>
      <c r="E82" s="15" t="s">
        <v>17</v>
      </c>
      <c r="F82" s="14">
        <v>4</v>
      </c>
      <c r="G82" s="15" t="s">
        <v>18</v>
      </c>
      <c r="H82" s="15" t="s">
        <v>218</v>
      </c>
      <c r="I82" s="15" t="s">
        <v>216</v>
      </c>
      <c r="J82" s="15"/>
      <c r="K82" s="16">
        <v>0</v>
      </c>
      <c r="N82">
        <f t="shared" si="4"/>
        <v>81497</v>
      </c>
      <c r="O82">
        <f>IF(AND(A82&gt;0,A82&lt;999),IFERROR(VLOOKUP(results5124[[#This Row],[Card]],U14W[],1,FALSE),0),0)</f>
        <v>0</v>
      </c>
      <c r="P82">
        <f t="shared" si="5"/>
        <v>999</v>
      </c>
    </row>
    <row r="83" spans="1:16" x14ac:dyDescent="0.3">
      <c r="A83" s="17">
        <v>999</v>
      </c>
      <c r="B83" s="18">
        <v>80818</v>
      </c>
      <c r="C83" s="18">
        <v>27</v>
      </c>
      <c r="D83" s="19" t="s">
        <v>23</v>
      </c>
      <c r="E83" s="19" t="s">
        <v>21</v>
      </c>
      <c r="F83" s="18">
        <v>4</v>
      </c>
      <c r="G83" s="19" t="s">
        <v>18</v>
      </c>
      <c r="H83" s="19" t="s">
        <v>218</v>
      </c>
      <c r="I83" s="19" t="s">
        <v>216</v>
      </c>
      <c r="J83" s="19"/>
      <c r="K83" s="20">
        <v>0</v>
      </c>
      <c r="N83">
        <f t="shared" si="4"/>
        <v>80818</v>
      </c>
      <c r="O83">
        <f>IF(AND(A83&gt;0,A83&lt;999),IFERROR(VLOOKUP(results5124[[#This Row],[Card]],U14W[],1,FALSE),0),0)</f>
        <v>0</v>
      </c>
      <c r="P83">
        <f t="shared" si="5"/>
        <v>999</v>
      </c>
    </row>
    <row r="84" spans="1:16" x14ac:dyDescent="0.3">
      <c r="A84" s="13">
        <v>999</v>
      </c>
      <c r="B84" s="14">
        <v>89489</v>
      </c>
      <c r="C84" s="14">
        <v>35</v>
      </c>
      <c r="D84" s="15" t="s">
        <v>28</v>
      </c>
      <c r="E84" s="15" t="s">
        <v>21</v>
      </c>
      <c r="F84" s="14">
        <v>4</v>
      </c>
      <c r="G84" s="15" t="s">
        <v>18</v>
      </c>
      <c r="H84" s="15" t="s">
        <v>218</v>
      </c>
      <c r="I84" s="15" t="s">
        <v>216</v>
      </c>
      <c r="J84" s="15"/>
      <c r="K84" s="16">
        <v>0</v>
      </c>
      <c r="N84">
        <f t="shared" si="4"/>
        <v>89489</v>
      </c>
      <c r="O84">
        <f>IF(AND(A84&gt;0,A84&lt;999),IFERROR(VLOOKUP(results5124[[#This Row],[Card]],U14W[],1,FALSE),0),0)</f>
        <v>0</v>
      </c>
      <c r="P84">
        <f t="shared" si="5"/>
        <v>999</v>
      </c>
    </row>
    <row r="85" spans="1:16" x14ac:dyDescent="0.3">
      <c r="A85" s="17">
        <v>999</v>
      </c>
      <c r="B85" s="18">
        <v>81869</v>
      </c>
      <c r="C85" s="18">
        <v>39</v>
      </c>
      <c r="D85" s="19" t="s">
        <v>67</v>
      </c>
      <c r="E85" s="19" t="s">
        <v>68</v>
      </c>
      <c r="F85" s="18">
        <v>5</v>
      </c>
      <c r="G85" s="19" t="s">
        <v>18</v>
      </c>
      <c r="H85" s="19" t="s">
        <v>218</v>
      </c>
      <c r="I85" s="19" t="s">
        <v>677</v>
      </c>
      <c r="J85" s="19"/>
      <c r="K85" s="20">
        <v>0</v>
      </c>
      <c r="N85">
        <f t="shared" si="4"/>
        <v>81869</v>
      </c>
      <c r="O85">
        <f>IF(AND(A85&gt;0,A85&lt;999),IFERROR(VLOOKUP(results5124[[#This Row],[Card]],U14W[],1,FALSE),0),0)</f>
        <v>0</v>
      </c>
      <c r="P85">
        <f t="shared" si="5"/>
        <v>999</v>
      </c>
    </row>
    <row r="86" spans="1:16" x14ac:dyDescent="0.3">
      <c r="A86" s="13">
        <v>999</v>
      </c>
      <c r="B86" s="14">
        <v>85444</v>
      </c>
      <c r="C86" s="14">
        <v>42</v>
      </c>
      <c r="D86" s="15" t="s">
        <v>126</v>
      </c>
      <c r="E86" s="15" t="s">
        <v>51</v>
      </c>
      <c r="F86" s="14">
        <v>5</v>
      </c>
      <c r="G86" s="15" t="s">
        <v>18</v>
      </c>
      <c r="H86" s="15" t="s">
        <v>218</v>
      </c>
      <c r="I86" s="15" t="s">
        <v>678</v>
      </c>
      <c r="J86" s="15"/>
      <c r="K86" s="16">
        <v>0</v>
      </c>
      <c r="N86">
        <f t="shared" si="4"/>
        <v>85444</v>
      </c>
      <c r="O86">
        <f>IF(AND(A86&gt;0,A86&lt;999),IFERROR(VLOOKUP(results5124[[#This Row],[Card]],U14W[],1,FALSE),0),0)</f>
        <v>0</v>
      </c>
      <c r="P86">
        <f t="shared" si="5"/>
        <v>999</v>
      </c>
    </row>
    <row r="87" spans="1:16" x14ac:dyDescent="0.3">
      <c r="A87" s="17">
        <v>999</v>
      </c>
      <c r="B87" s="18">
        <v>86212</v>
      </c>
      <c r="C87" s="18">
        <v>43</v>
      </c>
      <c r="D87" s="19" t="s">
        <v>110</v>
      </c>
      <c r="E87" s="19" t="s">
        <v>68</v>
      </c>
      <c r="F87" s="18">
        <v>5</v>
      </c>
      <c r="G87" s="19" t="s">
        <v>18</v>
      </c>
      <c r="H87" s="19" t="s">
        <v>218</v>
      </c>
      <c r="I87" s="19" t="s">
        <v>679</v>
      </c>
      <c r="J87" s="19"/>
      <c r="K87" s="20">
        <v>0</v>
      </c>
      <c r="N87">
        <f t="shared" si="4"/>
        <v>86212</v>
      </c>
      <c r="O87">
        <f>IF(AND(A87&gt;0,A87&lt;999),IFERROR(VLOOKUP(results5124[[#This Row],[Card]],U14W[],1,FALSE),0),0)</f>
        <v>0</v>
      </c>
      <c r="P87">
        <f t="shared" si="5"/>
        <v>999</v>
      </c>
    </row>
    <row r="88" spans="1:16" x14ac:dyDescent="0.3">
      <c r="A88" s="13">
        <v>999</v>
      </c>
      <c r="B88" s="14">
        <v>79133</v>
      </c>
      <c r="C88" s="14">
        <v>52</v>
      </c>
      <c r="D88" s="15" t="s">
        <v>163</v>
      </c>
      <c r="E88" s="15" t="s">
        <v>17</v>
      </c>
      <c r="F88" s="14">
        <v>5</v>
      </c>
      <c r="G88" s="15" t="s">
        <v>18</v>
      </c>
      <c r="H88" s="15" t="s">
        <v>218</v>
      </c>
      <c r="I88" s="15" t="s">
        <v>680</v>
      </c>
      <c r="J88" s="15"/>
      <c r="K88" s="16">
        <v>0</v>
      </c>
      <c r="N88">
        <f t="shared" si="4"/>
        <v>79133</v>
      </c>
      <c r="O88">
        <f>IF(AND(A88&gt;0,A88&lt;999),IFERROR(VLOOKUP(results5124[[#This Row],[Card]],U14W[],1,FALSE),0),0)</f>
        <v>0</v>
      </c>
      <c r="P88">
        <f t="shared" si="5"/>
        <v>999</v>
      </c>
    </row>
    <row r="89" spans="1:16" x14ac:dyDescent="0.3">
      <c r="A89" s="17">
        <v>999</v>
      </c>
      <c r="B89" s="18">
        <v>82249</v>
      </c>
      <c r="C89" s="18">
        <v>63</v>
      </c>
      <c r="D89" s="19" t="s">
        <v>155</v>
      </c>
      <c r="E89" s="19" t="s">
        <v>108</v>
      </c>
      <c r="F89" s="18">
        <v>4</v>
      </c>
      <c r="G89" s="19" t="s">
        <v>18</v>
      </c>
      <c r="H89" s="19" t="s">
        <v>218</v>
      </c>
      <c r="I89" s="19" t="s">
        <v>681</v>
      </c>
      <c r="J89" s="19"/>
      <c r="K89" s="20">
        <v>0</v>
      </c>
      <c r="N89">
        <f t="shared" si="4"/>
        <v>82249</v>
      </c>
      <c r="O89">
        <f>IF(AND(A89&gt;0,A89&lt;999),IFERROR(VLOOKUP(results5124[[#This Row],[Card]],U14W[],1,FALSE),0),0)</f>
        <v>0</v>
      </c>
      <c r="P89">
        <f t="shared" si="5"/>
        <v>999</v>
      </c>
    </row>
    <row r="90" spans="1:16" x14ac:dyDescent="0.3">
      <c r="A90" s="13">
        <v>999</v>
      </c>
      <c r="B90" s="14">
        <v>85777</v>
      </c>
      <c r="C90" s="14">
        <v>64</v>
      </c>
      <c r="D90" s="15" t="s">
        <v>120</v>
      </c>
      <c r="E90" s="15" t="s">
        <v>51</v>
      </c>
      <c r="F90" s="14">
        <v>5</v>
      </c>
      <c r="G90" s="15" t="s">
        <v>18</v>
      </c>
      <c r="H90" s="15" t="s">
        <v>218</v>
      </c>
      <c r="I90" s="15" t="s">
        <v>682</v>
      </c>
      <c r="J90" s="15"/>
      <c r="K90" s="16">
        <v>0</v>
      </c>
      <c r="N90">
        <f t="shared" si="4"/>
        <v>85777</v>
      </c>
      <c r="O90">
        <f>IF(AND(A90&gt;0,A90&lt;999),IFERROR(VLOOKUP(results5124[[#This Row],[Card]],U14W[],1,FALSE),0),0)</f>
        <v>0</v>
      </c>
      <c r="P90">
        <f t="shared" si="5"/>
        <v>999</v>
      </c>
    </row>
    <row r="91" spans="1:16" x14ac:dyDescent="0.3">
      <c r="A91" s="17">
        <v>999</v>
      </c>
      <c r="B91" s="18">
        <v>80689</v>
      </c>
      <c r="C91" s="18">
        <v>70</v>
      </c>
      <c r="D91" s="19" t="s">
        <v>215</v>
      </c>
      <c r="E91" s="19" t="s">
        <v>41</v>
      </c>
      <c r="F91" s="18">
        <v>4</v>
      </c>
      <c r="G91" s="19" t="s">
        <v>18</v>
      </c>
      <c r="H91" s="19" t="s">
        <v>218</v>
      </c>
      <c r="I91" s="19" t="s">
        <v>216</v>
      </c>
      <c r="J91" s="19"/>
      <c r="K91" s="20">
        <v>0</v>
      </c>
      <c r="N91">
        <f t="shared" si="4"/>
        <v>80689</v>
      </c>
      <c r="O91">
        <f>IF(AND(A91&gt;0,A91&lt;999),IFERROR(VLOOKUP(results5124[[#This Row],[Card]],U14W[],1,FALSE),0),0)</f>
        <v>0</v>
      </c>
      <c r="P91">
        <f t="shared" si="5"/>
        <v>999</v>
      </c>
    </row>
    <row r="92" spans="1:16" x14ac:dyDescent="0.3">
      <c r="A92" s="13">
        <v>999</v>
      </c>
      <c r="B92" s="14">
        <v>85890</v>
      </c>
      <c r="C92" s="14">
        <v>73</v>
      </c>
      <c r="D92" s="15" t="s">
        <v>87</v>
      </c>
      <c r="E92" s="15" t="s">
        <v>88</v>
      </c>
      <c r="F92" s="14">
        <v>4</v>
      </c>
      <c r="G92" s="15" t="s">
        <v>18</v>
      </c>
      <c r="H92" s="15" t="s">
        <v>218</v>
      </c>
      <c r="I92" s="15" t="s">
        <v>216</v>
      </c>
      <c r="J92" s="15"/>
      <c r="K92" s="16">
        <v>0</v>
      </c>
      <c r="N92">
        <f t="shared" si="4"/>
        <v>85890</v>
      </c>
      <c r="O92">
        <f>IF(AND(A92&gt;0,A92&lt;999),IFERROR(VLOOKUP(results5124[[#This Row],[Card]],U14W[],1,FALSE),0),0)</f>
        <v>0</v>
      </c>
      <c r="P92">
        <f t="shared" si="5"/>
        <v>999</v>
      </c>
    </row>
    <row r="93" spans="1:16" x14ac:dyDescent="0.3">
      <c r="A93" s="17">
        <v>999</v>
      </c>
      <c r="B93" s="18">
        <v>85474</v>
      </c>
      <c r="C93" s="18">
        <v>76</v>
      </c>
      <c r="D93" s="19" t="s">
        <v>220</v>
      </c>
      <c r="E93" s="19" t="s">
        <v>151</v>
      </c>
      <c r="F93" s="18">
        <v>4</v>
      </c>
      <c r="G93" s="19" t="s">
        <v>18</v>
      </c>
      <c r="H93" s="19" t="s">
        <v>218</v>
      </c>
      <c r="I93" s="19" t="s">
        <v>216</v>
      </c>
      <c r="J93" s="19"/>
      <c r="K93" s="20">
        <v>0</v>
      </c>
      <c r="N93">
        <f t="shared" si="4"/>
        <v>85474</v>
      </c>
      <c r="O93">
        <f>IF(AND(A93&gt;0,A93&lt;999),IFERROR(VLOOKUP(results5124[[#This Row],[Card]],U14W[],1,FALSE),0),0)</f>
        <v>0</v>
      </c>
      <c r="P93">
        <f t="shared" si="5"/>
        <v>999</v>
      </c>
    </row>
    <row r="94" spans="1:16" x14ac:dyDescent="0.3">
      <c r="A94" s="13">
        <v>999</v>
      </c>
      <c r="B94" s="14">
        <v>82175</v>
      </c>
      <c r="C94" s="14">
        <v>77</v>
      </c>
      <c r="D94" s="15" t="s">
        <v>72</v>
      </c>
      <c r="E94" s="15" t="s">
        <v>68</v>
      </c>
      <c r="F94" s="14">
        <v>4</v>
      </c>
      <c r="G94" s="15" t="s">
        <v>18</v>
      </c>
      <c r="H94" s="15" t="s">
        <v>218</v>
      </c>
      <c r="I94" s="15" t="s">
        <v>216</v>
      </c>
      <c r="J94" s="15"/>
      <c r="K94" s="16">
        <v>0</v>
      </c>
      <c r="N94">
        <f t="shared" si="4"/>
        <v>82175</v>
      </c>
      <c r="O94">
        <f>IF(AND(A94&gt;0,A94&lt;999),IFERROR(VLOOKUP(results5124[[#This Row],[Card]],U14W[],1,FALSE),0),0)</f>
        <v>0</v>
      </c>
      <c r="P94">
        <f t="shared" si="5"/>
        <v>999</v>
      </c>
    </row>
    <row r="95" spans="1:16" x14ac:dyDescent="0.3">
      <c r="A95" s="17">
        <v>999</v>
      </c>
      <c r="B95" s="18">
        <v>81876</v>
      </c>
      <c r="C95" s="18">
        <v>80</v>
      </c>
      <c r="D95" s="19" t="s">
        <v>140</v>
      </c>
      <c r="E95" s="19" t="s">
        <v>68</v>
      </c>
      <c r="F95" s="18">
        <v>4</v>
      </c>
      <c r="G95" s="19" t="s">
        <v>18</v>
      </c>
      <c r="H95" s="19" t="s">
        <v>218</v>
      </c>
      <c r="I95" s="19" t="s">
        <v>683</v>
      </c>
      <c r="J95" s="19"/>
      <c r="K95" s="20">
        <v>0</v>
      </c>
      <c r="N95">
        <f t="shared" si="4"/>
        <v>81876</v>
      </c>
      <c r="O95">
        <f>IF(AND(A95&gt;0,A95&lt;999),IFERROR(VLOOKUP(results5124[[#This Row],[Card]],U14W[],1,FALSE),0),0)</f>
        <v>0</v>
      </c>
      <c r="P95">
        <f t="shared" si="5"/>
        <v>999</v>
      </c>
    </row>
    <row r="96" spans="1:16" x14ac:dyDescent="0.3">
      <c r="A96" s="13">
        <v>999</v>
      </c>
      <c r="B96" s="14">
        <v>74790</v>
      </c>
      <c r="C96" s="14">
        <v>83</v>
      </c>
      <c r="D96" s="15" t="s">
        <v>153</v>
      </c>
      <c r="E96" s="15" t="s">
        <v>68</v>
      </c>
      <c r="F96" s="14">
        <v>5</v>
      </c>
      <c r="G96" s="15" t="s">
        <v>18</v>
      </c>
      <c r="H96" s="15" t="s">
        <v>218</v>
      </c>
      <c r="I96" s="15" t="s">
        <v>684</v>
      </c>
      <c r="J96" s="15"/>
      <c r="K96" s="16">
        <v>0</v>
      </c>
      <c r="N96">
        <f t="shared" si="4"/>
        <v>74790</v>
      </c>
      <c r="O96">
        <f>IF(AND(A96&gt;0,A96&lt;999),IFERROR(VLOOKUP(results5124[[#This Row],[Card]],U14W[],1,FALSE),0),0)</f>
        <v>0</v>
      </c>
      <c r="P96">
        <f t="shared" si="5"/>
        <v>999</v>
      </c>
    </row>
    <row r="97" spans="1:16" x14ac:dyDescent="0.3">
      <c r="A97" s="17">
        <v>999</v>
      </c>
      <c r="B97" s="18">
        <v>86126</v>
      </c>
      <c r="C97" s="18">
        <v>98</v>
      </c>
      <c r="D97" s="19" t="s">
        <v>157</v>
      </c>
      <c r="E97" s="19" t="s">
        <v>21</v>
      </c>
      <c r="F97" s="18">
        <v>5</v>
      </c>
      <c r="G97" s="19" t="s">
        <v>18</v>
      </c>
      <c r="H97" s="19" t="s">
        <v>218</v>
      </c>
      <c r="I97" s="19" t="s">
        <v>685</v>
      </c>
      <c r="J97" s="19"/>
      <c r="K97" s="20">
        <v>0</v>
      </c>
      <c r="N97">
        <f t="shared" si="4"/>
        <v>86126</v>
      </c>
      <c r="O97">
        <f>IF(AND(A97&gt;0,A97&lt;999),IFERROR(VLOOKUP(results5124[[#This Row],[Card]],U14W[],1,FALSE),0),0)</f>
        <v>0</v>
      </c>
      <c r="P97">
        <f t="shared" si="5"/>
        <v>999</v>
      </c>
    </row>
    <row r="98" spans="1:16" x14ac:dyDescent="0.3">
      <c r="A98" s="13">
        <v>999</v>
      </c>
      <c r="B98" s="14">
        <v>78172</v>
      </c>
      <c r="C98" s="14">
        <v>103</v>
      </c>
      <c r="D98" s="15" t="s">
        <v>199</v>
      </c>
      <c r="E98" s="15" t="s">
        <v>88</v>
      </c>
      <c r="F98" s="14">
        <v>5</v>
      </c>
      <c r="G98" s="15" t="s">
        <v>18</v>
      </c>
      <c r="H98" s="15" t="s">
        <v>218</v>
      </c>
      <c r="I98" s="15" t="s">
        <v>686</v>
      </c>
      <c r="J98" s="15"/>
      <c r="K98" s="16">
        <v>0</v>
      </c>
      <c r="N98">
        <f t="shared" ref="N98:N106" si="6">B98</f>
        <v>78172</v>
      </c>
      <c r="O98">
        <f>IF(AND(A98&gt;0,A98&lt;999),IFERROR(VLOOKUP(results5124[[#This Row],[Card]],U14W[],1,FALSE),0),0)</f>
        <v>0</v>
      </c>
      <c r="P98">
        <f t="shared" ref="P98:P106" si="7">A98</f>
        <v>999</v>
      </c>
    </row>
    <row r="99" spans="1:16" x14ac:dyDescent="0.3">
      <c r="A99" s="17">
        <v>999</v>
      </c>
      <c r="B99" s="18">
        <v>85550</v>
      </c>
      <c r="C99" s="18">
        <v>4</v>
      </c>
      <c r="D99" s="19" t="s">
        <v>213</v>
      </c>
      <c r="E99" s="19" t="s">
        <v>65</v>
      </c>
      <c r="F99" s="18">
        <v>4</v>
      </c>
      <c r="G99" s="19" t="s">
        <v>18</v>
      </c>
      <c r="H99" s="19" t="s">
        <v>687</v>
      </c>
      <c r="I99" s="19" t="s">
        <v>688</v>
      </c>
      <c r="J99" s="19"/>
      <c r="K99" s="20">
        <v>0</v>
      </c>
      <c r="N99">
        <f t="shared" si="6"/>
        <v>85550</v>
      </c>
      <c r="O99">
        <f>IF(AND(A99&gt;0,A99&lt;999),IFERROR(VLOOKUP(results5124[[#This Row],[Card]],U14W[],1,FALSE),0),0)</f>
        <v>0</v>
      </c>
      <c r="P99">
        <f t="shared" si="7"/>
        <v>999</v>
      </c>
    </row>
    <row r="100" spans="1:16" x14ac:dyDescent="0.3">
      <c r="A100" s="13">
        <v>999</v>
      </c>
      <c r="B100" s="14">
        <v>81102</v>
      </c>
      <c r="C100" s="14">
        <v>28</v>
      </c>
      <c r="D100" s="15" t="s">
        <v>70</v>
      </c>
      <c r="E100" s="15" t="s">
        <v>17</v>
      </c>
      <c r="F100" s="14">
        <v>5</v>
      </c>
      <c r="G100" s="15" t="s">
        <v>18</v>
      </c>
      <c r="H100" s="15" t="s">
        <v>689</v>
      </c>
      <c r="I100" s="15" t="s">
        <v>216</v>
      </c>
      <c r="J100" s="15"/>
      <c r="K100" s="16">
        <v>0</v>
      </c>
      <c r="N100">
        <f t="shared" si="6"/>
        <v>81102</v>
      </c>
      <c r="O100">
        <f>IF(AND(A100&gt;0,A100&lt;999),IFERROR(VLOOKUP(results5124[[#This Row],[Card]],U14W[],1,FALSE),0),0)</f>
        <v>0</v>
      </c>
      <c r="P100">
        <f t="shared" si="7"/>
        <v>999</v>
      </c>
    </row>
    <row r="101" spans="1:16" x14ac:dyDescent="0.3">
      <c r="A101" s="17">
        <v>999</v>
      </c>
      <c r="B101" s="18">
        <v>89503</v>
      </c>
      <c r="C101" s="18">
        <v>48</v>
      </c>
      <c r="D101" s="19" t="s">
        <v>470</v>
      </c>
      <c r="E101" s="19" t="s">
        <v>21</v>
      </c>
      <c r="F101" s="18">
        <v>4</v>
      </c>
      <c r="G101" s="19" t="s">
        <v>18</v>
      </c>
      <c r="H101" s="19" t="s">
        <v>690</v>
      </c>
      <c r="I101" s="19" t="s">
        <v>216</v>
      </c>
      <c r="J101" s="19"/>
      <c r="K101" s="20">
        <v>0</v>
      </c>
      <c r="N101">
        <f t="shared" si="6"/>
        <v>89503</v>
      </c>
      <c r="O101">
        <f>IF(AND(A101&gt;0,A101&lt;999),IFERROR(VLOOKUP(results5124[[#This Row],[Card]],U14W[],1,FALSE),0),0)</f>
        <v>0</v>
      </c>
      <c r="P101">
        <f t="shared" si="7"/>
        <v>999</v>
      </c>
    </row>
    <row r="102" spans="1:16" x14ac:dyDescent="0.3">
      <c r="A102" s="13">
        <v>999</v>
      </c>
      <c r="B102" s="14">
        <v>85314</v>
      </c>
      <c r="C102" s="14">
        <v>75</v>
      </c>
      <c r="D102" s="15" t="s">
        <v>221</v>
      </c>
      <c r="E102" s="15" t="s">
        <v>151</v>
      </c>
      <c r="F102" s="14">
        <v>4</v>
      </c>
      <c r="G102" s="15" t="s">
        <v>18</v>
      </c>
      <c r="H102" s="15" t="s">
        <v>691</v>
      </c>
      <c r="I102" s="15" t="s">
        <v>692</v>
      </c>
      <c r="J102" s="15"/>
      <c r="K102" s="16">
        <v>0</v>
      </c>
      <c r="N102">
        <f t="shared" si="6"/>
        <v>85314</v>
      </c>
      <c r="O102">
        <f>IF(AND(A102&gt;0,A102&lt;999),IFERROR(VLOOKUP(results5124[[#This Row],[Card]],U14W[],1,FALSE),0),0)</f>
        <v>0</v>
      </c>
      <c r="P102">
        <f t="shared" si="7"/>
        <v>999</v>
      </c>
    </row>
    <row r="103" spans="1:16" x14ac:dyDescent="0.3">
      <c r="A103" s="17">
        <v>999</v>
      </c>
      <c r="B103" s="18">
        <v>76643</v>
      </c>
      <c r="C103" s="18">
        <v>12</v>
      </c>
      <c r="D103" s="19" t="s">
        <v>84</v>
      </c>
      <c r="E103" s="19" t="s">
        <v>48</v>
      </c>
      <c r="F103" s="18">
        <v>4</v>
      </c>
      <c r="G103" s="19" t="s">
        <v>18</v>
      </c>
      <c r="H103" s="19" t="s">
        <v>476</v>
      </c>
      <c r="I103" s="19" t="s">
        <v>218</v>
      </c>
      <c r="J103" s="19"/>
      <c r="K103" s="20">
        <v>0</v>
      </c>
      <c r="N103">
        <f t="shared" si="6"/>
        <v>76643</v>
      </c>
      <c r="O103">
        <f>IF(AND(A103&gt;0,A103&lt;999),IFERROR(VLOOKUP(results5124[[#This Row],[Card]],U14W[],1,FALSE),0),0)</f>
        <v>0</v>
      </c>
      <c r="P103">
        <f t="shared" si="7"/>
        <v>999</v>
      </c>
    </row>
    <row r="104" spans="1:16" x14ac:dyDescent="0.3">
      <c r="A104" s="13">
        <v>999</v>
      </c>
      <c r="B104" s="14">
        <v>88241</v>
      </c>
      <c r="C104" s="14">
        <v>58</v>
      </c>
      <c r="D104" s="15" t="s">
        <v>222</v>
      </c>
      <c r="E104" s="15" t="s">
        <v>151</v>
      </c>
      <c r="F104" s="14">
        <v>5</v>
      </c>
      <c r="G104" s="15" t="s">
        <v>18</v>
      </c>
      <c r="H104" s="15" t="s">
        <v>693</v>
      </c>
      <c r="I104" s="15" t="s">
        <v>218</v>
      </c>
      <c r="J104" s="15"/>
      <c r="K104" s="16">
        <v>0</v>
      </c>
      <c r="N104">
        <f t="shared" si="6"/>
        <v>88241</v>
      </c>
      <c r="O104">
        <f>IF(AND(A104&gt;0,A104&lt;999),IFERROR(VLOOKUP(results5124[[#This Row],[Card]],U14W[],1,FALSE),0),0)</f>
        <v>0</v>
      </c>
      <c r="P104">
        <f t="shared" si="7"/>
        <v>999</v>
      </c>
    </row>
    <row r="105" spans="1:16" x14ac:dyDescent="0.3">
      <c r="A105" s="17">
        <v>999</v>
      </c>
      <c r="B105" s="18">
        <v>81099</v>
      </c>
      <c r="C105" s="18">
        <v>3</v>
      </c>
      <c r="D105" s="19" t="s">
        <v>217</v>
      </c>
      <c r="E105" s="19" t="s">
        <v>17</v>
      </c>
      <c r="F105" s="18">
        <v>5</v>
      </c>
      <c r="G105" s="19" t="s">
        <v>18</v>
      </c>
      <c r="H105" s="19" t="s">
        <v>694</v>
      </c>
      <c r="I105" s="19" t="s">
        <v>695</v>
      </c>
      <c r="J105" s="19"/>
      <c r="K105" s="20">
        <v>0</v>
      </c>
      <c r="N105">
        <f t="shared" si="6"/>
        <v>81099</v>
      </c>
      <c r="O105">
        <f>IF(AND(A105&gt;0,A105&lt;999),IFERROR(VLOOKUP(results5124[[#This Row],[Card]],U14W[],1,FALSE),0),0)</f>
        <v>0</v>
      </c>
      <c r="P105">
        <f t="shared" si="7"/>
        <v>999</v>
      </c>
    </row>
    <row r="106" spans="1:16" x14ac:dyDescent="0.3">
      <c r="A106" s="9">
        <v>999</v>
      </c>
      <c r="B106" s="6">
        <v>84846</v>
      </c>
      <c r="C106" s="6">
        <v>49</v>
      </c>
      <c r="D106" s="7" t="s">
        <v>161</v>
      </c>
      <c r="E106" s="7" t="s">
        <v>105</v>
      </c>
      <c r="F106" s="6">
        <v>4</v>
      </c>
      <c r="G106" s="7" t="s">
        <v>18</v>
      </c>
      <c r="H106" s="7" t="s">
        <v>696</v>
      </c>
      <c r="I106" s="7" t="s">
        <v>697</v>
      </c>
      <c r="J106" s="7"/>
      <c r="K106" s="8">
        <v>0</v>
      </c>
      <c r="N106">
        <f t="shared" si="6"/>
        <v>84846</v>
      </c>
      <c r="O106">
        <f>IF(AND(A106&gt;0,A106&lt;999),IFERROR(VLOOKUP(results5124[[#This Row],[Card]],U14W[],1,FALSE),0),0)</f>
        <v>0</v>
      </c>
      <c r="P106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67F5-3799-4CD3-A0E4-875AE8E717A2}">
  <dimension ref="A1:P107"/>
  <sheetViews>
    <sheetView workbookViewId="0">
      <selection activeCell="S87" sqref="S87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88671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N1" s="25" t="s">
        <v>3</v>
      </c>
      <c r="O1" s="25" t="s">
        <v>224</v>
      </c>
      <c r="P1" s="25" t="s">
        <v>10</v>
      </c>
    </row>
    <row r="2" spans="1:16" x14ac:dyDescent="0.3">
      <c r="A2" s="13">
        <v>1</v>
      </c>
      <c r="B2" s="14">
        <v>78192</v>
      </c>
      <c r="C2" s="14">
        <v>6</v>
      </c>
      <c r="D2" s="15" t="s">
        <v>38</v>
      </c>
      <c r="E2" s="15" t="s">
        <v>26</v>
      </c>
      <c r="F2" s="14">
        <v>4</v>
      </c>
      <c r="G2" s="15" t="s">
        <v>18</v>
      </c>
      <c r="H2" s="15" t="s">
        <v>701</v>
      </c>
      <c r="I2" s="15" t="s">
        <v>702</v>
      </c>
      <c r="J2" s="14">
        <v>34.64</v>
      </c>
      <c r="K2" s="16">
        <v>0</v>
      </c>
      <c r="N2">
        <f t="shared" ref="N2:N33" si="0">B2</f>
        <v>78192</v>
      </c>
      <c r="O2">
        <f>IF(AND(A2&gt;0,A2&lt;999),IFERROR(VLOOKUP(results5125[[#This Row],[Card]],U14W[],1,FALSE),0),0)</f>
        <v>78192</v>
      </c>
      <c r="P2">
        <f t="shared" ref="P2:P33" si="1">A2</f>
        <v>1</v>
      </c>
    </row>
    <row r="3" spans="1:16" x14ac:dyDescent="0.3">
      <c r="A3" s="17">
        <v>2</v>
      </c>
      <c r="B3" s="18">
        <v>81497</v>
      </c>
      <c r="C3" s="18">
        <v>21</v>
      </c>
      <c r="D3" s="19" t="s">
        <v>32</v>
      </c>
      <c r="E3" s="19" t="s">
        <v>17</v>
      </c>
      <c r="F3" s="18">
        <v>4</v>
      </c>
      <c r="G3" s="19" t="s">
        <v>18</v>
      </c>
      <c r="H3" s="19" t="s">
        <v>703</v>
      </c>
      <c r="I3" s="19" t="s">
        <v>704</v>
      </c>
      <c r="J3" s="18">
        <v>35.5</v>
      </c>
      <c r="K3" s="20">
        <v>17.88</v>
      </c>
      <c r="N3">
        <f t="shared" si="0"/>
        <v>81497</v>
      </c>
      <c r="O3">
        <f>IF(AND(A3&gt;0,A3&lt;999),IFERROR(VLOOKUP(results5125[[#This Row],[Card]],U14W[],1,FALSE),0),0)</f>
        <v>81497</v>
      </c>
      <c r="P3">
        <f t="shared" si="1"/>
        <v>2</v>
      </c>
    </row>
    <row r="4" spans="1:16" x14ac:dyDescent="0.3">
      <c r="A4" s="13">
        <v>3</v>
      </c>
      <c r="B4" s="14">
        <v>89490</v>
      </c>
      <c r="C4" s="14">
        <v>36</v>
      </c>
      <c r="D4" s="15" t="s">
        <v>40</v>
      </c>
      <c r="E4" s="15" t="s">
        <v>41</v>
      </c>
      <c r="F4" s="14">
        <v>4</v>
      </c>
      <c r="G4" s="15" t="s">
        <v>18</v>
      </c>
      <c r="H4" s="15" t="s">
        <v>705</v>
      </c>
      <c r="I4" s="15" t="s">
        <v>706</v>
      </c>
      <c r="J4" s="14">
        <v>35.74</v>
      </c>
      <c r="K4" s="16">
        <v>22.86</v>
      </c>
      <c r="N4">
        <f t="shared" si="0"/>
        <v>89490</v>
      </c>
      <c r="O4">
        <f>IF(AND(A4&gt;0,A4&lt;999),IFERROR(VLOOKUP(results5125[[#This Row],[Card]],U14W[],1,FALSE),0),0)</f>
        <v>89490</v>
      </c>
      <c r="P4">
        <f t="shared" si="1"/>
        <v>3</v>
      </c>
    </row>
    <row r="5" spans="1:16" x14ac:dyDescent="0.3">
      <c r="A5" s="17">
        <v>4</v>
      </c>
      <c r="B5" s="18">
        <v>86220</v>
      </c>
      <c r="C5" s="18">
        <v>24</v>
      </c>
      <c r="D5" s="19" t="s">
        <v>118</v>
      </c>
      <c r="E5" s="19" t="s">
        <v>51</v>
      </c>
      <c r="F5" s="18">
        <v>5</v>
      </c>
      <c r="G5" s="19" t="s">
        <v>18</v>
      </c>
      <c r="H5" s="19" t="s">
        <v>707</v>
      </c>
      <c r="I5" s="19" t="s">
        <v>708</v>
      </c>
      <c r="J5" s="18">
        <v>35.75</v>
      </c>
      <c r="K5" s="20">
        <v>23.07</v>
      </c>
      <c r="N5">
        <f t="shared" si="0"/>
        <v>86220</v>
      </c>
      <c r="O5">
        <f>IF(AND(A5&gt;0,A5&lt;999),IFERROR(VLOOKUP(results5125[[#This Row],[Card]],U14W[],1,FALSE),0),0)</f>
        <v>86220</v>
      </c>
      <c r="P5">
        <f t="shared" si="1"/>
        <v>4</v>
      </c>
    </row>
    <row r="6" spans="1:16" x14ac:dyDescent="0.3">
      <c r="A6" s="13">
        <v>5</v>
      </c>
      <c r="B6" s="14">
        <v>78618</v>
      </c>
      <c r="C6" s="14">
        <v>18</v>
      </c>
      <c r="D6" s="15" t="s">
        <v>94</v>
      </c>
      <c r="E6" s="15" t="s">
        <v>95</v>
      </c>
      <c r="F6" s="14">
        <v>5</v>
      </c>
      <c r="G6" s="15" t="s">
        <v>18</v>
      </c>
      <c r="H6" s="15" t="s">
        <v>709</v>
      </c>
      <c r="I6" s="15" t="s">
        <v>710</v>
      </c>
      <c r="J6" s="14">
        <v>35.799999999999997</v>
      </c>
      <c r="K6" s="16">
        <v>24.11</v>
      </c>
      <c r="N6">
        <f t="shared" si="0"/>
        <v>78618</v>
      </c>
      <c r="O6">
        <f>IF(AND(A6&gt;0,A6&lt;999),IFERROR(VLOOKUP(results5125[[#This Row],[Card]],U14W[],1,FALSE),0),0)</f>
        <v>78618</v>
      </c>
      <c r="P6">
        <f t="shared" si="1"/>
        <v>5</v>
      </c>
    </row>
    <row r="7" spans="1:16" x14ac:dyDescent="0.3">
      <c r="A7" s="17">
        <v>6</v>
      </c>
      <c r="B7" s="18">
        <v>78422</v>
      </c>
      <c r="C7" s="18">
        <v>20</v>
      </c>
      <c r="D7" s="19" t="s">
        <v>25</v>
      </c>
      <c r="E7" s="19" t="s">
        <v>26</v>
      </c>
      <c r="F7" s="18">
        <v>4</v>
      </c>
      <c r="G7" s="19" t="s">
        <v>18</v>
      </c>
      <c r="H7" s="19" t="s">
        <v>711</v>
      </c>
      <c r="I7" s="19" t="s">
        <v>712</v>
      </c>
      <c r="J7" s="18">
        <v>35.89</v>
      </c>
      <c r="K7" s="20">
        <v>25.98</v>
      </c>
      <c r="N7">
        <f t="shared" si="0"/>
        <v>78422</v>
      </c>
      <c r="O7">
        <f>IF(AND(A7&gt;0,A7&lt;999),IFERROR(VLOOKUP(results5125[[#This Row],[Card]],U14W[],1,FALSE),0),0)</f>
        <v>78422</v>
      </c>
      <c r="P7">
        <f t="shared" si="1"/>
        <v>6</v>
      </c>
    </row>
    <row r="8" spans="1:16" x14ac:dyDescent="0.3">
      <c r="A8" s="13">
        <v>6</v>
      </c>
      <c r="B8" s="14">
        <v>80725</v>
      </c>
      <c r="C8" s="14">
        <v>10</v>
      </c>
      <c r="D8" s="15" t="s">
        <v>16</v>
      </c>
      <c r="E8" s="15" t="s">
        <v>17</v>
      </c>
      <c r="F8" s="14">
        <v>4</v>
      </c>
      <c r="G8" s="15" t="s">
        <v>18</v>
      </c>
      <c r="H8" s="15" t="s">
        <v>706</v>
      </c>
      <c r="I8" s="15" t="s">
        <v>713</v>
      </c>
      <c r="J8" s="14">
        <v>35.89</v>
      </c>
      <c r="K8" s="16">
        <v>25.98</v>
      </c>
      <c r="N8">
        <f t="shared" si="0"/>
        <v>80725</v>
      </c>
      <c r="O8">
        <f>IF(AND(A8&gt;0,A8&lt;999),IFERROR(VLOOKUP(results5125[[#This Row],[Card]],U14W[],1,FALSE),0),0)</f>
        <v>80725</v>
      </c>
      <c r="P8">
        <f t="shared" si="1"/>
        <v>6</v>
      </c>
    </row>
    <row r="9" spans="1:16" x14ac:dyDescent="0.3">
      <c r="A9" s="17">
        <v>8</v>
      </c>
      <c r="B9" s="18">
        <v>84825</v>
      </c>
      <c r="C9" s="18">
        <v>5</v>
      </c>
      <c r="D9" s="19" t="s">
        <v>47</v>
      </c>
      <c r="E9" s="19" t="s">
        <v>48</v>
      </c>
      <c r="F9" s="18">
        <v>4</v>
      </c>
      <c r="G9" s="19" t="s">
        <v>18</v>
      </c>
      <c r="H9" s="19" t="s">
        <v>714</v>
      </c>
      <c r="I9" s="19" t="s">
        <v>715</v>
      </c>
      <c r="J9" s="18">
        <v>35.94</v>
      </c>
      <c r="K9" s="20">
        <v>27.02</v>
      </c>
      <c r="N9">
        <f t="shared" si="0"/>
        <v>84825</v>
      </c>
      <c r="O9">
        <f>IF(AND(A9&gt;0,A9&lt;999),IFERROR(VLOOKUP(results5125[[#This Row],[Card]],U14W[],1,FALSE),0),0)</f>
        <v>84825</v>
      </c>
      <c r="P9">
        <f t="shared" si="1"/>
        <v>8</v>
      </c>
    </row>
    <row r="10" spans="1:16" x14ac:dyDescent="0.3">
      <c r="A10" s="13">
        <v>9</v>
      </c>
      <c r="B10" s="14">
        <v>81146</v>
      </c>
      <c r="C10" s="14">
        <v>44</v>
      </c>
      <c r="D10" s="15" t="s">
        <v>36</v>
      </c>
      <c r="E10" s="15" t="s">
        <v>21</v>
      </c>
      <c r="F10" s="14">
        <v>4</v>
      </c>
      <c r="G10" s="15" t="s">
        <v>18</v>
      </c>
      <c r="H10" s="15" t="s">
        <v>716</v>
      </c>
      <c r="I10" s="15" t="s">
        <v>717</v>
      </c>
      <c r="J10" s="14">
        <v>36.01</v>
      </c>
      <c r="K10" s="16">
        <v>28.48</v>
      </c>
      <c r="N10">
        <f t="shared" si="0"/>
        <v>81146</v>
      </c>
      <c r="O10">
        <f>IF(AND(A10&gt;0,A10&lt;999),IFERROR(VLOOKUP(results5125[[#This Row],[Card]],U14W[],1,FALSE),0),0)</f>
        <v>81146</v>
      </c>
      <c r="P10">
        <f t="shared" si="1"/>
        <v>9</v>
      </c>
    </row>
    <row r="11" spans="1:16" x14ac:dyDescent="0.3">
      <c r="A11" s="17">
        <v>10</v>
      </c>
      <c r="B11" s="18">
        <v>80619</v>
      </c>
      <c r="C11" s="18">
        <v>28</v>
      </c>
      <c r="D11" s="19" t="s">
        <v>112</v>
      </c>
      <c r="E11" s="19" t="s">
        <v>68</v>
      </c>
      <c r="F11" s="18">
        <v>4</v>
      </c>
      <c r="G11" s="19" t="s">
        <v>18</v>
      </c>
      <c r="H11" s="19" t="s">
        <v>706</v>
      </c>
      <c r="I11" s="19" t="s">
        <v>718</v>
      </c>
      <c r="J11" s="18">
        <v>36.11</v>
      </c>
      <c r="K11" s="20">
        <v>30.55</v>
      </c>
      <c r="N11">
        <f t="shared" si="0"/>
        <v>80619</v>
      </c>
      <c r="O11">
        <f>IF(AND(A11&gt;0,A11&lt;999),IFERROR(VLOOKUP(results5125[[#This Row],[Card]],U14W[],1,FALSE),0),0)</f>
        <v>80619</v>
      </c>
      <c r="P11">
        <f t="shared" si="1"/>
        <v>10</v>
      </c>
    </row>
    <row r="12" spans="1:16" x14ac:dyDescent="0.3">
      <c r="A12" s="13">
        <v>11</v>
      </c>
      <c r="B12" s="14">
        <v>80730</v>
      </c>
      <c r="C12" s="14">
        <v>15</v>
      </c>
      <c r="D12" s="15" t="s">
        <v>34</v>
      </c>
      <c r="E12" s="15" t="s">
        <v>17</v>
      </c>
      <c r="F12" s="14">
        <v>4</v>
      </c>
      <c r="G12" s="15" t="s">
        <v>18</v>
      </c>
      <c r="H12" s="15" t="s">
        <v>719</v>
      </c>
      <c r="I12" s="15" t="s">
        <v>720</v>
      </c>
      <c r="J12" s="14">
        <v>36.130000000000003</v>
      </c>
      <c r="K12" s="16">
        <v>30.97</v>
      </c>
      <c r="N12">
        <f t="shared" si="0"/>
        <v>80730</v>
      </c>
      <c r="O12">
        <f>IF(AND(A12&gt;0,A12&lt;999),IFERROR(VLOOKUP(results5125[[#This Row],[Card]],U14W[],1,FALSE),0),0)</f>
        <v>80730</v>
      </c>
      <c r="P12">
        <f t="shared" si="1"/>
        <v>11</v>
      </c>
    </row>
    <row r="13" spans="1:16" x14ac:dyDescent="0.3">
      <c r="A13" s="17">
        <v>12</v>
      </c>
      <c r="B13" s="18">
        <v>86212</v>
      </c>
      <c r="C13" s="18">
        <v>41</v>
      </c>
      <c r="D13" s="19" t="s">
        <v>110</v>
      </c>
      <c r="E13" s="19" t="s">
        <v>68</v>
      </c>
      <c r="F13" s="18">
        <v>5</v>
      </c>
      <c r="G13" s="19" t="s">
        <v>18</v>
      </c>
      <c r="H13" s="19" t="s">
        <v>721</v>
      </c>
      <c r="I13" s="19" t="s">
        <v>708</v>
      </c>
      <c r="J13" s="18">
        <v>36.450000000000003</v>
      </c>
      <c r="K13" s="20">
        <v>37.619999999999997</v>
      </c>
      <c r="N13">
        <f t="shared" si="0"/>
        <v>86212</v>
      </c>
      <c r="O13">
        <f>IF(AND(A13&gt;0,A13&lt;999),IFERROR(VLOOKUP(results5125[[#This Row],[Card]],U14W[],1,FALSE),0),0)</f>
        <v>86212</v>
      </c>
      <c r="P13">
        <f t="shared" si="1"/>
        <v>12</v>
      </c>
    </row>
    <row r="14" spans="1:16" x14ac:dyDescent="0.3">
      <c r="A14" s="13">
        <v>13</v>
      </c>
      <c r="B14" s="14">
        <v>81102</v>
      </c>
      <c r="C14" s="14">
        <v>26</v>
      </c>
      <c r="D14" s="15" t="s">
        <v>70</v>
      </c>
      <c r="E14" s="15" t="s">
        <v>17</v>
      </c>
      <c r="F14" s="14">
        <v>5</v>
      </c>
      <c r="G14" s="15" t="s">
        <v>18</v>
      </c>
      <c r="H14" s="15" t="s">
        <v>722</v>
      </c>
      <c r="I14" s="15" t="s">
        <v>721</v>
      </c>
      <c r="J14" s="14">
        <v>36.619999999999997</v>
      </c>
      <c r="K14" s="16">
        <v>41.15</v>
      </c>
      <c r="N14">
        <f t="shared" si="0"/>
        <v>81102</v>
      </c>
      <c r="O14">
        <f>IF(AND(A14&gt;0,A14&lt;999),IFERROR(VLOOKUP(results5125[[#This Row],[Card]],U14W[],1,FALSE),0),0)</f>
        <v>81102</v>
      </c>
      <c r="P14">
        <f t="shared" si="1"/>
        <v>13</v>
      </c>
    </row>
    <row r="15" spans="1:16" x14ac:dyDescent="0.3">
      <c r="A15" s="17">
        <v>14</v>
      </c>
      <c r="B15" s="18">
        <v>81503</v>
      </c>
      <c r="C15" s="18">
        <v>14</v>
      </c>
      <c r="D15" s="19" t="s">
        <v>56</v>
      </c>
      <c r="E15" s="19" t="s">
        <v>17</v>
      </c>
      <c r="F15" s="18">
        <v>4</v>
      </c>
      <c r="G15" s="19" t="s">
        <v>18</v>
      </c>
      <c r="H15" s="19" t="s">
        <v>723</v>
      </c>
      <c r="I15" s="19" t="s">
        <v>724</v>
      </c>
      <c r="J15" s="18">
        <v>36.67</v>
      </c>
      <c r="K15" s="20">
        <v>42.19</v>
      </c>
      <c r="N15">
        <f t="shared" si="0"/>
        <v>81503</v>
      </c>
      <c r="O15">
        <f>IF(AND(A15&gt;0,A15&lt;999),IFERROR(VLOOKUP(results5125[[#This Row],[Card]],U14W[],1,FALSE),0),0)</f>
        <v>81503</v>
      </c>
      <c r="P15">
        <f t="shared" si="1"/>
        <v>14</v>
      </c>
    </row>
    <row r="16" spans="1:16" x14ac:dyDescent="0.3">
      <c r="A16" s="13">
        <v>15</v>
      </c>
      <c r="B16" s="14">
        <v>89489</v>
      </c>
      <c r="C16" s="14">
        <v>34</v>
      </c>
      <c r="D16" s="15" t="s">
        <v>28</v>
      </c>
      <c r="E16" s="15" t="s">
        <v>21</v>
      </c>
      <c r="F16" s="14">
        <v>4</v>
      </c>
      <c r="G16" s="15" t="s">
        <v>18</v>
      </c>
      <c r="H16" s="15" t="s">
        <v>725</v>
      </c>
      <c r="I16" s="15" t="s">
        <v>726</v>
      </c>
      <c r="J16" s="14">
        <v>36.68</v>
      </c>
      <c r="K16" s="16">
        <v>42.4</v>
      </c>
      <c r="N16">
        <f t="shared" si="0"/>
        <v>89489</v>
      </c>
      <c r="O16">
        <f>IF(AND(A16&gt;0,A16&lt;999),IFERROR(VLOOKUP(results5125[[#This Row],[Card]],U14W[],1,FALSE),0),0)</f>
        <v>89489</v>
      </c>
      <c r="P16">
        <f t="shared" si="1"/>
        <v>15</v>
      </c>
    </row>
    <row r="17" spans="1:16" x14ac:dyDescent="0.3">
      <c r="A17" s="17">
        <v>16</v>
      </c>
      <c r="B17" s="18">
        <v>80691</v>
      </c>
      <c r="C17" s="18">
        <v>80</v>
      </c>
      <c r="D17" s="19" t="s">
        <v>80</v>
      </c>
      <c r="E17" s="19" t="s">
        <v>41</v>
      </c>
      <c r="F17" s="18">
        <v>4</v>
      </c>
      <c r="G17" s="19" t="s">
        <v>18</v>
      </c>
      <c r="H17" s="19" t="s">
        <v>727</v>
      </c>
      <c r="I17" s="19" t="s">
        <v>728</v>
      </c>
      <c r="J17" s="18">
        <v>36.69</v>
      </c>
      <c r="K17" s="20">
        <v>42.61</v>
      </c>
      <c r="N17">
        <f t="shared" si="0"/>
        <v>80691</v>
      </c>
      <c r="O17">
        <f>IF(AND(A17&gt;0,A17&lt;999),IFERROR(VLOOKUP(results5125[[#This Row],[Card]],U14W[],1,FALSE),0),0)</f>
        <v>80691</v>
      </c>
      <c r="P17">
        <f t="shared" si="1"/>
        <v>16</v>
      </c>
    </row>
    <row r="18" spans="1:16" x14ac:dyDescent="0.3">
      <c r="A18" s="13">
        <v>17</v>
      </c>
      <c r="B18" s="14">
        <v>85457</v>
      </c>
      <c r="C18" s="14">
        <v>31</v>
      </c>
      <c r="D18" s="15" t="s">
        <v>114</v>
      </c>
      <c r="E18" s="15" t="s">
        <v>88</v>
      </c>
      <c r="F18" s="14">
        <v>5</v>
      </c>
      <c r="G18" s="15" t="s">
        <v>18</v>
      </c>
      <c r="H18" s="15" t="s">
        <v>729</v>
      </c>
      <c r="I18" s="15" t="s">
        <v>730</v>
      </c>
      <c r="J18" s="14">
        <v>36.799999999999997</v>
      </c>
      <c r="K18" s="16">
        <v>44.9</v>
      </c>
      <c r="N18">
        <f t="shared" si="0"/>
        <v>85457</v>
      </c>
      <c r="O18">
        <f>IF(AND(A18&gt;0,A18&lt;999),IFERROR(VLOOKUP(results5125[[#This Row],[Card]],U14W[],1,FALSE),0),0)</f>
        <v>85457</v>
      </c>
      <c r="P18">
        <f t="shared" si="1"/>
        <v>17</v>
      </c>
    </row>
    <row r="19" spans="1:16" x14ac:dyDescent="0.3">
      <c r="A19" s="17">
        <v>18</v>
      </c>
      <c r="B19" s="18">
        <v>82190</v>
      </c>
      <c r="C19" s="18">
        <v>73</v>
      </c>
      <c r="D19" s="19" t="s">
        <v>58</v>
      </c>
      <c r="E19" s="19" t="s">
        <v>51</v>
      </c>
      <c r="F19" s="18">
        <v>4</v>
      </c>
      <c r="G19" s="19" t="s">
        <v>18</v>
      </c>
      <c r="H19" s="19" t="s">
        <v>718</v>
      </c>
      <c r="I19" s="19" t="s">
        <v>731</v>
      </c>
      <c r="J19" s="18">
        <v>36.82</v>
      </c>
      <c r="K19" s="20">
        <v>45.31</v>
      </c>
      <c r="N19">
        <f t="shared" si="0"/>
        <v>82190</v>
      </c>
      <c r="O19">
        <f>IF(AND(A19&gt;0,A19&lt;999),IFERROR(VLOOKUP(results5125[[#This Row],[Card]],U14W[],1,FALSE),0),0)</f>
        <v>82190</v>
      </c>
      <c r="P19">
        <f t="shared" si="1"/>
        <v>18</v>
      </c>
    </row>
    <row r="20" spans="1:16" x14ac:dyDescent="0.3">
      <c r="A20" s="13">
        <v>19</v>
      </c>
      <c r="B20" s="14">
        <v>81493</v>
      </c>
      <c r="C20" s="14">
        <v>9</v>
      </c>
      <c r="D20" s="15" t="s">
        <v>86</v>
      </c>
      <c r="E20" s="15" t="s">
        <v>17</v>
      </c>
      <c r="F20" s="14">
        <v>4</v>
      </c>
      <c r="G20" s="15" t="s">
        <v>18</v>
      </c>
      <c r="H20" s="15" t="s">
        <v>732</v>
      </c>
      <c r="I20" s="15" t="s">
        <v>733</v>
      </c>
      <c r="J20" s="14">
        <v>36.92</v>
      </c>
      <c r="K20" s="16">
        <v>47.39</v>
      </c>
      <c r="N20">
        <f t="shared" si="0"/>
        <v>81493</v>
      </c>
      <c r="O20">
        <f>IF(AND(A20&gt;0,A20&lt;999),IFERROR(VLOOKUP(results5125[[#This Row],[Card]],U14W[],1,FALSE),0),0)</f>
        <v>81493</v>
      </c>
      <c r="P20">
        <f t="shared" si="1"/>
        <v>19</v>
      </c>
    </row>
    <row r="21" spans="1:16" x14ac:dyDescent="0.3">
      <c r="A21" s="17">
        <v>20</v>
      </c>
      <c r="B21" s="18">
        <v>81092</v>
      </c>
      <c r="C21" s="18">
        <v>23</v>
      </c>
      <c r="D21" s="19" t="s">
        <v>78</v>
      </c>
      <c r="E21" s="19" t="s">
        <v>17</v>
      </c>
      <c r="F21" s="18">
        <v>4</v>
      </c>
      <c r="G21" s="19" t="s">
        <v>18</v>
      </c>
      <c r="H21" s="19" t="s">
        <v>734</v>
      </c>
      <c r="I21" s="19" t="s">
        <v>735</v>
      </c>
      <c r="J21" s="18">
        <v>37.020000000000003</v>
      </c>
      <c r="K21" s="20">
        <v>49.47</v>
      </c>
      <c r="N21">
        <f t="shared" si="0"/>
        <v>81092</v>
      </c>
      <c r="O21">
        <f>IF(AND(A21&gt;0,A21&lt;999),IFERROR(VLOOKUP(results5125[[#This Row],[Card]],U14W[],1,FALSE),0),0)</f>
        <v>81092</v>
      </c>
      <c r="P21">
        <f t="shared" si="1"/>
        <v>20</v>
      </c>
    </row>
    <row r="22" spans="1:16" x14ac:dyDescent="0.3">
      <c r="A22" s="13">
        <v>21</v>
      </c>
      <c r="B22" s="14">
        <v>85777</v>
      </c>
      <c r="C22" s="14">
        <v>64</v>
      </c>
      <c r="D22" s="15" t="s">
        <v>120</v>
      </c>
      <c r="E22" s="15" t="s">
        <v>51</v>
      </c>
      <c r="F22" s="14">
        <v>5</v>
      </c>
      <c r="G22" s="15" t="s">
        <v>18</v>
      </c>
      <c r="H22" s="15" t="s">
        <v>736</v>
      </c>
      <c r="I22" s="15" t="s">
        <v>730</v>
      </c>
      <c r="J22" s="14">
        <v>37.04</v>
      </c>
      <c r="K22" s="16">
        <v>49.88</v>
      </c>
      <c r="N22">
        <f t="shared" si="0"/>
        <v>85777</v>
      </c>
      <c r="O22">
        <f>IF(AND(A22&gt;0,A22&lt;999),IFERROR(VLOOKUP(results5125[[#This Row],[Card]],U14W[],1,FALSE),0),0)</f>
        <v>85777</v>
      </c>
      <c r="P22">
        <f t="shared" si="1"/>
        <v>21</v>
      </c>
    </row>
    <row r="23" spans="1:16" x14ac:dyDescent="0.3">
      <c r="A23" s="17">
        <v>22</v>
      </c>
      <c r="B23" s="18">
        <v>84837</v>
      </c>
      <c r="C23" s="18">
        <v>29</v>
      </c>
      <c r="D23" s="19" t="s">
        <v>96</v>
      </c>
      <c r="E23" s="19" t="s">
        <v>51</v>
      </c>
      <c r="F23" s="18">
        <v>5</v>
      </c>
      <c r="G23" s="19" t="s">
        <v>18</v>
      </c>
      <c r="H23" s="19" t="s">
        <v>737</v>
      </c>
      <c r="I23" s="19" t="s">
        <v>738</v>
      </c>
      <c r="J23" s="18">
        <v>37.1</v>
      </c>
      <c r="K23" s="20">
        <v>51.13</v>
      </c>
      <c r="N23">
        <f t="shared" si="0"/>
        <v>84837</v>
      </c>
      <c r="O23">
        <f>IF(AND(A23&gt;0,A23&lt;999),IFERROR(VLOOKUP(results5125[[#This Row],[Card]],U14W[],1,FALSE),0),0)</f>
        <v>84837</v>
      </c>
      <c r="P23">
        <f t="shared" si="1"/>
        <v>22</v>
      </c>
    </row>
    <row r="24" spans="1:16" x14ac:dyDescent="0.3">
      <c r="A24" s="13">
        <v>23</v>
      </c>
      <c r="B24" s="14">
        <v>81088</v>
      </c>
      <c r="C24" s="14">
        <v>39</v>
      </c>
      <c r="D24" s="15" t="s">
        <v>43</v>
      </c>
      <c r="E24" s="15" t="s">
        <v>17</v>
      </c>
      <c r="F24" s="14">
        <v>4</v>
      </c>
      <c r="G24" s="15" t="s">
        <v>18</v>
      </c>
      <c r="H24" s="15" t="s">
        <v>739</v>
      </c>
      <c r="I24" s="15" t="s">
        <v>740</v>
      </c>
      <c r="J24" s="14">
        <v>37.17</v>
      </c>
      <c r="K24" s="16">
        <v>52.59</v>
      </c>
      <c r="N24">
        <f t="shared" si="0"/>
        <v>81088</v>
      </c>
      <c r="O24">
        <f>IF(AND(A24&gt;0,A24&lt;999),IFERROR(VLOOKUP(results5125[[#This Row],[Card]],U14W[],1,FALSE),0),0)</f>
        <v>81088</v>
      </c>
      <c r="P24">
        <f t="shared" si="1"/>
        <v>23</v>
      </c>
    </row>
    <row r="25" spans="1:16" x14ac:dyDescent="0.3">
      <c r="A25" s="17">
        <v>24</v>
      </c>
      <c r="B25" s="18">
        <v>80664</v>
      </c>
      <c r="C25" s="18">
        <v>19</v>
      </c>
      <c r="D25" s="19" t="s">
        <v>92</v>
      </c>
      <c r="E25" s="19" t="s">
        <v>51</v>
      </c>
      <c r="F25" s="18">
        <v>4</v>
      </c>
      <c r="G25" s="19" t="s">
        <v>18</v>
      </c>
      <c r="H25" s="19" t="s">
        <v>741</v>
      </c>
      <c r="I25" s="19" t="s">
        <v>738</v>
      </c>
      <c r="J25" s="18">
        <v>37.39</v>
      </c>
      <c r="K25" s="20">
        <v>57.16</v>
      </c>
      <c r="N25">
        <f t="shared" si="0"/>
        <v>80664</v>
      </c>
      <c r="O25">
        <f>IF(AND(A25&gt;0,A25&lt;999),IFERROR(VLOOKUP(results5125[[#This Row],[Card]],U14W[],1,FALSE),0),0)</f>
        <v>80664</v>
      </c>
      <c r="P25">
        <f t="shared" si="1"/>
        <v>24</v>
      </c>
    </row>
    <row r="26" spans="1:16" x14ac:dyDescent="0.3">
      <c r="A26" s="13">
        <v>25</v>
      </c>
      <c r="B26" s="14">
        <v>79130</v>
      </c>
      <c r="C26" s="14">
        <v>57</v>
      </c>
      <c r="D26" s="15" t="s">
        <v>100</v>
      </c>
      <c r="E26" s="15" t="s">
        <v>88</v>
      </c>
      <c r="F26" s="14">
        <v>4</v>
      </c>
      <c r="G26" s="15" t="s">
        <v>18</v>
      </c>
      <c r="H26" s="15" t="s">
        <v>742</v>
      </c>
      <c r="I26" s="15" t="s">
        <v>743</v>
      </c>
      <c r="J26" s="14">
        <v>37.58</v>
      </c>
      <c r="K26" s="16">
        <v>61.11</v>
      </c>
      <c r="N26">
        <f t="shared" si="0"/>
        <v>79130</v>
      </c>
      <c r="O26">
        <f>IF(AND(A26&gt;0,A26&lt;999),IFERROR(VLOOKUP(results5125[[#This Row],[Card]],U14W[],1,FALSE),0),0)</f>
        <v>79130</v>
      </c>
      <c r="P26">
        <f t="shared" si="1"/>
        <v>25</v>
      </c>
    </row>
    <row r="27" spans="1:16" x14ac:dyDescent="0.3">
      <c r="A27" s="17">
        <v>26</v>
      </c>
      <c r="B27" s="18">
        <v>80667</v>
      </c>
      <c r="C27" s="18">
        <v>35</v>
      </c>
      <c r="D27" s="19" t="s">
        <v>90</v>
      </c>
      <c r="E27" s="19" t="s">
        <v>51</v>
      </c>
      <c r="F27" s="18">
        <v>4</v>
      </c>
      <c r="G27" s="19" t="s">
        <v>18</v>
      </c>
      <c r="H27" s="19" t="s">
        <v>744</v>
      </c>
      <c r="I27" s="19" t="s">
        <v>745</v>
      </c>
      <c r="J27" s="18">
        <v>37.770000000000003</v>
      </c>
      <c r="K27" s="20">
        <v>65.06</v>
      </c>
      <c r="N27">
        <f t="shared" si="0"/>
        <v>80667</v>
      </c>
      <c r="O27">
        <f>IF(AND(A27&gt;0,A27&lt;999),IFERROR(VLOOKUP(results5125[[#This Row],[Card]],U14W[],1,FALSE),0),0)</f>
        <v>80667</v>
      </c>
      <c r="P27">
        <f t="shared" si="1"/>
        <v>26</v>
      </c>
    </row>
    <row r="28" spans="1:16" x14ac:dyDescent="0.3">
      <c r="A28" s="13">
        <v>27</v>
      </c>
      <c r="B28" s="14">
        <v>85773</v>
      </c>
      <c r="C28" s="14">
        <v>99</v>
      </c>
      <c r="D28" s="15" t="s">
        <v>74</v>
      </c>
      <c r="E28" s="15" t="s">
        <v>21</v>
      </c>
      <c r="F28" s="14">
        <v>5</v>
      </c>
      <c r="G28" s="15" t="s">
        <v>18</v>
      </c>
      <c r="H28" s="15" t="s">
        <v>746</v>
      </c>
      <c r="I28" s="15" t="s">
        <v>747</v>
      </c>
      <c r="J28" s="14">
        <v>37.9</v>
      </c>
      <c r="K28" s="16">
        <v>67.760000000000005</v>
      </c>
      <c r="N28">
        <f t="shared" si="0"/>
        <v>85773</v>
      </c>
      <c r="O28">
        <f>IF(AND(A28&gt;0,A28&lt;999),IFERROR(VLOOKUP(results5125[[#This Row],[Card]],U14W[],1,FALSE),0),0)</f>
        <v>85773</v>
      </c>
      <c r="P28">
        <f t="shared" si="1"/>
        <v>27</v>
      </c>
    </row>
    <row r="29" spans="1:16" x14ac:dyDescent="0.3">
      <c r="A29" s="17">
        <v>28</v>
      </c>
      <c r="B29" s="18">
        <v>82175</v>
      </c>
      <c r="C29" s="18">
        <v>78</v>
      </c>
      <c r="D29" s="19" t="s">
        <v>72</v>
      </c>
      <c r="E29" s="19" t="s">
        <v>68</v>
      </c>
      <c r="F29" s="18">
        <v>4</v>
      </c>
      <c r="G29" s="19" t="s">
        <v>18</v>
      </c>
      <c r="H29" s="19" t="s">
        <v>748</v>
      </c>
      <c r="I29" s="19" t="s">
        <v>749</v>
      </c>
      <c r="J29" s="18">
        <v>37.909999999999997</v>
      </c>
      <c r="K29" s="20">
        <v>67.97</v>
      </c>
      <c r="N29">
        <f t="shared" si="0"/>
        <v>82175</v>
      </c>
      <c r="O29">
        <f>IF(AND(A29&gt;0,A29&lt;999),IFERROR(VLOOKUP(results5125[[#This Row],[Card]],U14W[],1,FALSE),0),0)</f>
        <v>82175</v>
      </c>
      <c r="P29">
        <f t="shared" si="1"/>
        <v>28</v>
      </c>
    </row>
    <row r="30" spans="1:16" x14ac:dyDescent="0.3">
      <c r="A30" s="13">
        <v>29</v>
      </c>
      <c r="B30" s="14">
        <v>85462</v>
      </c>
      <c r="C30" s="14">
        <v>105</v>
      </c>
      <c r="D30" s="15" t="s">
        <v>128</v>
      </c>
      <c r="E30" s="15" t="s">
        <v>51</v>
      </c>
      <c r="F30" s="14">
        <v>5</v>
      </c>
      <c r="G30" s="15" t="s">
        <v>18</v>
      </c>
      <c r="H30" s="15" t="s">
        <v>750</v>
      </c>
      <c r="I30" s="15" t="s">
        <v>751</v>
      </c>
      <c r="J30" s="14">
        <v>37.979999999999997</v>
      </c>
      <c r="K30" s="16">
        <v>69.42</v>
      </c>
      <c r="N30">
        <f t="shared" si="0"/>
        <v>85462</v>
      </c>
      <c r="O30">
        <f>IF(AND(A30&gt;0,A30&lt;999),IFERROR(VLOOKUP(results5125[[#This Row],[Card]],U14W[],1,FALSE),0),0)</f>
        <v>85462</v>
      </c>
      <c r="P30">
        <f t="shared" si="1"/>
        <v>29</v>
      </c>
    </row>
    <row r="31" spans="1:16" x14ac:dyDescent="0.3">
      <c r="A31" s="17">
        <v>30</v>
      </c>
      <c r="B31" s="18">
        <v>85474</v>
      </c>
      <c r="C31" s="18">
        <v>77</v>
      </c>
      <c r="D31" s="19" t="s">
        <v>220</v>
      </c>
      <c r="E31" s="19" t="s">
        <v>151</v>
      </c>
      <c r="F31" s="18">
        <v>4</v>
      </c>
      <c r="G31" s="19" t="s">
        <v>18</v>
      </c>
      <c r="H31" s="19" t="s">
        <v>749</v>
      </c>
      <c r="I31" s="19" t="s">
        <v>752</v>
      </c>
      <c r="J31" s="18">
        <v>38</v>
      </c>
      <c r="K31" s="20">
        <v>69.84</v>
      </c>
      <c r="N31">
        <f t="shared" si="0"/>
        <v>85474</v>
      </c>
      <c r="O31">
        <f>IF(AND(A31&gt;0,A31&lt;999),IFERROR(VLOOKUP(results5125[[#This Row],[Card]],U14W[],1,FALSE),0),0)</f>
        <v>85474</v>
      </c>
      <c r="P31">
        <f t="shared" si="1"/>
        <v>30</v>
      </c>
    </row>
    <row r="32" spans="1:16" x14ac:dyDescent="0.3">
      <c r="A32" s="13">
        <v>31</v>
      </c>
      <c r="B32" s="14">
        <v>80684</v>
      </c>
      <c r="C32" s="14">
        <v>46</v>
      </c>
      <c r="D32" s="15" t="s">
        <v>159</v>
      </c>
      <c r="E32" s="15" t="s">
        <v>51</v>
      </c>
      <c r="F32" s="14">
        <v>4</v>
      </c>
      <c r="G32" s="15" t="s">
        <v>18</v>
      </c>
      <c r="H32" s="15" t="s">
        <v>753</v>
      </c>
      <c r="I32" s="15" t="s">
        <v>748</v>
      </c>
      <c r="J32" s="14">
        <v>38.03</v>
      </c>
      <c r="K32" s="16">
        <v>70.459999999999994</v>
      </c>
      <c r="N32">
        <f t="shared" si="0"/>
        <v>80684</v>
      </c>
      <c r="O32">
        <f>IF(AND(A32&gt;0,A32&lt;999),IFERROR(VLOOKUP(results5125[[#This Row],[Card]],U14W[],1,FALSE),0),0)</f>
        <v>80684</v>
      </c>
      <c r="P32">
        <f t="shared" si="1"/>
        <v>31</v>
      </c>
    </row>
    <row r="33" spans="1:16" x14ac:dyDescent="0.3">
      <c r="A33" s="17">
        <v>32</v>
      </c>
      <c r="B33" s="18">
        <v>79133</v>
      </c>
      <c r="C33" s="18">
        <v>53</v>
      </c>
      <c r="D33" s="19" t="s">
        <v>163</v>
      </c>
      <c r="E33" s="19" t="s">
        <v>17</v>
      </c>
      <c r="F33" s="18">
        <v>5</v>
      </c>
      <c r="G33" s="19" t="s">
        <v>18</v>
      </c>
      <c r="H33" s="19" t="s">
        <v>754</v>
      </c>
      <c r="I33" s="19" t="s">
        <v>755</v>
      </c>
      <c r="J33" s="18">
        <v>38.049999999999997</v>
      </c>
      <c r="K33" s="20">
        <v>70.88</v>
      </c>
      <c r="N33">
        <f t="shared" si="0"/>
        <v>79133</v>
      </c>
      <c r="O33">
        <f>IF(AND(A33&gt;0,A33&lt;999),IFERROR(VLOOKUP(results5125[[#This Row],[Card]],U14W[],1,FALSE),0),0)</f>
        <v>79133</v>
      </c>
      <c r="P33">
        <f t="shared" si="1"/>
        <v>32</v>
      </c>
    </row>
    <row r="34" spans="1:16" x14ac:dyDescent="0.3">
      <c r="A34" s="13">
        <v>33</v>
      </c>
      <c r="B34" s="14">
        <v>78427</v>
      </c>
      <c r="C34" s="14">
        <v>47</v>
      </c>
      <c r="D34" s="15" t="s">
        <v>132</v>
      </c>
      <c r="E34" s="15" t="s">
        <v>95</v>
      </c>
      <c r="F34" s="14">
        <v>5</v>
      </c>
      <c r="G34" s="15" t="s">
        <v>18</v>
      </c>
      <c r="H34" s="15" t="s">
        <v>749</v>
      </c>
      <c r="I34" s="15" t="s">
        <v>756</v>
      </c>
      <c r="J34" s="14">
        <v>38.14</v>
      </c>
      <c r="K34" s="16">
        <v>72.75</v>
      </c>
      <c r="N34">
        <f t="shared" ref="N34:N65" si="2">B34</f>
        <v>78427</v>
      </c>
      <c r="O34">
        <f>IF(AND(A34&gt;0,A34&lt;999),IFERROR(VLOOKUP(results5125[[#This Row],[Card]],U14W[],1,FALSE),0),0)</f>
        <v>78427</v>
      </c>
      <c r="P34">
        <f t="shared" ref="P34:P65" si="3">A34</f>
        <v>33</v>
      </c>
    </row>
    <row r="35" spans="1:16" x14ac:dyDescent="0.3">
      <c r="A35" s="17">
        <v>34</v>
      </c>
      <c r="B35" s="18">
        <v>80689</v>
      </c>
      <c r="C35" s="18">
        <v>70</v>
      </c>
      <c r="D35" s="19" t="s">
        <v>215</v>
      </c>
      <c r="E35" s="19" t="s">
        <v>41</v>
      </c>
      <c r="F35" s="18">
        <v>4</v>
      </c>
      <c r="G35" s="19" t="s">
        <v>18</v>
      </c>
      <c r="H35" s="19" t="s">
        <v>757</v>
      </c>
      <c r="I35" s="19" t="s">
        <v>758</v>
      </c>
      <c r="J35" s="18">
        <v>38.15</v>
      </c>
      <c r="K35" s="20">
        <v>72.959999999999994</v>
      </c>
      <c r="N35">
        <f t="shared" si="2"/>
        <v>80689</v>
      </c>
      <c r="O35">
        <f>IF(AND(A35&gt;0,A35&lt;999),IFERROR(VLOOKUP(results5125[[#This Row],[Card]],U14W[],1,FALSE),0),0)</f>
        <v>80689</v>
      </c>
      <c r="P35">
        <f t="shared" si="3"/>
        <v>34</v>
      </c>
    </row>
    <row r="36" spans="1:16" x14ac:dyDescent="0.3">
      <c r="A36" s="13">
        <v>35</v>
      </c>
      <c r="B36" s="14">
        <v>80822</v>
      </c>
      <c r="C36" s="14">
        <v>32</v>
      </c>
      <c r="D36" s="15" t="s">
        <v>82</v>
      </c>
      <c r="E36" s="15" t="s">
        <v>21</v>
      </c>
      <c r="F36" s="14">
        <v>4</v>
      </c>
      <c r="G36" s="15" t="s">
        <v>18</v>
      </c>
      <c r="H36" s="15" t="s">
        <v>759</v>
      </c>
      <c r="I36" s="15" t="s">
        <v>760</v>
      </c>
      <c r="J36" s="14">
        <v>38.159999999999997</v>
      </c>
      <c r="K36" s="16">
        <v>73.16</v>
      </c>
      <c r="N36">
        <f t="shared" si="2"/>
        <v>80822</v>
      </c>
      <c r="O36">
        <f>IF(AND(A36&gt;0,A36&lt;999),IFERROR(VLOOKUP(results5125[[#This Row],[Card]],U14W[],1,FALSE),0),0)</f>
        <v>80822</v>
      </c>
      <c r="P36">
        <f t="shared" si="3"/>
        <v>35</v>
      </c>
    </row>
    <row r="37" spans="1:16" x14ac:dyDescent="0.3">
      <c r="A37" s="17">
        <v>36</v>
      </c>
      <c r="B37" s="18">
        <v>81070</v>
      </c>
      <c r="C37" s="18">
        <v>52</v>
      </c>
      <c r="D37" s="19" t="s">
        <v>183</v>
      </c>
      <c r="E37" s="19" t="s">
        <v>51</v>
      </c>
      <c r="F37" s="18">
        <v>4</v>
      </c>
      <c r="G37" s="19" t="s">
        <v>18</v>
      </c>
      <c r="H37" s="19" t="s">
        <v>761</v>
      </c>
      <c r="I37" s="19" t="s">
        <v>762</v>
      </c>
      <c r="J37" s="18">
        <v>38.21</v>
      </c>
      <c r="K37" s="20">
        <v>74.2</v>
      </c>
      <c r="N37">
        <f t="shared" si="2"/>
        <v>81070</v>
      </c>
      <c r="O37">
        <f>IF(AND(A37&gt;0,A37&lt;999),IFERROR(VLOOKUP(results5125[[#This Row],[Card]],U14W[],1,FALSE),0),0)</f>
        <v>81070</v>
      </c>
      <c r="P37">
        <f t="shared" si="3"/>
        <v>36</v>
      </c>
    </row>
    <row r="38" spans="1:16" x14ac:dyDescent="0.3">
      <c r="A38" s="13">
        <v>37</v>
      </c>
      <c r="B38" s="14">
        <v>74790</v>
      </c>
      <c r="C38" s="14">
        <v>84</v>
      </c>
      <c r="D38" s="15" t="s">
        <v>153</v>
      </c>
      <c r="E38" s="15" t="s">
        <v>68</v>
      </c>
      <c r="F38" s="14">
        <v>5</v>
      </c>
      <c r="G38" s="15" t="s">
        <v>18</v>
      </c>
      <c r="H38" s="15" t="s">
        <v>749</v>
      </c>
      <c r="I38" s="15" t="s">
        <v>763</v>
      </c>
      <c r="J38" s="14">
        <v>38.26</v>
      </c>
      <c r="K38" s="16">
        <v>75.239999999999995</v>
      </c>
      <c r="N38">
        <f t="shared" si="2"/>
        <v>74790</v>
      </c>
      <c r="O38">
        <f>IF(AND(A38&gt;0,A38&lt;999),IFERROR(VLOOKUP(results5125[[#This Row],[Card]],U14W[],1,FALSE),0),0)</f>
        <v>74790</v>
      </c>
      <c r="P38">
        <f t="shared" si="3"/>
        <v>37</v>
      </c>
    </row>
    <row r="39" spans="1:16" x14ac:dyDescent="0.3">
      <c r="A39" s="17">
        <v>38</v>
      </c>
      <c r="B39" s="18">
        <v>80495</v>
      </c>
      <c r="C39" s="18">
        <v>49</v>
      </c>
      <c r="D39" s="19" t="s">
        <v>98</v>
      </c>
      <c r="E39" s="19" t="s">
        <v>51</v>
      </c>
      <c r="F39" s="18">
        <v>4</v>
      </c>
      <c r="G39" s="19" t="s">
        <v>18</v>
      </c>
      <c r="H39" s="19" t="s">
        <v>753</v>
      </c>
      <c r="I39" s="19" t="s">
        <v>764</v>
      </c>
      <c r="J39" s="18">
        <v>38.32</v>
      </c>
      <c r="K39" s="20">
        <v>76.489999999999995</v>
      </c>
      <c r="N39">
        <f t="shared" si="2"/>
        <v>80495</v>
      </c>
      <c r="O39">
        <f>IF(AND(A39&gt;0,A39&lt;999),IFERROR(VLOOKUP(results5125[[#This Row],[Card]],U14W[],1,FALSE),0),0)</f>
        <v>80495</v>
      </c>
      <c r="P39">
        <f t="shared" si="3"/>
        <v>38</v>
      </c>
    </row>
    <row r="40" spans="1:16" x14ac:dyDescent="0.3">
      <c r="A40" s="13">
        <v>38</v>
      </c>
      <c r="B40" s="14">
        <v>89503</v>
      </c>
      <c r="C40" s="14">
        <v>48</v>
      </c>
      <c r="D40" s="15" t="s">
        <v>470</v>
      </c>
      <c r="E40" s="15" t="s">
        <v>21</v>
      </c>
      <c r="F40" s="14">
        <v>4</v>
      </c>
      <c r="G40" s="15" t="s">
        <v>18</v>
      </c>
      <c r="H40" s="15" t="s">
        <v>765</v>
      </c>
      <c r="I40" s="15" t="s">
        <v>766</v>
      </c>
      <c r="J40" s="14">
        <v>38.32</v>
      </c>
      <c r="K40" s="16">
        <v>76.489999999999995</v>
      </c>
      <c r="N40">
        <f t="shared" si="2"/>
        <v>89503</v>
      </c>
      <c r="O40">
        <f>IF(AND(A40&gt;0,A40&lt;999),IFERROR(VLOOKUP(results5125[[#This Row],[Card]],U14W[],1,FALSE),0),0)</f>
        <v>89503</v>
      </c>
      <c r="P40">
        <f t="shared" si="3"/>
        <v>38</v>
      </c>
    </row>
    <row r="41" spans="1:16" x14ac:dyDescent="0.3">
      <c r="A41" s="17">
        <v>40</v>
      </c>
      <c r="B41" s="18">
        <v>76808</v>
      </c>
      <c r="C41" s="18">
        <v>72</v>
      </c>
      <c r="D41" s="19" t="s">
        <v>122</v>
      </c>
      <c r="E41" s="19" t="s">
        <v>88</v>
      </c>
      <c r="F41" s="18">
        <v>4</v>
      </c>
      <c r="G41" s="19" t="s">
        <v>18</v>
      </c>
      <c r="H41" s="19" t="s">
        <v>767</v>
      </c>
      <c r="I41" s="19" t="s">
        <v>768</v>
      </c>
      <c r="J41" s="18">
        <v>38.380000000000003</v>
      </c>
      <c r="K41" s="20">
        <v>77.739999999999995</v>
      </c>
      <c r="N41">
        <f t="shared" si="2"/>
        <v>76808</v>
      </c>
      <c r="O41">
        <f>IF(AND(A41&gt;0,A41&lt;999),IFERROR(VLOOKUP(results5125[[#This Row],[Card]],U14W[],1,FALSE),0),0)</f>
        <v>76808</v>
      </c>
      <c r="P41">
        <f t="shared" si="3"/>
        <v>40</v>
      </c>
    </row>
    <row r="42" spans="1:16" x14ac:dyDescent="0.3">
      <c r="A42" s="13">
        <v>41</v>
      </c>
      <c r="B42" s="14">
        <v>85544</v>
      </c>
      <c r="C42" s="14">
        <v>37</v>
      </c>
      <c r="D42" s="15" t="s">
        <v>144</v>
      </c>
      <c r="E42" s="15" t="s">
        <v>105</v>
      </c>
      <c r="F42" s="14">
        <v>4</v>
      </c>
      <c r="G42" s="15" t="s">
        <v>18</v>
      </c>
      <c r="H42" s="15" t="s">
        <v>735</v>
      </c>
      <c r="I42" s="15" t="s">
        <v>769</v>
      </c>
      <c r="J42" s="14">
        <v>38.46</v>
      </c>
      <c r="K42" s="16">
        <v>79.400000000000006</v>
      </c>
      <c r="N42">
        <f t="shared" si="2"/>
        <v>85544</v>
      </c>
      <c r="O42">
        <f>IF(AND(A42&gt;0,A42&lt;999),IFERROR(VLOOKUP(results5125[[#This Row],[Card]],U14W[],1,FALSE),0),0)</f>
        <v>85544</v>
      </c>
      <c r="P42">
        <f t="shared" si="3"/>
        <v>41</v>
      </c>
    </row>
    <row r="43" spans="1:16" x14ac:dyDescent="0.3">
      <c r="A43" s="17">
        <v>42</v>
      </c>
      <c r="B43" s="18">
        <v>84846</v>
      </c>
      <c r="C43" s="18">
        <v>50</v>
      </c>
      <c r="D43" s="19" t="s">
        <v>161</v>
      </c>
      <c r="E43" s="19" t="s">
        <v>105</v>
      </c>
      <c r="F43" s="18">
        <v>4</v>
      </c>
      <c r="G43" s="19" t="s">
        <v>18</v>
      </c>
      <c r="H43" s="19" t="s">
        <v>770</v>
      </c>
      <c r="I43" s="19" t="s">
        <v>765</v>
      </c>
      <c r="J43" s="18">
        <v>38.57</v>
      </c>
      <c r="K43" s="20">
        <v>81.69</v>
      </c>
      <c r="N43">
        <f t="shared" si="2"/>
        <v>84846</v>
      </c>
      <c r="O43">
        <f>IF(AND(A43&gt;0,A43&lt;999),IFERROR(VLOOKUP(results5125[[#This Row],[Card]],U14W[],1,FALSE),0),0)</f>
        <v>84846</v>
      </c>
      <c r="P43">
        <f t="shared" si="3"/>
        <v>42</v>
      </c>
    </row>
    <row r="44" spans="1:16" x14ac:dyDescent="0.3">
      <c r="A44" s="13">
        <v>43</v>
      </c>
      <c r="B44" s="14">
        <v>80812</v>
      </c>
      <c r="C44" s="14">
        <v>17</v>
      </c>
      <c r="D44" s="15" t="s">
        <v>116</v>
      </c>
      <c r="E44" s="15" t="s">
        <v>21</v>
      </c>
      <c r="F44" s="14">
        <v>4</v>
      </c>
      <c r="G44" s="15" t="s">
        <v>18</v>
      </c>
      <c r="H44" s="15" t="s">
        <v>771</v>
      </c>
      <c r="I44" s="15" t="s">
        <v>772</v>
      </c>
      <c r="J44" s="14">
        <v>38.72</v>
      </c>
      <c r="K44" s="16">
        <v>84.8</v>
      </c>
      <c r="N44">
        <f t="shared" si="2"/>
        <v>80812</v>
      </c>
      <c r="O44">
        <f>IF(AND(A44&gt;0,A44&lt;999),IFERROR(VLOOKUP(results5125[[#This Row],[Card]],U14W[],1,FALSE),0),0)</f>
        <v>80812</v>
      </c>
      <c r="P44">
        <f t="shared" si="3"/>
        <v>43</v>
      </c>
    </row>
    <row r="45" spans="1:16" x14ac:dyDescent="0.3">
      <c r="A45" s="17">
        <v>44</v>
      </c>
      <c r="B45" s="18">
        <v>85890</v>
      </c>
      <c r="C45" s="18">
        <v>74</v>
      </c>
      <c r="D45" s="19" t="s">
        <v>87</v>
      </c>
      <c r="E45" s="19" t="s">
        <v>88</v>
      </c>
      <c r="F45" s="18">
        <v>4</v>
      </c>
      <c r="G45" s="19" t="s">
        <v>18</v>
      </c>
      <c r="H45" s="19" t="s">
        <v>773</v>
      </c>
      <c r="I45" s="19" t="s">
        <v>774</v>
      </c>
      <c r="J45" s="18">
        <v>38.93</v>
      </c>
      <c r="K45" s="20">
        <v>89.17</v>
      </c>
      <c r="N45">
        <f t="shared" si="2"/>
        <v>85890</v>
      </c>
      <c r="O45">
        <f>IF(AND(A45&gt;0,A45&lt;999),IFERROR(VLOOKUP(results5125[[#This Row],[Card]],U14W[],1,FALSE),0),0)</f>
        <v>85890</v>
      </c>
      <c r="P45">
        <f t="shared" si="3"/>
        <v>44</v>
      </c>
    </row>
    <row r="46" spans="1:16" x14ac:dyDescent="0.3">
      <c r="A46" s="13">
        <v>45</v>
      </c>
      <c r="B46" s="14">
        <v>78188</v>
      </c>
      <c r="C46" s="14">
        <v>59</v>
      </c>
      <c r="D46" s="15" t="s">
        <v>146</v>
      </c>
      <c r="E46" s="15" t="s">
        <v>88</v>
      </c>
      <c r="F46" s="14">
        <v>4</v>
      </c>
      <c r="G46" s="15" t="s">
        <v>18</v>
      </c>
      <c r="H46" s="15" t="s">
        <v>763</v>
      </c>
      <c r="I46" s="15" t="s">
        <v>775</v>
      </c>
      <c r="J46" s="14">
        <v>38.950000000000003</v>
      </c>
      <c r="K46" s="16">
        <v>89.58</v>
      </c>
      <c r="N46">
        <f t="shared" si="2"/>
        <v>78188</v>
      </c>
      <c r="O46">
        <f>IF(AND(A46&gt;0,A46&lt;999),IFERROR(VLOOKUP(results5125[[#This Row],[Card]],U14W[],1,FALSE),0),0)</f>
        <v>78188</v>
      </c>
      <c r="P46">
        <f t="shared" si="3"/>
        <v>45</v>
      </c>
    </row>
    <row r="47" spans="1:16" x14ac:dyDescent="0.3">
      <c r="A47" s="17">
        <v>46</v>
      </c>
      <c r="B47" s="18">
        <v>78803</v>
      </c>
      <c r="C47" s="18">
        <v>102</v>
      </c>
      <c r="D47" s="19" t="s">
        <v>171</v>
      </c>
      <c r="E47" s="19" t="s">
        <v>95</v>
      </c>
      <c r="F47" s="18">
        <v>5</v>
      </c>
      <c r="G47" s="19" t="s">
        <v>18</v>
      </c>
      <c r="H47" s="19" t="s">
        <v>776</v>
      </c>
      <c r="I47" s="19" t="s">
        <v>777</v>
      </c>
      <c r="J47" s="18">
        <v>39.159999999999997</v>
      </c>
      <c r="K47" s="20">
        <v>93.95</v>
      </c>
      <c r="N47">
        <f t="shared" si="2"/>
        <v>78803</v>
      </c>
      <c r="O47">
        <f>IF(AND(A47&gt;0,A47&lt;999),IFERROR(VLOOKUP(results5125[[#This Row],[Card]],U14W[],1,FALSE),0),0)</f>
        <v>78803</v>
      </c>
      <c r="P47">
        <f t="shared" si="3"/>
        <v>46</v>
      </c>
    </row>
    <row r="48" spans="1:16" x14ac:dyDescent="0.3">
      <c r="A48" s="13">
        <v>47</v>
      </c>
      <c r="B48" s="14">
        <v>80726</v>
      </c>
      <c r="C48" s="14">
        <v>51</v>
      </c>
      <c r="D48" s="15" t="s">
        <v>148</v>
      </c>
      <c r="E48" s="15" t="s">
        <v>17</v>
      </c>
      <c r="F48" s="14">
        <v>5</v>
      </c>
      <c r="G48" s="15" t="s">
        <v>18</v>
      </c>
      <c r="H48" s="15" t="s">
        <v>778</v>
      </c>
      <c r="I48" s="15" t="s">
        <v>774</v>
      </c>
      <c r="J48" s="14">
        <v>39.200000000000003</v>
      </c>
      <c r="K48" s="16">
        <v>94.78</v>
      </c>
      <c r="N48">
        <f t="shared" si="2"/>
        <v>80726</v>
      </c>
      <c r="O48">
        <f>IF(AND(A48&gt;0,A48&lt;999),IFERROR(VLOOKUP(results5125[[#This Row],[Card]],U14W[],1,FALSE),0),0)</f>
        <v>80726</v>
      </c>
      <c r="P48">
        <f t="shared" si="3"/>
        <v>47</v>
      </c>
    </row>
    <row r="49" spans="1:16" x14ac:dyDescent="0.3">
      <c r="A49" s="17">
        <v>48</v>
      </c>
      <c r="B49" s="18">
        <v>84699</v>
      </c>
      <c r="C49" s="18">
        <v>85</v>
      </c>
      <c r="D49" s="19" t="s">
        <v>195</v>
      </c>
      <c r="E49" s="19" t="s">
        <v>51</v>
      </c>
      <c r="F49" s="18">
        <v>5</v>
      </c>
      <c r="G49" s="19" t="s">
        <v>18</v>
      </c>
      <c r="H49" s="19" t="s">
        <v>779</v>
      </c>
      <c r="I49" s="19" t="s">
        <v>780</v>
      </c>
      <c r="J49" s="18">
        <v>39.22</v>
      </c>
      <c r="K49" s="20">
        <v>95.2</v>
      </c>
      <c r="N49">
        <f t="shared" si="2"/>
        <v>84699</v>
      </c>
      <c r="O49">
        <f>IF(AND(A49&gt;0,A49&lt;999),IFERROR(VLOOKUP(results5125[[#This Row],[Card]],U14W[],1,FALSE),0),0)</f>
        <v>84699</v>
      </c>
      <c r="P49">
        <f t="shared" si="3"/>
        <v>48</v>
      </c>
    </row>
    <row r="50" spans="1:16" x14ac:dyDescent="0.3">
      <c r="A50" s="13">
        <v>49</v>
      </c>
      <c r="B50" s="14">
        <v>80821</v>
      </c>
      <c r="C50" s="14">
        <v>68</v>
      </c>
      <c r="D50" s="15" t="s">
        <v>134</v>
      </c>
      <c r="E50" s="15" t="s">
        <v>21</v>
      </c>
      <c r="F50" s="14">
        <v>4</v>
      </c>
      <c r="G50" s="15" t="s">
        <v>18</v>
      </c>
      <c r="H50" s="15" t="s">
        <v>781</v>
      </c>
      <c r="I50" s="15" t="s">
        <v>782</v>
      </c>
      <c r="J50" s="14">
        <v>39.35</v>
      </c>
      <c r="K50" s="16">
        <v>97.9</v>
      </c>
      <c r="N50">
        <f t="shared" si="2"/>
        <v>80821</v>
      </c>
      <c r="O50">
        <f>IF(AND(A50&gt;0,A50&lt;999),IFERROR(VLOOKUP(results5125[[#This Row],[Card]],U14W[],1,FALSE),0),0)</f>
        <v>80821</v>
      </c>
      <c r="P50">
        <f t="shared" si="3"/>
        <v>49</v>
      </c>
    </row>
    <row r="51" spans="1:16" x14ac:dyDescent="0.3">
      <c r="A51" s="17">
        <v>50</v>
      </c>
      <c r="B51" s="18">
        <v>76743</v>
      </c>
      <c r="C51" s="18">
        <v>66</v>
      </c>
      <c r="D51" s="19" t="s">
        <v>124</v>
      </c>
      <c r="E51" s="19" t="s">
        <v>88</v>
      </c>
      <c r="F51" s="18">
        <v>5</v>
      </c>
      <c r="G51" s="19" t="s">
        <v>18</v>
      </c>
      <c r="H51" s="19" t="s">
        <v>783</v>
      </c>
      <c r="I51" s="19" t="s">
        <v>784</v>
      </c>
      <c r="J51" s="18">
        <v>39.36</v>
      </c>
      <c r="K51" s="20">
        <v>98.11</v>
      </c>
      <c r="N51">
        <f t="shared" si="2"/>
        <v>76743</v>
      </c>
      <c r="O51">
        <f>IF(AND(A51&gt;0,A51&lt;999),IFERROR(VLOOKUP(results5125[[#This Row],[Card]],U14W[],1,FALSE),0),0)</f>
        <v>76743</v>
      </c>
      <c r="P51">
        <f t="shared" si="3"/>
        <v>50</v>
      </c>
    </row>
    <row r="52" spans="1:16" x14ac:dyDescent="0.3">
      <c r="A52" s="13">
        <v>51</v>
      </c>
      <c r="B52" s="14">
        <v>78175</v>
      </c>
      <c r="C52" s="14">
        <v>43</v>
      </c>
      <c r="D52" s="15" t="s">
        <v>138</v>
      </c>
      <c r="E52" s="15" t="s">
        <v>88</v>
      </c>
      <c r="F52" s="14">
        <v>4</v>
      </c>
      <c r="G52" s="15" t="s">
        <v>18</v>
      </c>
      <c r="H52" s="15" t="s">
        <v>785</v>
      </c>
      <c r="I52" s="15" t="s">
        <v>786</v>
      </c>
      <c r="J52" s="14">
        <v>39.44</v>
      </c>
      <c r="K52" s="16">
        <v>99.77</v>
      </c>
      <c r="N52">
        <f t="shared" si="2"/>
        <v>78175</v>
      </c>
      <c r="O52">
        <f>IF(AND(A52&gt;0,A52&lt;999),IFERROR(VLOOKUP(results5125[[#This Row],[Card]],U14W[],1,FALSE),0),0)</f>
        <v>78175</v>
      </c>
      <c r="P52">
        <f t="shared" si="3"/>
        <v>51</v>
      </c>
    </row>
    <row r="53" spans="1:16" x14ac:dyDescent="0.3">
      <c r="A53" s="17">
        <v>52</v>
      </c>
      <c r="B53" s="18">
        <v>81084</v>
      </c>
      <c r="C53" s="18">
        <v>40</v>
      </c>
      <c r="D53" s="19" t="s">
        <v>102</v>
      </c>
      <c r="E53" s="19" t="s">
        <v>41</v>
      </c>
      <c r="F53" s="18">
        <v>5</v>
      </c>
      <c r="G53" s="19" t="s">
        <v>18</v>
      </c>
      <c r="H53" s="19" t="s">
        <v>787</v>
      </c>
      <c r="I53" s="19" t="s">
        <v>788</v>
      </c>
      <c r="J53" s="18">
        <v>39.549999999999997</v>
      </c>
      <c r="K53" s="20">
        <v>102.06</v>
      </c>
      <c r="N53">
        <f t="shared" si="2"/>
        <v>81084</v>
      </c>
      <c r="O53">
        <f>IF(AND(A53&gt;0,A53&lt;999),IFERROR(VLOOKUP(results5125[[#This Row],[Card]],U14W[],1,FALSE),0),0)</f>
        <v>81084</v>
      </c>
      <c r="P53">
        <f t="shared" si="3"/>
        <v>52</v>
      </c>
    </row>
    <row r="54" spans="1:16" x14ac:dyDescent="0.3">
      <c r="A54" s="13">
        <v>53</v>
      </c>
      <c r="B54" s="14">
        <v>86126</v>
      </c>
      <c r="C54" s="14">
        <v>97</v>
      </c>
      <c r="D54" s="15" t="s">
        <v>157</v>
      </c>
      <c r="E54" s="15" t="s">
        <v>21</v>
      </c>
      <c r="F54" s="14">
        <v>5</v>
      </c>
      <c r="G54" s="15" t="s">
        <v>18</v>
      </c>
      <c r="H54" s="15" t="s">
        <v>789</v>
      </c>
      <c r="I54" s="15" t="s">
        <v>790</v>
      </c>
      <c r="J54" s="14">
        <v>39.619999999999997</v>
      </c>
      <c r="K54" s="16">
        <v>103.51</v>
      </c>
      <c r="N54">
        <f t="shared" si="2"/>
        <v>86126</v>
      </c>
      <c r="O54">
        <f>IF(AND(A54&gt;0,A54&lt;999),IFERROR(VLOOKUP(results5125[[#This Row],[Card]],U14W[],1,FALSE),0),0)</f>
        <v>86126</v>
      </c>
      <c r="P54">
        <f t="shared" si="3"/>
        <v>53</v>
      </c>
    </row>
    <row r="55" spans="1:16" x14ac:dyDescent="0.3">
      <c r="A55" s="17">
        <v>54</v>
      </c>
      <c r="B55" s="18">
        <v>78408</v>
      </c>
      <c r="C55" s="18">
        <v>54</v>
      </c>
      <c r="D55" s="19" t="s">
        <v>185</v>
      </c>
      <c r="E55" s="19" t="s">
        <v>88</v>
      </c>
      <c r="F55" s="18">
        <v>4</v>
      </c>
      <c r="G55" s="19" t="s">
        <v>18</v>
      </c>
      <c r="H55" s="19" t="s">
        <v>777</v>
      </c>
      <c r="I55" s="19" t="s">
        <v>789</v>
      </c>
      <c r="J55" s="18">
        <v>39.630000000000003</v>
      </c>
      <c r="K55" s="20">
        <v>103.72</v>
      </c>
      <c r="N55">
        <f t="shared" si="2"/>
        <v>78408</v>
      </c>
      <c r="O55">
        <f>IF(AND(A55&gt;0,A55&lt;999),IFERROR(VLOOKUP(results5125[[#This Row],[Card]],U14W[],1,FALSE),0),0)</f>
        <v>78408</v>
      </c>
      <c r="P55">
        <f t="shared" si="3"/>
        <v>54</v>
      </c>
    </row>
    <row r="56" spans="1:16" x14ac:dyDescent="0.3">
      <c r="A56" s="13">
        <v>55</v>
      </c>
      <c r="B56" s="14">
        <v>85296</v>
      </c>
      <c r="C56" s="14">
        <v>55</v>
      </c>
      <c r="D56" s="15" t="s">
        <v>104</v>
      </c>
      <c r="E56" s="15" t="s">
        <v>105</v>
      </c>
      <c r="F56" s="14">
        <v>4</v>
      </c>
      <c r="G56" s="15" t="s">
        <v>18</v>
      </c>
      <c r="H56" s="15" t="s">
        <v>791</v>
      </c>
      <c r="I56" s="15" t="s">
        <v>792</v>
      </c>
      <c r="J56" s="14">
        <v>39.79</v>
      </c>
      <c r="K56" s="16">
        <v>107.04</v>
      </c>
      <c r="N56">
        <f t="shared" si="2"/>
        <v>85296</v>
      </c>
      <c r="O56">
        <f>IF(AND(A56&gt;0,A56&lt;999),IFERROR(VLOOKUP(results5125[[#This Row],[Card]],U14W[],1,FALSE),0),0)</f>
        <v>85296</v>
      </c>
      <c r="P56">
        <f t="shared" si="3"/>
        <v>55</v>
      </c>
    </row>
    <row r="57" spans="1:16" x14ac:dyDescent="0.3">
      <c r="A57" s="17">
        <v>56</v>
      </c>
      <c r="B57" s="18">
        <v>80369</v>
      </c>
      <c r="C57" s="18">
        <v>60</v>
      </c>
      <c r="D57" s="19" t="s">
        <v>169</v>
      </c>
      <c r="E57" s="19" t="s">
        <v>48</v>
      </c>
      <c r="F57" s="18">
        <v>5</v>
      </c>
      <c r="G57" s="19" t="s">
        <v>18</v>
      </c>
      <c r="H57" s="19" t="s">
        <v>793</v>
      </c>
      <c r="I57" s="19" t="s">
        <v>794</v>
      </c>
      <c r="J57" s="18">
        <v>39.93</v>
      </c>
      <c r="K57" s="20">
        <v>109.95</v>
      </c>
      <c r="N57">
        <f t="shared" si="2"/>
        <v>80369</v>
      </c>
      <c r="O57">
        <f>IF(AND(A57&gt;0,A57&lt;999),IFERROR(VLOOKUP(results5125[[#This Row],[Card]],U14W[],1,FALSE),0),0)</f>
        <v>80369</v>
      </c>
      <c r="P57">
        <f t="shared" si="3"/>
        <v>56</v>
      </c>
    </row>
    <row r="58" spans="1:16" x14ac:dyDescent="0.3">
      <c r="A58" s="13">
        <v>56</v>
      </c>
      <c r="B58" s="14">
        <v>78474</v>
      </c>
      <c r="C58" s="14">
        <v>56</v>
      </c>
      <c r="D58" s="15" t="s">
        <v>187</v>
      </c>
      <c r="E58" s="15" t="s">
        <v>51</v>
      </c>
      <c r="F58" s="14">
        <v>4</v>
      </c>
      <c r="G58" s="15" t="s">
        <v>18</v>
      </c>
      <c r="H58" s="15" t="s">
        <v>781</v>
      </c>
      <c r="I58" s="15" t="s">
        <v>795</v>
      </c>
      <c r="J58" s="14">
        <v>39.93</v>
      </c>
      <c r="K58" s="16">
        <v>109.95</v>
      </c>
      <c r="N58">
        <f t="shared" si="2"/>
        <v>78474</v>
      </c>
      <c r="O58">
        <f>IF(AND(A58&gt;0,A58&lt;999),IFERROR(VLOOKUP(results5125[[#This Row],[Card]],U14W[],1,FALSE),0),0)</f>
        <v>78474</v>
      </c>
      <c r="P58">
        <f t="shared" si="3"/>
        <v>56</v>
      </c>
    </row>
    <row r="59" spans="1:16" x14ac:dyDescent="0.3">
      <c r="A59" s="17">
        <v>58</v>
      </c>
      <c r="B59" s="18">
        <v>78747</v>
      </c>
      <c r="C59" s="18">
        <v>67</v>
      </c>
      <c r="D59" s="19" t="s">
        <v>179</v>
      </c>
      <c r="E59" s="19" t="s">
        <v>108</v>
      </c>
      <c r="F59" s="18">
        <v>4</v>
      </c>
      <c r="G59" s="19" t="s">
        <v>18</v>
      </c>
      <c r="H59" s="19" t="s">
        <v>796</v>
      </c>
      <c r="I59" s="19" t="s">
        <v>797</v>
      </c>
      <c r="J59" s="18">
        <v>39.94</v>
      </c>
      <c r="K59" s="20">
        <v>110.16</v>
      </c>
      <c r="N59">
        <f t="shared" si="2"/>
        <v>78747</v>
      </c>
      <c r="O59">
        <f>IF(AND(A59&gt;0,A59&lt;999),IFERROR(VLOOKUP(results5125[[#This Row],[Card]],U14W[],1,FALSE),0),0)</f>
        <v>78747</v>
      </c>
      <c r="P59">
        <f t="shared" si="3"/>
        <v>58</v>
      </c>
    </row>
    <row r="60" spans="1:16" x14ac:dyDescent="0.3">
      <c r="A60" s="13">
        <v>59</v>
      </c>
      <c r="B60" s="14">
        <v>85738</v>
      </c>
      <c r="C60" s="14">
        <v>61</v>
      </c>
      <c r="D60" s="15" t="s">
        <v>150</v>
      </c>
      <c r="E60" s="15" t="s">
        <v>151</v>
      </c>
      <c r="F60" s="14">
        <v>5</v>
      </c>
      <c r="G60" s="15" t="s">
        <v>18</v>
      </c>
      <c r="H60" s="15" t="s">
        <v>783</v>
      </c>
      <c r="I60" s="15" t="s">
        <v>798</v>
      </c>
      <c r="J60" s="14">
        <v>39.97</v>
      </c>
      <c r="K60" s="16">
        <v>110.79</v>
      </c>
      <c r="N60">
        <f t="shared" si="2"/>
        <v>85738</v>
      </c>
      <c r="O60">
        <f>IF(AND(A60&gt;0,A60&lt;999),IFERROR(VLOOKUP(results5125[[#This Row],[Card]],U14W[],1,FALSE),0),0)</f>
        <v>85738</v>
      </c>
      <c r="P60">
        <f t="shared" si="3"/>
        <v>59</v>
      </c>
    </row>
    <row r="61" spans="1:16" x14ac:dyDescent="0.3">
      <c r="A61" s="17">
        <v>60</v>
      </c>
      <c r="B61" s="18">
        <v>82249</v>
      </c>
      <c r="C61" s="18">
        <v>63</v>
      </c>
      <c r="D61" s="19" t="s">
        <v>155</v>
      </c>
      <c r="E61" s="19" t="s">
        <v>108</v>
      </c>
      <c r="F61" s="18">
        <v>4</v>
      </c>
      <c r="G61" s="19" t="s">
        <v>18</v>
      </c>
      <c r="H61" s="19" t="s">
        <v>799</v>
      </c>
      <c r="I61" s="19" t="s">
        <v>800</v>
      </c>
      <c r="J61" s="18">
        <v>40.200000000000003</v>
      </c>
      <c r="K61" s="20">
        <v>115.57</v>
      </c>
      <c r="N61">
        <f t="shared" si="2"/>
        <v>82249</v>
      </c>
      <c r="O61">
        <f>IF(AND(A61&gt;0,A61&lt;999),IFERROR(VLOOKUP(results5125[[#This Row],[Card]],U14W[],1,FALSE),0),0)</f>
        <v>82249</v>
      </c>
      <c r="P61">
        <f t="shared" si="3"/>
        <v>60</v>
      </c>
    </row>
    <row r="62" spans="1:16" x14ac:dyDescent="0.3">
      <c r="A62" s="13">
        <v>61</v>
      </c>
      <c r="B62" s="14">
        <v>86213</v>
      </c>
      <c r="C62" s="14">
        <v>91</v>
      </c>
      <c r="D62" s="15" t="s">
        <v>142</v>
      </c>
      <c r="E62" s="15" t="s">
        <v>68</v>
      </c>
      <c r="F62" s="14">
        <v>5</v>
      </c>
      <c r="G62" s="15" t="s">
        <v>18</v>
      </c>
      <c r="H62" s="15" t="s">
        <v>801</v>
      </c>
      <c r="I62" s="15" t="s">
        <v>785</v>
      </c>
      <c r="J62" s="14">
        <v>40.229999999999997</v>
      </c>
      <c r="K62" s="16">
        <v>116.19</v>
      </c>
      <c r="N62">
        <f t="shared" si="2"/>
        <v>86213</v>
      </c>
      <c r="O62">
        <f>IF(AND(A62&gt;0,A62&lt;999),IFERROR(VLOOKUP(results5125[[#This Row],[Card]],U14W[],1,FALSE),0),0)</f>
        <v>86213</v>
      </c>
      <c r="P62">
        <f t="shared" si="3"/>
        <v>61</v>
      </c>
    </row>
    <row r="63" spans="1:16" x14ac:dyDescent="0.3">
      <c r="A63" s="17">
        <v>62</v>
      </c>
      <c r="B63" s="18">
        <v>86171</v>
      </c>
      <c r="C63" s="18">
        <v>87</v>
      </c>
      <c r="D63" s="19" t="s">
        <v>181</v>
      </c>
      <c r="E63" s="19" t="s">
        <v>21</v>
      </c>
      <c r="F63" s="18">
        <v>5</v>
      </c>
      <c r="G63" s="19" t="s">
        <v>18</v>
      </c>
      <c r="H63" s="19" t="s">
        <v>802</v>
      </c>
      <c r="I63" s="19" t="s">
        <v>803</v>
      </c>
      <c r="J63" s="18">
        <v>40.270000000000003</v>
      </c>
      <c r="K63" s="20">
        <v>117.02</v>
      </c>
      <c r="N63">
        <f t="shared" si="2"/>
        <v>86171</v>
      </c>
      <c r="O63">
        <f>IF(AND(A63&gt;0,A63&lt;999),IFERROR(VLOOKUP(results5125[[#This Row],[Card]],U14W[],1,FALSE),0),0)</f>
        <v>86171</v>
      </c>
      <c r="P63">
        <f t="shared" si="3"/>
        <v>62</v>
      </c>
    </row>
    <row r="64" spans="1:16" x14ac:dyDescent="0.3">
      <c r="A64" s="13">
        <v>63</v>
      </c>
      <c r="B64" s="14">
        <v>88241</v>
      </c>
      <c r="C64" s="14">
        <v>58</v>
      </c>
      <c r="D64" s="15" t="s">
        <v>222</v>
      </c>
      <c r="E64" s="15" t="s">
        <v>151</v>
      </c>
      <c r="F64" s="14">
        <v>5</v>
      </c>
      <c r="G64" s="15" t="s">
        <v>18</v>
      </c>
      <c r="H64" s="15" t="s">
        <v>799</v>
      </c>
      <c r="I64" s="15" t="s">
        <v>804</v>
      </c>
      <c r="J64" s="14">
        <v>40.31</v>
      </c>
      <c r="K64" s="16">
        <v>117.85</v>
      </c>
      <c r="N64">
        <f t="shared" si="2"/>
        <v>88241</v>
      </c>
      <c r="O64">
        <f>IF(AND(A64&gt;0,A64&lt;999),IFERROR(VLOOKUP(results5125[[#This Row],[Card]],U14W[],1,FALSE),0),0)</f>
        <v>88241</v>
      </c>
      <c r="P64">
        <f t="shared" si="3"/>
        <v>63</v>
      </c>
    </row>
    <row r="65" spans="1:16" x14ac:dyDescent="0.3">
      <c r="A65" s="17">
        <v>64</v>
      </c>
      <c r="B65" s="18">
        <v>80842</v>
      </c>
      <c r="C65" s="18">
        <v>71</v>
      </c>
      <c r="D65" s="19" t="s">
        <v>191</v>
      </c>
      <c r="E65" s="19" t="s">
        <v>48</v>
      </c>
      <c r="F65" s="18">
        <v>5</v>
      </c>
      <c r="G65" s="19" t="s">
        <v>18</v>
      </c>
      <c r="H65" s="19" t="s">
        <v>805</v>
      </c>
      <c r="I65" s="19" t="s">
        <v>806</v>
      </c>
      <c r="J65" s="18">
        <v>40.340000000000003</v>
      </c>
      <c r="K65" s="20">
        <v>118.48</v>
      </c>
      <c r="N65">
        <f t="shared" si="2"/>
        <v>80842</v>
      </c>
      <c r="O65">
        <f>IF(AND(A65&gt;0,A65&lt;999),IFERROR(VLOOKUP(results5125[[#This Row],[Card]],U14W[],1,FALSE),0),0)</f>
        <v>80842</v>
      </c>
      <c r="P65">
        <f t="shared" si="3"/>
        <v>64</v>
      </c>
    </row>
    <row r="66" spans="1:16" x14ac:dyDescent="0.3">
      <c r="A66" s="13">
        <v>65</v>
      </c>
      <c r="B66" s="14">
        <v>80708</v>
      </c>
      <c r="C66" s="14">
        <v>83</v>
      </c>
      <c r="D66" s="15" t="s">
        <v>197</v>
      </c>
      <c r="E66" s="15" t="s">
        <v>17</v>
      </c>
      <c r="F66" s="14">
        <v>5</v>
      </c>
      <c r="G66" s="15" t="s">
        <v>18</v>
      </c>
      <c r="H66" s="15" t="s">
        <v>794</v>
      </c>
      <c r="I66" s="15" t="s">
        <v>807</v>
      </c>
      <c r="J66" s="14">
        <v>40.5</v>
      </c>
      <c r="K66" s="16">
        <v>121.8</v>
      </c>
      <c r="N66">
        <f t="shared" ref="N66:N97" si="4">B66</f>
        <v>80708</v>
      </c>
      <c r="O66">
        <f>IF(AND(A66&gt;0,A66&lt;999),IFERROR(VLOOKUP(results5125[[#This Row],[Card]],U14W[],1,FALSE),0),0)</f>
        <v>80708</v>
      </c>
      <c r="P66">
        <f t="shared" ref="P66:P97" si="5">A66</f>
        <v>65</v>
      </c>
    </row>
    <row r="67" spans="1:16" x14ac:dyDescent="0.3">
      <c r="A67" s="17">
        <v>66</v>
      </c>
      <c r="B67" s="18">
        <v>82448</v>
      </c>
      <c r="C67" s="18">
        <v>25</v>
      </c>
      <c r="D67" s="19" t="s">
        <v>62</v>
      </c>
      <c r="E67" s="19" t="s">
        <v>41</v>
      </c>
      <c r="F67" s="18">
        <v>4</v>
      </c>
      <c r="G67" s="19" t="s">
        <v>18</v>
      </c>
      <c r="H67" s="19" t="s">
        <v>737</v>
      </c>
      <c r="I67" s="19" t="s">
        <v>808</v>
      </c>
      <c r="J67" s="18">
        <v>40.619999999999997</v>
      </c>
      <c r="K67" s="20">
        <v>124.3</v>
      </c>
      <c r="N67">
        <f t="shared" si="4"/>
        <v>82448</v>
      </c>
      <c r="O67">
        <f>IF(AND(A67&gt;0,A67&lt;999),IFERROR(VLOOKUP(results5125[[#This Row],[Card]],U14W[],1,FALSE),0),0)</f>
        <v>82448</v>
      </c>
      <c r="P67">
        <f t="shared" si="5"/>
        <v>66</v>
      </c>
    </row>
    <row r="68" spans="1:16" x14ac:dyDescent="0.3">
      <c r="A68" s="13">
        <v>67</v>
      </c>
      <c r="B68" s="14">
        <v>80703</v>
      </c>
      <c r="C68" s="14">
        <v>69</v>
      </c>
      <c r="D68" s="15" t="s">
        <v>467</v>
      </c>
      <c r="E68" s="15" t="s">
        <v>41</v>
      </c>
      <c r="F68" s="14">
        <v>4</v>
      </c>
      <c r="G68" s="15" t="s">
        <v>18</v>
      </c>
      <c r="H68" s="15" t="s">
        <v>809</v>
      </c>
      <c r="I68" s="15" t="s">
        <v>810</v>
      </c>
      <c r="J68" s="14">
        <v>40.630000000000003</v>
      </c>
      <c r="K68" s="16">
        <v>124.5</v>
      </c>
      <c r="N68">
        <f t="shared" si="4"/>
        <v>80703</v>
      </c>
      <c r="O68">
        <f>IF(AND(A68&gt;0,A68&lt;999),IFERROR(VLOOKUP(results5125[[#This Row],[Card]],U14W[],1,FALSE),0),0)</f>
        <v>80703</v>
      </c>
      <c r="P68">
        <f t="shared" si="5"/>
        <v>67</v>
      </c>
    </row>
    <row r="69" spans="1:16" x14ac:dyDescent="0.3">
      <c r="A69" s="17">
        <v>68</v>
      </c>
      <c r="B69" s="18">
        <v>81876</v>
      </c>
      <c r="C69" s="18">
        <v>81</v>
      </c>
      <c r="D69" s="19" t="s">
        <v>140</v>
      </c>
      <c r="E69" s="19" t="s">
        <v>68</v>
      </c>
      <c r="F69" s="18">
        <v>4</v>
      </c>
      <c r="G69" s="19" t="s">
        <v>18</v>
      </c>
      <c r="H69" s="19" t="s">
        <v>811</v>
      </c>
      <c r="I69" s="19" t="s">
        <v>812</v>
      </c>
      <c r="J69" s="18">
        <v>40.69</v>
      </c>
      <c r="K69" s="20">
        <v>125.75</v>
      </c>
      <c r="N69">
        <f t="shared" si="4"/>
        <v>81876</v>
      </c>
      <c r="O69">
        <f>IF(AND(A69&gt;0,A69&lt;999),IFERROR(VLOOKUP(results5125[[#This Row],[Card]],U14W[],1,FALSE),0),0)</f>
        <v>81876</v>
      </c>
      <c r="P69">
        <f t="shared" si="5"/>
        <v>68</v>
      </c>
    </row>
    <row r="70" spans="1:16" x14ac:dyDescent="0.3">
      <c r="A70" s="13">
        <v>69</v>
      </c>
      <c r="B70" s="14">
        <v>80624</v>
      </c>
      <c r="C70" s="14">
        <v>94</v>
      </c>
      <c r="D70" s="15" t="s">
        <v>436</v>
      </c>
      <c r="E70" s="15" t="s">
        <v>68</v>
      </c>
      <c r="F70" s="14">
        <v>5</v>
      </c>
      <c r="G70" s="15" t="s">
        <v>18</v>
      </c>
      <c r="H70" s="15" t="s">
        <v>804</v>
      </c>
      <c r="I70" s="15" t="s">
        <v>813</v>
      </c>
      <c r="J70" s="14">
        <v>40.81</v>
      </c>
      <c r="K70" s="16">
        <v>128.24</v>
      </c>
      <c r="N70">
        <f t="shared" si="4"/>
        <v>80624</v>
      </c>
      <c r="O70">
        <f>IF(AND(A70&gt;0,A70&lt;999),IFERROR(VLOOKUP(results5125[[#This Row],[Card]],U14W[],1,FALSE),0),0)</f>
        <v>80624</v>
      </c>
      <c r="P70">
        <f t="shared" si="5"/>
        <v>69</v>
      </c>
    </row>
    <row r="71" spans="1:16" x14ac:dyDescent="0.3">
      <c r="A71" s="17">
        <v>69</v>
      </c>
      <c r="B71" s="18">
        <v>85314</v>
      </c>
      <c r="C71" s="18">
        <v>76</v>
      </c>
      <c r="D71" s="19" t="s">
        <v>221</v>
      </c>
      <c r="E71" s="19" t="s">
        <v>151</v>
      </c>
      <c r="F71" s="18">
        <v>4</v>
      </c>
      <c r="G71" s="19" t="s">
        <v>18</v>
      </c>
      <c r="H71" s="19" t="s">
        <v>806</v>
      </c>
      <c r="I71" s="19" t="s">
        <v>814</v>
      </c>
      <c r="J71" s="18">
        <v>40.81</v>
      </c>
      <c r="K71" s="20">
        <v>128.24</v>
      </c>
      <c r="N71">
        <f t="shared" si="4"/>
        <v>85314</v>
      </c>
      <c r="O71">
        <f>IF(AND(A71&gt;0,A71&lt;999),IFERROR(VLOOKUP(results5125[[#This Row],[Card]],U14W[],1,FALSE),0),0)</f>
        <v>85314</v>
      </c>
      <c r="P71">
        <f t="shared" si="5"/>
        <v>69</v>
      </c>
    </row>
    <row r="72" spans="1:16" x14ac:dyDescent="0.3">
      <c r="A72" s="13">
        <v>71</v>
      </c>
      <c r="B72" s="14">
        <v>76233</v>
      </c>
      <c r="C72" s="14">
        <v>62</v>
      </c>
      <c r="D72" s="15" t="s">
        <v>167</v>
      </c>
      <c r="E72" s="15" t="s">
        <v>68</v>
      </c>
      <c r="F72" s="14">
        <v>5</v>
      </c>
      <c r="G72" s="15" t="s">
        <v>18</v>
      </c>
      <c r="H72" s="15" t="s">
        <v>815</v>
      </c>
      <c r="I72" s="15" t="s">
        <v>816</v>
      </c>
      <c r="J72" s="14">
        <v>40.92</v>
      </c>
      <c r="K72" s="16">
        <v>130.53</v>
      </c>
      <c r="N72">
        <f t="shared" si="4"/>
        <v>76233</v>
      </c>
      <c r="O72">
        <f>IF(AND(A72&gt;0,A72&lt;999),IFERROR(VLOOKUP(results5125[[#This Row],[Card]],U14W[],1,FALSE),0),0)</f>
        <v>76233</v>
      </c>
      <c r="P72">
        <f t="shared" si="5"/>
        <v>71</v>
      </c>
    </row>
    <row r="73" spans="1:16" x14ac:dyDescent="0.3">
      <c r="A73" s="17">
        <v>72</v>
      </c>
      <c r="B73" s="18">
        <v>78516</v>
      </c>
      <c r="C73" s="18">
        <v>100</v>
      </c>
      <c r="D73" s="19" t="s">
        <v>165</v>
      </c>
      <c r="E73" s="19" t="s">
        <v>95</v>
      </c>
      <c r="F73" s="18">
        <v>5</v>
      </c>
      <c r="G73" s="19" t="s">
        <v>18</v>
      </c>
      <c r="H73" s="19" t="s">
        <v>817</v>
      </c>
      <c r="I73" s="19" t="s">
        <v>818</v>
      </c>
      <c r="J73" s="18">
        <v>40.97</v>
      </c>
      <c r="K73" s="20">
        <v>131.57</v>
      </c>
      <c r="N73">
        <f t="shared" si="4"/>
        <v>78516</v>
      </c>
      <c r="O73">
        <f>IF(AND(A73&gt;0,A73&lt;999),IFERROR(VLOOKUP(results5125[[#This Row],[Card]],U14W[],1,FALSE),0),0)</f>
        <v>78516</v>
      </c>
      <c r="P73">
        <f t="shared" si="5"/>
        <v>72</v>
      </c>
    </row>
    <row r="74" spans="1:16" x14ac:dyDescent="0.3">
      <c r="A74" s="13">
        <v>73</v>
      </c>
      <c r="B74" s="14">
        <v>84758</v>
      </c>
      <c r="C74" s="14">
        <v>92</v>
      </c>
      <c r="D74" s="15" t="s">
        <v>219</v>
      </c>
      <c r="E74" s="15" t="s">
        <v>21</v>
      </c>
      <c r="F74" s="14">
        <v>5</v>
      </c>
      <c r="G74" s="15" t="s">
        <v>18</v>
      </c>
      <c r="H74" s="15" t="s">
        <v>803</v>
      </c>
      <c r="I74" s="15" t="s">
        <v>819</v>
      </c>
      <c r="J74" s="14">
        <v>41.09</v>
      </c>
      <c r="K74" s="16">
        <v>134.06</v>
      </c>
      <c r="N74">
        <f t="shared" si="4"/>
        <v>84758</v>
      </c>
      <c r="O74">
        <f>IF(AND(A74&gt;0,A74&lt;999),IFERROR(VLOOKUP(results5125[[#This Row],[Card]],U14W[],1,FALSE),0),0)</f>
        <v>84758</v>
      </c>
      <c r="P74">
        <f t="shared" si="5"/>
        <v>73</v>
      </c>
    </row>
    <row r="75" spans="1:16" x14ac:dyDescent="0.3">
      <c r="A75" s="17">
        <v>74</v>
      </c>
      <c r="B75" s="18">
        <v>87013</v>
      </c>
      <c r="C75" s="18">
        <v>86</v>
      </c>
      <c r="D75" s="19" t="s">
        <v>173</v>
      </c>
      <c r="E75" s="19" t="s">
        <v>105</v>
      </c>
      <c r="F75" s="18">
        <v>5</v>
      </c>
      <c r="G75" s="19" t="s">
        <v>18</v>
      </c>
      <c r="H75" s="19" t="s">
        <v>805</v>
      </c>
      <c r="I75" s="19" t="s">
        <v>820</v>
      </c>
      <c r="J75" s="18">
        <v>41.29</v>
      </c>
      <c r="K75" s="20">
        <v>138.22</v>
      </c>
      <c r="N75">
        <f t="shared" si="4"/>
        <v>87013</v>
      </c>
      <c r="O75">
        <f>IF(AND(A75&gt;0,A75&lt;999),IFERROR(VLOOKUP(results5125[[#This Row],[Card]],U14W[],1,FALSE),0),0)</f>
        <v>87013</v>
      </c>
      <c r="P75">
        <f t="shared" si="5"/>
        <v>74</v>
      </c>
    </row>
    <row r="76" spans="1:16" x14ac:dyDescent="0.3">
      <c r="A76" s="13">
        <v>75</v>
      </c>
      <c r="B76" s="14">
        <v>87019</v>
      </c>
      <c r="C76" s="14">
        <v>93</v>
      </c>
      <c r="D76" s="15" t="s">
        <v>201</v>
      </c>
      <c r="E76" s="15" t="s">
        <v>105</v>
      </c>
      <c r="F76" s="14">
        <v>5</v>
      </c>
      <c r="G76" s="15" t="s">
        <v>18</v>
      </c>
      <c r="H76" s="15" t="s">
        <v>819</v>
      </c>
      <c r="I76" s="15" t="s">
        <v>821</v>
      </c>
      <c r="J76" s="14">
        <v>41.95</v>
      </c>
      <c r="K76" s="16">
        <v>151.94</v>
      </c>
      <c r="N76">
        <f t="shared" si="4"/>
        <v>87019</v>
      </c>
      <c r="O76">
        <f>IF(AND(A76&gt;0,A76&lt;999),IFERROR(VLOOKUP(results5125[[#This Row],[Card]],U14W[],1,FALSE),0),0)</f>
        <v>87019</v>
      </c>
      <c r="P76">
        <f t="shared" si="5"/>
        <v>75</v>
      </c>
    </row>
    <row r="77" spans="1:16" x14ac:dyDescent="0.3">
      <c r="A77" s="17">
        <v>76</v>
      </c>
      <c r="B77" s="18">
        <v>78808</v>
      </c>
      <c r="C77" s="18">
        <v>12</v>
      </c>
      <c r="D77" s="19" t="s">
        <v>441</v>
      </c>
      <c r="E77" s="19" t="s">
        <v>442</v>
      </c>
      <c r="F77" s="18">
        <v>4</v>
      </c>
      <c r="G77" s="19" t="s">
        <v>18</v>
      </c>
      <c r="H77" s="19" t="s">
        <v>822</v>
      </c>
      <c r="I77" s="19" t="s">
        <v>823</v>
      </c>
      <c r="J77" s="18">
        <v>41.96</v>
      </c>
      <c r="K77" s="20">
        <v>152.15</v>
      </c>
      <c r="N77">
        <f t="shared" si="4"/>
        <v>78808</v>
      </c>
      <c r="O77">
        <f>IF(AND(A77&gt;0,A77&lt;999),IFERROR(VLOOKUP(results5125[[#This Row],[Card]],U14W[],1,FALSE),0),0)</f>
        <v>78808</v>
      </c>
      <c r="P77">
        <f t="shared" si="5"/>
        <v>76</v>
      </c>
    </row>
    <row r="78" spans="1:16" x14ac:dyDescent="0.3">
      <c r="A78" s="13">
        <v>77</v>
      </c>
      <c r="B78" s="14">
        <v>82207</v>
      </c>
      <c r="C78" s="14">
        <v>88</v>
      </c>
      <c r="D78" s="15" t="s">
        <v>207</v>
      </c>
      <c r="E78" s="15" t="s">
        <v>17</v>
      </c>
      <c r="F78" s="14">
        <v>5</v>
      </c>
      <c r="G78" s="15" t="s">
        <v>18</v>
      </c>
      <c r="H78" s="15" t="s">
        <v>813</v>
      </c>
      <c r="I78" s="15" t="s">
        <v>824</v>
      </c>
      <c r="J78" s="14">
        <v>42.07</v>
      </c>
      <c r="K78" s="16">
        <v>154.43</v>
      </c>
      <c r="N78">
        <f t="shared" si="4"/>
        <v>82207</v>
      </c>
      <c r="O78">
        <f>IF(AND(A78&gt;0,A78&lt;999),IFERROR(VLOOKUP(results5125[[#This Row],[Card]],U14W[],1,FALSE),0),0)</f>
        <v>82207</v>
      </c>
      <c r="P78">
        <f t="shared" si="5"/>
        <v>77</v>
      </c>
    </row>
    <row r="79" spans="1:16" x14ac:dyDescent="0.3">
      <c r="A79" s="17">
        <v>78</v>
      </c>
      <c r="B79" s="18">
        <v>81137</v>
      </c>
      <c r="C79" s="18">
        <v>96</v>
      </c>
      <c r="D79" s="19" t="s">
        <v>205</v>
      </c>
      <c r="E79" s="19" t="s">
        <v>17</v>
      </c>
      <c r="F79" s="18">
        <v>5</v>
      </c>
      <c r="G79" s="19" t="s">
        <v>18</v>
      </c>
      <c r="H79" s="19" t="s">
        <v>825</v>
      </c>
      <c r="I79" s="19" t="s">
        <v>826</v>
      </c>
      <c r="J79" s="18">
        <v>42.44</v>
      </c>
      <c r="K79" s="20">
        <v>162.12</v>
      </c>
      <c r="N79">
        <f t="shared" si="4"/>
        <v>81137</v>
      </c>
      <c r="O79">
        <f>IF(AND(A79&gt;0,A79&lt;999),IFERROR(VLOOKUP(results5125[[#This Row],[Card]],U14W[],1,FALSE),0),0)</f>
        <v>81137</v>
      </c>
      <c r="P79">
        <f t="shared" si="5"/>
        <v>78</v>
      </c>
    </row>
    <row r="80" spans="1:16" x14ac:dyDescent="0.3">
      <c r="A80" s="13">
        <v>79</v>
      </c>
      <c r="B80" s="14">
        <v>88417</v>
      </c>
      <c r="C80" s="14">
        <v>103</v>
      </c>
      <c r="D80" s="15" t="s">
        <v>193</v>
      </c>
      <c r="E80" s="15" t="s">
        <v>105</v>
      </c>
      <c r="F80" s="14">
        <v>5</v>
      </c>
      <c r="G80" s="15" t="s">
        <v>18</v>
      </c>
      <c r="H80" s="15" t="s">
        <v>827</v>
      </c>
      <c r="I80" s="15" t="s">
        <v>828</v>
      </c>
      <c r="J80" s="14">
        <v>42.63</v>
      </c>
      <c r="K80" s="16">
        <v>166.07</v>
      </c>
      <c r="N80">
        <f t="shared" si="4"/>
        <v>88417</v>
      </c>
      <c r="O80">
        <f>IF(AND(A80&gt;0,A80&lt;999),IFERROR(VLOOKUP(results5125[[#This Row],[Card]],U14W[],1,FALSE),0),0)</f>
        <v>88417</v>
      </c>
      <c r="P80">
        <f t="shared" si="5"/>
        <v>79</v>
      </c>
    </row>
    <row r="81" spans="1:16" x14ac:dyDescent="0.3">
      <c r="A81" s="17">
        <v>80</v>
      </c>
      <c r="B81" s="18">
        <v>86153</v>
      </c>
      <c r="C81" s="18">
        <v>106</v>
      </c>
      <c r="D81" s="19" t="s">
        <v>209</v>
      </c>
      <c r="E81" s="19" t="s">
        <v>51</v>
      </c>
      <c r="F81" s="18">
        <v>5</v>
      </c>
      <c r="G81" s="19" t="s">
        <v>18</v>
      </c>
      <c r="H81" s="19" t="s">
        <v>829</v>
      </c>
      <c r="I81" s="19" t="s">
        <v>830</v>
      </c>
      <c r="J81" s="18">
        <v>43.18</v>
      </c>
      <c r="K81" s="20">
        <v>177.51</v>
      </c>
      <c r="N81">
        <f t="shared" si="4"/>
        <v>86153</v>
      </c>
      <c r="O81">
        <f>IF(AND(A81&gt;0,A81&lt;999),IFERROR(VLOOKUP(results5125[[#This Row],[Card]],U14W[],1,FALSE),0),0)</f>
        <v>86153</v>
      </c>
      <c r="P81">
        <f t="shared" si="5"/>
        <v>80</v>
      </c>
    </row>
    <row r="82" spans="1:16" x14ac:dyDescent="0.3">
      <c r="A82" s="13">
        <v>81</v>
      </c>
      <c r="B82" s="14">
        <v>88248</v>
      </c>
      <c r="C82" s="14">
        <v>101</v>
      </c>
      <c r="D82" s="15" t="s">
        <v>177</v>
      </c>
      <c r="E82" s="15" t="s">
        <v>105</v>
      </c>
      <c r="F82" s="14">
        <v>5</v>
      </c>
      <c r="G82" s="15" t="s">
        <v>18</v>
      </c>
      <c r="H82" s="15" t="s">
        <v>831</v>
      </c>
      <c r="I82" s="15" t="s">
        <v>832</v>
      </c>
      <c r="J82" s="14">
        <v>43.56</v>
      </c>
      <c r="K82" s="16">
        <v>185.4</v>
      </c>
      <c r="N82">
        <f t="shared" si="4"/>
        <v>88248</v>
      </c>
      <c r="O82">
        <f>IF(AND(A82&gt;0,A82&lt;999),IFERROR(VLOOKUP(results5125[[#This Row],[Card]],U14W[],1,FALSE),0),0)</f>
        <v>88248</v>
      </c>
      <c r="P82">
        <f t="shared" si="5"/>
        <v>81</v>
      </c>
    </row>
    <row r="83" spans="1:16" x14ac:dyDescent="0.3">
      <c r="A83" s="17">
        <v>82</v>
      </c>
      <c r="B83" s="18">
        <v>85550</v>
      </c>
      <c r="C83" s="18">
        <v>7</v>
      </c>
      <c r="D83" s="19" t="s">
        <v>213</v>
      </c>
      <c r="E83" s="19" t="s">
        <v>65</v>
      </c>
      <c r="F83" s="18">
        <v>4</v>
      </c>
      <c r="G83" s="19" t="s">
        <v>18</v>
      </c>
      <c r="H83" s="19" t="s">
        <v>833</v>
      </c>
      <c r="I83" s="19" t="s">
        <v>834</v>
      </c>
      <c r="J83" s="18">
        <v>47.34</v>
      </c>
      <c r="K83" s="20">
        <v>263.97000000000003</v>
      </c>
      <c r="N83">
        <f t="shared" si="4"/>
        <v>85550</v>
      </c>
      <c r="O83">
        <f>IF(AND(A83&gt;0,A83&lt;999),IFERROR(VLOOKUP(results5125[[#This Row],[Card]],U14W[],1,FALSE),0),0)</f>
        <v>85550</v>
      </c>
      <c r="P83">
        <f t="shared" si="5"/>
        <v>82</v>
      </c>
    </row>
    <row r="84" spans="1:16" x14ac:dyDescent="0.3">
      <c r="A84" s="13">
        <v>83</v>
      </c>
      <c r="B84" s="14">
        <v>80370</v>
      </c>
      <c r="C84" s="14">
        <v>95</v>
      </c>
      <c r="D84" s="15" t="s">
        <v>211</v>
      </c>
      <c r="E84" s="15" t="s">
        <v>48</v>
      </c>
      <c r="F84" s="14">
        <v>5</v>
      </c>
      <c r="G84" s="15" t="s">
        <v>18</v>
      </c>
      <c r="H84" s="15" t="s">
        <v>835</v>
      </c>
      <c r="I84" s="15" t="s">
        <v>836</v>
      </c>
      <c r="J84" s="14">
        <v>51.86</v>
      </c>
      <c r="K84" s="16">
        <v>357.92</v>
      </c>
      <c r="N84">
        <f t="shared" si="4"/>
        <v>80370</v>
      </c>
      <c r="O84">
        <f>IF(AND(A84&gt;0,A84&lt;999),IFERROR(VLOOKUP(results5125[[#This Row],[Card]],U14W[],1,FALSE),0),0)</f>
        <v>80370</v>
      </c>
      <c r="P84">
        <f t="shared" si="5"/>
        <v>83</v>
      </c>
    </row>
    <row r="85" spans="1:16" x14ac:dyDescent="0.3">
      <c r="A85" s="17">
        <v>999</v>
      </c>
      <c r="B85" s="18">
        <v>80732</v>
      </c>
      <c r="C85" s="18">
        <v>2</v>
      </c>
      <c r="D85" s="19" t="s">
        <v>52</v>
      </c>
      <c r="E85" s="19" t="s">
        <v>17</v>
      </c>
      <c r="F85" s="18">
        <v>4</v>
      </c>
      <c r="G85" s="19" t="s">
        <v>18</v>
      </c>
      <c r="H85" s="19" t="s">
        <v>216</v>
      </c>
      <c r="I85" s="19" t="s">
        <v>216</v>
      </c>
      <c r="J85" s="18"/>
      <c r="K85" s="20">
        <v>0</v>
      </c>
      <c r="N85">
        <f t="shared" si="4"/>
        <v>80732</v>
      </c>
      <c r="O85">
        <f>IF(AND(A85&gt;0,A85&lt;999),IFERROR(VLOOKUP(results5125[[#This Row],[Card]],U14W[],1,FALSE),0),0)</f>
        <v>0</v>
      </c>
      <c r="P85">
        <f t="shared" si="5"/>
        <v>999</v>
      </c>
    </row>
    <row r="86" spans="1:16" x14ac:dyDescent="0.3">
      <c r="A86" s="13">
        <v>999</v>
      </c>
      <c r="B86" s="14">
        <v>81099</v>
      </c>
      <c r="C86" s="14">
        <v>3</v>
      </c>
      <c r="D86" s="15" t="s">
        <v>217</v>
      </c>
      <c r="E86" s="15" t="s">
        <v>17</v>
      </c>
      <c r="F86" s="14">
        <v>5</v>
      </c>
      <c r="G86" s="15" t="s">
        <v>18</v>
      </c>
      <c r="H86" s="15" t="s">
        <v>216</v>
      </c>
      <c r="I86" s="15" t="s">
        <v>216</v>
      </c>
      <c r="J86" s="14"/>
      <c r="K86" s="16">
        <v>0</v>
      </c>
      <c r="N86">
        <f t="shared" si="4"/>
        <v>81099</v>
      </c>
      <c r="O86">
        <f>IF(AND(A86&gt;0,A86&lt;999),IFERROR(VLOOKUP(results5125[[#This Row],[Card]],U14W[],1,FALSE),0),0)</f>
        <v>0</v>
      </c>
      <c r="P86">
        <f t="shared" si="5"/>
        <v>999</v>
      </c>
    </row>
    <row r="87" spans="1:16" x14ac:dyDescent="0.3">
      <c r="A87" s="17">
        <v>999</v>
      </c>
      <c r="B87" s="18">
        <v>78410</v>
      </c>
      <c r="C87" s="18">
        <v>8</v>
      </c>
      <c r="D87" s="19" t="s">
        <v>64</v>
      </c>
      <c r="E87" s="19" t="s">
        <v>65</v>
      </c>
      <c r="F87" s="18">
        <v>4</v>
      </c>
      <c r="G87" s="19" t="s">
        <v>18</v>
      </c>
      <c r="H87" s="19" t="s">
        <v>216</v>
      </c>
      <c r="I87" s="19" t="s">
        <v>216</v>
      </c>
      <c r="J87" s="18"/>
      <c r="K87" s="20">
        <v>0</v>
      </c>
      <c r="N87">
        <f t="shared" si="4"/>
        <v>78410</v>
      </c>
      <c r="O87">
        <f>IF(AND(A87&gt;0,A87&lt;999),IFERROR(VLOOKUP(results5125[[#This Row],[Card]],U14W[],1,FALSE),0),0)</f>
        <v>0</v>
      </c>
      <c r="P87">
        <f t="shared" si="5"/>
        <v>999</v>
      </c>
    </row>
    <row r="88" spans="1:16" x14ac:dyDescent="0.3">
      <c r="A88" s="13">
        <v>999</v>
      </c>
      <c r="B88" s="14">
        <v>81869</v>
      </c>
      <c r="C88" s="14">
        <v>38</v>
      </c>
      <c r="D88" s="15" t="s">
        <v>67</v>
      </c>
      <c r="E88" s="15" t="s">
        <v>68</v>
      </c>
      <c r="F88" s="14">
        <v>5</v>
      </c>
      <c r="G88" s="15" t="s">
        <v>18</v>
      </c>
      <c r="H88" s="15" t="s">
        <v>216</v>
      </c>
      <c r="I88" s="15" t="s">
        <v>216</v>
      </c>
      <c r="J88" s="14"/>
      <c r="K88" s="16">
        <v>0</v>
      </c>
      <c r="N88">
        <f t="shared" si="4"/>
        <v>81869</v>
      </c>
      <c r="O88">
        <f>IF(AND(A88&gt;0,A88&lt;999),IFERROR(VLOOKUP(results5125[[#This Row],[Card]],U14W[],1,FALSE),0),0)</f>
        <v>0</v>
      </c>
      <c r="P88">
        <f t="shared" si="5"/>
        <v>999</v>
      </c>
    </row>
    <row r="89" spans="1:16" x14ac:dyDescent="0.3">
      <c r="A89" s="17">
        <v>999</v>
      </c>
      <c r="B89" s="18">
        <v>85444</v>
      </c>
      <c r="C89" s="18">
        <v>42</v>
      </c>
      <c r="D89" s="19" t="s">
        <v>126</v>
      </c>
      <c r="E89" s="19" t="s">
        <v>51</v>
      </c>
      <c r="F89" s="18">
        <v>5</v>
      </c>
      <c r="G89" s="19" t="s">
        <v>18</v>
      </c>
      <c r="H89" s="19" t="s">
        <v>216</v>
      </c>
      <c r="I89" s="19" t="s">
        <v>216</v>
      </c>
      <c r="J89" s="18"/>
      <c r="K89" s="20">
        <v>0</v>
      </c>
      <c r="N89">
        <f t="shared" si="4"/>
        <v>85444</v>
      </c>
      <c r="O89">
        <f>IF(AND(A89&gt;0,A89&lt;999),IFERROR(VLOOKUP(results5125[[#This Row],[Card]],U14W[],1,FALSE),0),0)</f>
        <v>0</v>
      </c>
      <c r="P89">
        <f t="shared" si="5"/>
        <v>999</v>
      </c>
    </row>
    <row r="90" spans="1:16" x14ac:dyDescent="0.3">
      <c r="A90" s="13">
        <v>999</v>
      </c>
      <c r="B90" s="14">
        <v>82187</v>
      </c>
      <c r="C90" s="14">
        <v>75</v>
      </c>
      <c r="D90" s="15" t="s">
        <v>466</v>
      </c>
      <c r="E90" s="15" t="s">
        <v>51</v>
      </c>
      <c r="F90" s="14">
        <v>4</v>
      </c>
      <c r="G90" s="15" t="s">
        <v>18</v>
      </c>
      <c r="H90" s="15" t="s">
        <v>216</v>
      </c>
      <c r="I90" s="15" t="s">
        <v>216</v>
      </c>
      <c r="J90" s="14"/>
      <c r="K90" s="16">
        <v>0</v>
      </c>
      <c r="N90">
        <f t="shared" si="4"/>
        <v>82187</v>
      </c>
      <c r="O90">
        <f>IF(AND(A90&gt;0,A90&lt;999),IFERROR(VLOOKUP(results5125[[#This Row],[Card]],U14W[],1,FALSE),0),0)</f>
        <v>0</v>
      </c>
      <c r="P90">
        <f t="shared" si="5"/>
        <v>999</v>
      </c>
    </row>
    <row r="91" spans="1:16" x14ac:dyDescent="0.3">
      <c r="A91" s="17">
        <v>999</v>
      </c>
      <c r="B91" s="18">
        <v>80368</v>
      </c>
      <c r="C91" s="18">
        <v>79</v>
      </c>
      <c r="D91" s="19" t="s">
        <v>175</v>
      </c>
      <c r="E91" s="19" t="s">
        <v>105</v>
      </c>
      <c r="F91" s="18">
        <v>4</v>
      </c>
      <c r="G91" s="19" t="s">
        <v>18</v>
      </c>
      <c r="H91" s="19" t="s">
        <v>216</v>
      </c>
      <c r="I91" s="19" t="s">
        <v>216</v>
      </c>
      <c r="J91" s="18"/>
      <c r="K91" s="20">
        <v>0</v>
      </c>
      <c r="N91">
        <f t="shared" si="4"/>
        <v>80368</v>
      </c>
      <c r="O91">
        <f>IF(AND(A91&gt;0,A91&lt;999),IFERROR(VLOOKUP(results5125[[#This Row],[Card]],U14W[],1,FALSE),0),0)</f>
        <v>0</v>
      </c>
      <c r="P91">
        <f t="shared" si="5"/>
        <v>999</v>
      </c>
    </row>
    <row r="92" spans="1:16" x14ac:dyDescent="0.3">
      <c r="A92" s="13">
        <v>999</v>
      </c>
      <c r="B92" s="14">
        <v>88510</v>
      </c>
      <c r="C92" s="14">
        <v>82</v>
      </c>
      <c r="D92" s="15" t="s">
        <v>76</v>
      </c>
      <c r="E92" s="15" t="s">
        <v>68</v>
      </c>
      <c r="F92" s="14">
        <v>4</v>
      </c>
      <c r="G92" s="15" t="s">
        <v>18</v>
      </c>
      <c r="H92" s="15" t="s">
        <v>216</v>
      </c>
      <c r="I92" s="15" t="s">
        <v>216</v>
      </c>
      <c r="J92" s="14"/>
      <c r="K92" s="16">
        <v>0</v>
      </c>
      <c r="N92">
        <f t="shared" si="4"/>
        <v>88510</v>
      </c>
      <c r="O92">
        <f>IF(AND(A92&gt;0,A92&lt;999),IFERROR(VLOOKUP(results5125[[#This Row],[Card]],U14W[],1,FALSE),0),0)</f>
        <v>0</v>
      </c>
      <c r="P92">
        <f t="shared" si="5"/>
        <v>999</v>
      </c>
    </row>
    <row r="93" spans="1:16" x14ac:dyDescent="0.3">
      <c r="A93" s="17">
        <v>999</v>
      </c>
      <c r="B93" s="18">
        <v>82204</v>
      </c>
      <c r="C93" s="18">
        <v>4</v>
      </c>
      <c r="D93" s="19" t="s">
        <v>30</v>
      </c>
      <c r="E93" s="19" t="s">
        <v>26</v>
      </c>
      <c r="F93" s="18">
        <v>4</v>
      </c>
      <c r="G93" s="19" t="s">
        <v>18</v>
      </c>
      <c r="H93" s="19" t="s">
        <v>218</v>
      </c>
      <c r="I93" s="19" t="s">
        <v>837</v>
      </c>
      <c r="J93" s="18"/>
      <c r="K93" s="20">
        <v>0</v>
      </c>
      <c r="N93">
        <f t="shared" si="4"/>
        <v>82204</v>
      </c>
      <c r="O93">
        <f>IF(AND(A93&gt;0,A93&lt;999),IFERROR(VLOOKUP(results5125[[#This Row],[Card]],U14W[],1,FALSE),0),0)</f>
        <v>0</v>
      </c>
      <c r="P93">
        <f t="shared" si="5"/>
        <v>999</v>
      </c>
    </row>
    <row r="94" spans="1:16" x14ac:dyDescent="0.3">
      <c r="A94" s="13">
        <v>999</v>
      </c>
      <c r="B94" s="14">
        <v>80672</v>
      </c>
      <c r="C94" s="14">
        <v>13</v>
      </c>
      <c r="D94" s="15" t="s">
        <v>50</v>
      </c>
      <c r="E94" s="15" t="s">
        <v>51</v>
      </c>
      <c r="F94" s="14">
        <v>4</v>
      </c>
      <c r="G94" s="15" t="s">
        <v>18</v>
      </c>
      <c r="H94" s="15" t="s">
        <v>218</v>
      </c>
      <c r="I94" s="15" t="s">
        <v>838</v>
      </c>
      <c r="J94" s="14"/>
      <c r="K94" s="16">
        <v>0</v>
      </c>
      <c r="N94">
        <f t="shared" si="4"/>
        <v>80672</v>
      </c>
      <c r="O94">
        <f>IF(AND(A94&gt;0,A94&lt;999),IFERROR(VLOOKUP(results5125[[#This Row],[Card]],U14W[],1,FALSE),0),0)</f>
        <v>0</v>
      </c>
      <c r="P94">
        <f t="shared" si="5"/>
        <v>999</v>
      </c>
    </row>
    <row r="95" spans="1:16" x14ac:dyDescent="0.3">
      <c r="A95" s="17">
        <v>999</v>
      </c>
      <c r="B95" s="18">
        <v>80816</v>
      </c>
      <c r="C95" s="18">
        <v>16</v>
      </c>
      <c r="D95" s="19" t="s">
        <v>20</v>
      </c>
      <c r="E95" s="19" t="s">
        <v>21</v>
      </c>
      <c r="F95" s="18">
        <v>4</v>
      </c>
      <c r="G95" s="19" t="s">
        <v>18</v>
      </c>
      <c r="H95" s="19" t="s">
        <v>218</v>
      </c>
      <c r="I95" s="19" t="s">
        <v>839</v>
      </c>
      <c r="J95" s="18"/>
      <c r="K95" s="20">
        <v>0</v>
      </c>
      <c r="N95">
        <f t="shared" si="4"/>
        <v>80816</v>
      </c>
      <c r="O95">
        <f>IF(AND(A95&gt;0,A95&lt;999),IFERROR(VLOOKUP(results5125[[#This Row],[Card]],U14W[],1,FALSE),0),0)</f>
        <v>0</v>
      </c>
      <c r="P95">
        <f t="shared" si="5"/>
        <v>999</v>
      </c>
    </row>
    <row r="96" spans="1:16" x14ac:dyDescent="0.3">
      <c r="A96" s="13">
        <v>999</v>
      </c>
      <c r="B96" s="14">
        <v>80823</v>
      </c>
      <c r="C96" s="14">
        <v>22</v>
      </c>
      <c r="D96" s="15" t="s">
        <v>60</v>
      </c>
      <c r="E96" s="15" t="s">
        <v>21</v>
      </c>
      <c r="F96" s="14">
        <v>4</v>
      </c>
      <c r="G96" s="15" t="s">
        <v>18</v>
      </c>
      <c r="H96" s="15" t="s">
        <v>218</v>
      </c>
      <c r="I96" s="15" t="s">
        <v>840</v>
      </c>
      <c r="J96" s="14"/>
      <c r="K96" s="16">
        <v>0</v>
      </c>
      <c r="N96">
        <f t="shared" si="4"/>
        <v>80823</v>
      </c>
      <c r="O96">
        <f>IF(AND(A96&gt;0,A96&lt;999),IFERROR(VLOOKUP(results5125[[#This Row],[Card]],U14W[],1,FALSE),0),0)</f>
        <v>0</v>
      </c>
      <c r="P96">
        <f t="shared" si="5"/>
        <v>999</v>
      </c>
    </row>
    <row r="97" spans="1:16" x14ac:dyDescent="0.3">
      <c r="A97" s="17">
        <v>999</v>
      </c>
      <c r="B97" s="18">
        <v>80818</v>
      </c>
      <c r="C97" s="18">
        <v>27</v>
      </c>
      <c r="D97" s="19" t="s">
        <v>23</v>
      </c>
      <c r="E97" s="19" t="s">
        <v>21</v>
      </c>
      <c r="F97" s="18">
        <v>4</v>
      </c>
      <c r="G97" s="19" t="s">
        <v>18</v>
      </c>
      <c r="H97" s="19" t="s">
        <v>218</v>
      </c>
      <c r="I97" s="19" t="s">
        <v>841</v>
      </c>
      <c r="J97" s="18"/>
      <c r="K97" s="20">
        <v>0</v>
      </c>
      <c r="N97">
        <f t="shared" si="4"/>
        <v>80818</v>
      </c>
      <c r="O97">
        <f>IF(AND(A97&gt;0,A97&lt;999),IFERROR(VLOOKUP(results5125[[#This Row],[Card]],U14W[],1,FALSE),0),0)</f>
        <v>0</v>
      </c>
      <c r="P97">
        <f t="shared" si="5"/>
        <v>999</v>
      </c>
    </row>
    <row r="98" spans="1:16" x14ac:dyDescent="0.3">
      <c r="A98" s="13">
        <v>999</v>
      </c>
      <c r="B98" s="14">
        <v>77127</v>
      </c>
      <c r="C98" s="14">
        <v>30</v>
      </c>
      <c r="D98" s="15" t="s">
        <v>550</v>
      </c>
      <c r="E98" s="15" t="s">
        <v>95</v>
      </c>
      <c r="F98" s="14">
        <v>4</v>
      </c>
      <c r="G98" s="15" t="s">
        <v>18</v>
      </c>
      <c r="H98" s="15" t="s">
        <v>218</v>
      </c>
      <c r="I98" s="15" t="s">
        <v>842</v>
      </c>
      <c r="J98" s="14"/>
      <c r="K98" s="16">
        <v>0</v>
      </c>
      <c r="N98">
        <f t="shared" ref="N98:N107" si="6">B98</f>
        <v>77127</v>
      </c>
      <c r="O98">
        <f>IF(AND(A98&gt;0,A98&lt;999),IFERROR(VLOOKUP(results5125[[#This Row],[Card]],U14W[],1,FALSE),0),0)</f>
        <v>0</v>
      </c>
      <c r="P98">
        <f t="shared" ref="P98:P107" si="7">A98</f>
        <v>999</v>
      </c>
    </row>
    <row r="99" spans="1:16" x14ac:dyDescent="0.3">
      <c r="A99" s="17">
        <v>999</v>
      </c>
      <c r="B99" s="18">
        <v>84757</v>
      </c>
      <c r="C99" s="18">
        <v>89</v>
      </c>
      <c r="D99" s="19" t="s">
        <v>130</v>
      </c>
      <c r="E99" s="19" t="s">
        <v>21</v>
      </c>
      <c r="F99" s="18">
        <v>5</v>
      </c>
      <c r="G99" s="19" t="s">
        <v>18</v>
      </c>
      <c r="H99" s="19" t="s">
        <v>218</v>
      </c>
      <c r="I99" s="19" t="s">
        <v>843</v>
      </c>
      <c r="J99" s="18"/>
      <c r="K99" s="20">
        <v>0</v>
      </c>
      <c r="N99">
        <f t="shared" si="6"/>
        <v>84757</v>
      </c>
      <c r="O99">
        <f>IF(AND(A99&gt;0,A99&lt;999),IFERROR(VLOOKUP(results5125[[#This Row],[Card]],U14W[],1,FALSE),0),0)</f>
        <v>0</v>
      </c>
      <c r="P99">
        <f t="shared" si="7"/>
        <v>999</v>
      </c>
    </row>
    <row r="100" spans="1:16" x14ac:dyDescent="0.3">
      <c r="A100" s="13">
        <v>999</v>
      </c>
      <c r="B100" s="14">
        <v>72087</v>
      </c>
      <c r="C100" s="14">
        <v>90</v>
      </c>
      <c r="D100" s="15" t="s">
        <v>203</v>
      </c>
      <c r="E100" s="15" t="s">
        <v>41</v>
      </c>
      <c r="F100" s="14">
        <v>5</v>
      </c>
      <c r="G100" s="15" t="s">
        <v>18</v>
      </c>
      <c r="H100" s="15" t="s">
        <v>844</v>
      </c>
      <c r="I100" s="15" t="s">
        <v>216</v>
      </c>
      <c r="J100" s="14"/>
      <c r="K100" s="16">
        <v>0</v>
      </c>
      <c r="N100">
        <f t="shared" si="6"/>
        <v>72087</v>
      </c>
      <c r="O100">
        <f>IF(AND(A100&gt;0,A100&lt;999),IFERROR(VLOOKUP(results5125[[#This Row],[Card]],U14W[],1,FALSE),0),0)</f>
        <v>0</v>
      </c>
      <c r="P100">
        <f t="shared" si="7"/>
        <v>999</v>
      </c>
    </row>
    <row r="101" spans="1:16" x14ac:dyDescent="0.3">
      <c r="A101" s="17">
        <v>999</v>
      </c>
      <c r="B101" s="18">
        <v>80727</v>
      </c>
      <c r="C101" s="18">
        <v>1</v>
      </c>
      <c r="D101" s="19" t="s">
        <v>54</v>
      </c>
      <c r="E101" s="19" t="s">
        <v>17</v>
      </c>
      <c r="F101" s="18">
        <v>5</v>
      </c>
      <c r="G101" s="19" t="s">
        <v>18</v>
      </c>
      <c r="H101" s="19" t="s">
        <v>845</v>
      </c>
      <c r="I101" s="19" t="s">
        <v>218</v>
      </c>
      <c r="J101" s="18"/>
      <c r="K101" s="20">
        <v>0</v>
      </c>
      <c r="N101">
        <f t="shared" si="6"/>
        <v>80727</v>
      </c>
      <c r="O101">
        <f>IF(AND(A101&gt;0,A101&lt;999),IFERROR(VLOOKUP(results5125[[#This Row],[Card]],U14W[],1,FALSE),0),0)</f>
        <v>0</v>
      </c>
      <c r="P101">
        <f t="shared" si="7"/>
        <v>999</v>
      </c>
    </row>
    <row r="102" spans="1:16" x14ac:dyDescent="0.3">
      <c r="A102" s="13">
        <v>999</v>
      </c>
      <c r="B102" s="14">
        <v>76643</v>
      </c>
      <c r="C102" s="14">
        <v>11</v>
      </c>
      <c r="D102" s="15" t="s">
        <v>84</v>
      </c>
      <c r="E102" s="15" t="s">
        <v>48</v>
      </c>
      <c r="F102" s="14">
        <v>4</v>
      </c>
      <c r="G102" s="15" t="s">
        <v>18</v>
      </c>
      <c r="H102" s="15" t="s">
        <v>846</v>
      </c>
      <c r="I102" s="15" t="s">
        <v>218</v>
      </c>
      <c r="J102" s="14"/>
      <c r="K102" s="16">
        <v>0</v>
      </c>
      <c r="N102">
        <f t="shared" si="6"/>
        <v>76643</v>
      </c>
      <c r="O102">
        <f>IF(AND(A102&gt;0,A102&lt;999),IFERROR(VLOOKUP(results5125[[#This Row],[Card]],U14W[],1,FALSE),0),0)</f>
        <v>0</v>
      </c>
      <c r="P102">
        <f t="shared" si="7"/>
        <v>999</v>
      </c>
    </row>
    <row r="103" spans="1:16" x14ac:dyDescent="0.3">
      <c r="A103" s="17">
        <v>999</v>
      </c>
      <c r="B103" s="18">
        <v>81687</v>
      </c>
      <c r="C103" s="18">
        <v>33</v>
      </c>
      <c r="D103" s="19" t="s">
        <v>136</v>
      </c>
      <c r="E103" s="19" t="s">
        <v>88</v>
      </c>
      <c r="F103" s="18">
        <v>4</v>
      </c>
      <c r="G103" s="19" t="s">
        <v>18</v>
      </c>
      <c r="H103" s="19" t="s">
        <v>847</v>
      </c>
      <c r="I103" s="19" t="s">
        <v>218</v>
      </c>
      <c r="J103" s="18"/>
      <c r="K103" s="20">
        <v>0</v>
      </c>
      <c r="N103">
        <f t="shared" si="6"/>
        <v>81687</v>
      </c>
      <c r="O103">
        <f>IF(AND(A103&gt;0,A103&lt;999),IFERROR(VLOOKUP(results5125[[#This Row],[Card]],U14W[],1,FALSE),0),0)</f>
        <v>0</v>
      </c>
      <c r="P103">
        <f t="shared" si="7"/>
        <v>999</v>
      </c>
    </row>
    <row r="104" spans="1:16" x14ac:dyDescent="0.3">
      <c r="A104" s="13">
        <v>999</v>
      </c>
      <c r="B104" s="14">
        <v>87072</v>
      </c>
      <c r="C104" s="14">
        <v>45</v>
      </c>
      <c r="D104" s="15" t="s">
        <v>223</v>
      </c>
      <c r="E104" s="15" t="s">
        <v>151</v>
      </c>
      <c r="F104" s="14">
        <v>5</v>
      </c>
      <c r="G104" s="15" t="s">
        <v>18</v>
      </c>
      <c r="H104" s="15" t="s">
        <v>848</v>
      </c>
      <c r="I104" s="15" t="s">
        <v>218</v>
      </c>
      <c r="J104" s="14"/>
      <c r="K104" s="16">
        <v>0</v>
      </c>
      <c r="N104">
        <f t="shared" si="6"/>
        <v>87072</v>
      </c>
      <c r="O104">
        <f>IF(AND(A104&gt;0,A104&lt;999),IFERROR(VLOOKUP(results5125[[#This Row],[Card]],U14W[],1,FALSE),0),0)</f>
        <v>0</v>
      </c>
      <c r="P104">
        <f t="shared" si="7"/>
        <v>999</v>
      </c>
    </row>
    <row r="105" spans="1:16" x14ac:dyDescent="0.3">
      <c r="A105" s="17">
        <v>999</v>
      </c>
      <c r="B105" s="18">
        <v>79149</v>
      </c>
      <c r="C105" s="18">
        <v>65</v>
      </c>
      <c r="D105" s="19" t="s">
        <v>107</v>
      </c>
      <c r="E105" s="19" t="s">
        <v>108</v>
      </c>
      <c r="F105" s="18">
        <v>4</v>
      </c>
      <c r="G105" s="19" t="s">
        <v>18</v>
      </c>
      <c r="H105" s="19" t="s">
        <v>849</v>
      </c>
      <c r="I105" s="19" t="s">
        <v>218</v>
      </c>
      <c r="J105" s="18"/>
      <c r="K105" s="20">
        <v>0</v>
      </c>
      <c r="N105">
        <f t="shared" si="6"/>
        <v>79149</v>
      </c>
      <c r="O105">
        <f>IF(AND(A105&gt;0,A105&lt;999),IFERROR(VLOOKUP(results5125[[#This Row],[Card]],U14W[],1,FALSE),0),0)</f>
        <v>0</v>
      </c>
      <c r="P105">
        <f t="shared" si="7"/>
        <v>999</v>
      </c>
    </row>
    <row r="106" spans="1:16" x14ac:dyDescent="0.3">
      <c r="A106" s="13">
        <v>999</v>
      </c>
      <c r="B106" s="14">
        <v>78172</v>
      </c>
      <c r="C106" s="14">
        <v>98</v>
      </c>
      <c r="D106" s="15" t="s">
        <v>199</v>
      </c>
      <c r="E106" s="15" t="s">
        <v>88</v>
      </c>
      <c r="F106" s="14">
        <v>5</v>
      </c>
      <c r="G106" s="15" t="s">
        <v>18</v>
      </c>
      <c r="H106" s="15" t="s">
        <v>850</v>
      </c>
      <c r="I106" s="15" t="s">
        <v>218</v>
      </c>
      <c r="J106" s="14"/>
      <c r="K106" s="16">
        <v>0</v>
      </c>
      <c r="N106">
        <f t="shared" si="6"/>
        <v>78172</v>
      </c>
      <c r="O106">
        <f>IF(AND(A106&gt;0,A106&lt;999),IFERROR(VLOOKUP(results5125[[#This Row],[Card]],U14W[],1,FALSE),0),0)</f>
        <v>0</v>
      </c>
      <c r="P106">
        <f t="shared" si="7"/>
        <v>999</v>
      </c>
    </row>
    <row r="107" spans="1:16" x14ac:dyDescent="0.3">
      <c r="A107" s="24">
        <v>999</v>
      </c>
      <c r="B107" s="21">
        <v>81091</v>
      </c>
      <c r="C107" s="21">
        <v>104</v>
      </c>
      <c r="D107" s="22" t="s">
        <v>189</v>
      </c>
      <c r="E107" s="22" t="s">
        <v>17</v>
      </c>
      <c r="F107" s="21">
        <v>5</v>
      </c>
      <c r="G107" s="22" t="s">
        <v>18</v>
      </c>
      <c r="H107" s="22" t="s">
        <v>851</v>
      </c>
      <c r="I107" s="22" t="s">
        <v>218</v>
      </c>
      <c r="J107" s="21"/>
      <c r="K107" s="23">
        <v>0</v>
      </c>
      <c r="N107">
        <f t="shared" si="6"/>
        <v>81091</v>
      </c>
      <c r="O107">
        <f>IF(AND(A107&gt;0,A107&lt;999),IFERROR(VLOOKUP(results5125[[#This Row],[Card]],U14W[],1,FALSE),0),0)</f>
        <v>0</v>
      </c>
      <c r="P10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91A8-987C-41E0-8385-02AEA891DADD}">
  <dimension ref="A1:O80"/>
  <sheetViews>
    <sheetView workbookViewId="0">
      <selection activeCell="O3" sqref="O3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0.88671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M1" s="25" t="s">
        <v>3</v>
      </c>
      <c r="N1" s="25" t="s">
        <v>224</v>
      </c>
      <c r="O1" s="25" t="s">
        <v>10</v>
      </c>
    </row>
    <row r="2" spans="1:15" x14ac:dyDescent="0.3">
      <c r="A2" s="13">
        <v>1</v>
      </c>
      <c r="B2" s="14">
        <v>82204</v>
      </c>
      <c r="C2" s="14">
        <v>3</v>
      </c>
      <c r="D2" s="15" t="s">
        <v>30</v>
      </c>
      <c r="E2" s="15" t="s">
        <v>26</v>
      </c>
      <c r="F2" s="14">
        <v>4</v>
      </c>
      <c r="G2" s="15" t="s">
        <v>18</v>
      </c>
      <c r="H2" s="15" t="s">
        <v>859</v>
      </c>
      <c r="I2" s="15"/>
      <c r="J2" s="14">
        <v>47.21</v>
      </c>
      <c r="K2" s="16">
        <v>0</v>
      </c>
      <c r="M2">
        <f t="shared" ref="M2:M33" si="0">B2</f>
        <v>82204</v>
      </c>
      <c r="N2">
        <f>IF(AND(A2&gt;0,A2&lt;999),IFERROR(VLOOKUP(results5202[[#This Row],[Card]],U14W[],1,FALSE),0),0)</f>
        <v>82204</v>
      </c>
      <c r="O2">
        <f t="shared" ref="O2:O33" si="1">A2</f>
        <v>1</v>
      </c>
    </row>
    <row r="3" spans="1:15" x14ac:dyDescent="0.3">
      <c r="A3" s="17">
        <v>2</v>
      </c>
      <c r="B3" s="18">
        <v>81243</v>
      </c>
      <c r="C3" s="18">
        <v>2</v>
      </c>
      <c r="D3" s="19" t="s">
        <v>860</v>
      </c>
      <c r="E3" s="19" t="s">
        <v>861</v>
      </c>
      <c r="F3" s="18">
        <v>4</v>
      </c>
      <c r="G3" s="19" t="s">
        <v>18</v>
      </c>
      <c r="H3" s="19" t="s">
        <v>862</v>
      </c>
      <c r="I3" s="19"/>
      <c r="J3" s="18">
        <v>47.56</v>
      </c>
      <c r="K3" s="20">
        <v>8.01</v>
      </c>
      <c r="M3">
        <f t="shared" si="0"/>
        <v>81243</v>
      </c>
      <c r="N3">
        <f>IF(AND(A3&gt;0,A3&lt;999),IFERROR(VLOOKUP(results5202[[#This Row],[Card]],U14W[],1,FALSE),0),0)</f>
        <v>81243</v>
      </c>
      <c r="O3">
        <f t="shared" si="1"/>
        <v>2</v>
      </c>
    </row>
    <row r="4" spans="1:15" x14ac:dyDescent="0.3">
      <c r="A4" s="13">
        <v>3</v>
      </c>
      <c r="B4" s="14">
        <v>80725</v>
      </c>
      <c r="C4" s="14">
        <v>9</v>
      </c>
      <c r="D4" s="15" t="s">
        <v>16</v>
      </c>
      <c r="E4" s="15" t="s">
        <v>17</v>
      </c>
      <c r="F4" s="14">
        <v>4</v>
      </c>
      <c r="G4" s="15" t="s">
        <v>18</v>
      </c>
      <c r="H4" s="15" t="s">
        <v>863</v>
      </c>
      <c r="I4" s="15"/>
      <c r="J4" s="14">
        <v>48.72</v>
      </c>
      <c r="K4" s="16">
        <v>34.54</v>
      </c>
      <c r="M4">
        <f t="shared" si="0"/>
        <v>80725</v>
      </c>
      <c r="N4">
        <f>IF(AND(A4&gt;0,A4&lt;999),IFERROR(VLOOKUP(results5202[[#This Row],[Card]],U14W[],1,FALSE),0),0)</f>
        <v>80725</v>
      </c>
      <c r="O4">
        <f t="shared" si="1"/>
        <v>3</v>
      </c>
    </row>
    <row r="5" spans="1:15" x14ac:dyDescent="0.3">
      <c r="A5" s="17">
        <v>4</v>
      </c>
      <c r="B5" s="18">
        <v>78192</v>
      </c>
      <c r="C5" s="18">
        <v>16</v>
      </c>
      <c r="D5" s="19" t="s">
        <v>38</v>
      </c>
      <c r="E5" s="19" t="s">
        <v>26</v>
      </c>
      <c r="F5" s="18">
        <v>4</v>
      </c>
      <c r="G5" s="19" t="s">
        <v>18</v>
      </c>
      <c r="H5" s="19" t="s">
        <v>864</v>
      </c>
      <c r="I5" s="19"/>
      <c r="J5" s="18">
        <v>48.74</v>
      </c>
      <c r="K5" s="20">
        <v>35</v>
      </c>
      <c r="M5">
        <f t="shared" si="0"/>
        <v>78192</v>
      </c>
      <c r="N5">
        <f>IF(AND(A5&gt;0,A5&lt;999),IFERROR(VLOOKUP(results5202[[#This Row],[Card]],U14W[],1,FALSE),0),0)</f>
        <v>78192</v>
      </c>
      <c r="O5">
        <f t="shared" si="1"/>
        <v>4</v>
      </c>
    </row>
    <row r="6" spans="1:15" x14ac:dyDescent="0.3">
      <c r="A6" s="13">
        <v>5</v>
      </c>
      <c r="B6" s="14">
        <v>80672</v>
      </c>
      <c r="C6" s="14">
        <v>14</v>
      </c>
      <c r="D6" s="15" t="s">
        <v>50</v>
      </c>
      <c r="E6" s="15" t="s">
        <v>51</v>
      </c>
      <c r="F6" s="14">
        <v>4</v>
      </c>
      <c r="G6" s="15" t="s">
        <v>18</v>
      </c>
      <c r="H6" s="15" t="s">
        <v>865</v>
      </c>
      <c r="I6" s="15"/>
      <c r="J6" s="14">
        <v>48.78</v>
      </c>
      <c r="K6" s="16">
        <v>35.92</v>
      </c>
      <c r="M6">
        <f t="shared" si="0"/>
        <v>80672</v>
      </c>
      <c r="N6">
        <f>IF(AND(A6&gt;0,A6&lt;999),IFERROR(VLOOKUP(results5202[[#This Row],[Card]],U14W[],1,FALSE),0),0)</f>
        <v>80672</v>
      </c>
      <c r="O6">
        <f t="shared" si="1"/>
        <v>5</v>
      </c>
    </row>
    <row r="7" spans="1:15" x14ac:dyDescent="0.3">
      <c r="A7" s="17">
        <v>6</v>
      </c>
      <c r="B7" s="18">
        <v>86220</v>
      </c>
      <c r="C7" s="18">
        <v>38</v>
      </c>
      <c r="D7" s="19" t="s">
        <v>118</v>
      </c>
      <c r="E7" s="19" t="s">
        <v>51</v>
      </c>
      <c r="F7" s="18">
        <v>5</v>
      </c>
      <c r="G7" s="19" t="s">
        <v>18</v>
      </c>
      <c r="H7" s="19" t="s">
        <v>866</v>
      </c>
      <c r="I7" s="19"/>
      <c r="J7" s="18">
        <v>48.98</v>
      </c>
      <c r="K7" s="20">
        <v>40.49</v>
      </c>
      <c r="M7">
        <f t="shared" si="0"/>
        <v>86220</v>
      </c>
      <c r="N7">
        <f>IF(AND(A7&gt;0,A7&lt;999),IFERROR(VLOOKUP(results5202[[#This Row],[Card]],U14W[],1,FALSE),0),0)</f>
        <v>86220</v>
      </c>
      <c r="O7">
        <f t="shared" si="1"/>
        <v>6</v>
      </c>
    </row>
    <row r="8" spans="1:15" x14ac:dyDescent="0.3">
      <c r="A8" s="13">
        <v>7</v>
      </c>
      <c r="B8" s="14">
        <v>84837</v>
      </c>
      <c r="C8" s="14">
        <v>42</v>
      </c>
      <c r="D8" s="15" t="s">
        <v>96</v>
      </c>
      <c r="E8" s="15" t="s">
        <v>51</v>
      </c>
      <c r="F8" s="14">
        <v>5</v>
      </c>
      <c r="G8" s="15" t="s">
        <v>18</v>
      </c>
      <c r="H8" s="15" t="s">
        <v>867</v>
      </c>
      <c r="I8" s="15"/>
      <c r="J8" s="14">
        <v>49.35</v>
      </c>
      <c r="K8" s="16">
        <v>48.96</v>
      </c>
      <c r="M8">
        <f t="shared" si="0"/>
        <v>84837</v>
      </c>
      <c r="N8">
        <f>IF(AND(A8&gt;0,A8&lt;999),IFERROR(VLOOKUP(results5202[[#This Row],[Card]],U14W[],1,FALSE),0),0)</f>
        <v>84837</v>
      </c>
      <c r="O8">
        <f t="shared" si="1"/>
        <v>7</v>
      </c>
    </row>
    <row r="9" spans="1:15" x14ac:dyDescent="0.3">
      <c r="A9" s="17">
        <v>8</v>
      </c>
      <c r="B9" s="18">
        <v>82190</v>
      </c>
      <c r="C9" s="18">
        <v>12</v>
      </c>
      <c r="D9" s="19" t="s">
        <v>58</v>
      </c>
      <c r="E9" s="19" t="s">
        <v>51</v>
      </c>
      <c r="F9" s="18">
        <v>4</v>
      </c>
      <c r="G9" s="19" t="s">
        <v>18</v>
      </c>
      <c r="H9" s="19" t="s">
        <v>868</v>
      </c>
      <c r="I9" s="19"/>
      <c r="J9" s="18">
        <v>49.65</v>
      </c>
      <c r="K9" s="20">
        <v>55.82</v>
      </c>
      <c r="M9">
        <f t="shared" si="0"/>
        <v>82190</v>
      </c>
      <c r="N9">
        <f>IF(AND(A9&gt;0,A9&lt;999),IFERROR(VLOOKUP(results5202[[#This Row],[Card]],U14W[],1,FALSE),0),0)</f>
        <v>82190</v>
      </c>
      <c r="O9">
        <f t="shared" si="1"/>
        <v>8</v>
      </c>
    </row>
    <row r="10" spans="1:15" x14ac:dyDescent="0.3">
      <c r="A10" s="13">
        <v>8</v>
      </c>
      <c r="B10" s="14">
        <v>81099</v>
      </c>
      <c r="C10" s="14">
        <v>33</v>
      </c>
      <c r="D10" s="15" t="s">
        <v>217</v>
      </c>
      <c r="E10" s="15" t="s">
        <v>17</v>
      </c>
      <c r="F10" s="14">
        <v>5</v>
      </c>
      <c r="G10" s="15" t="s">
        <v>18</v>
      </c>
      <c r="H10" s="15" t="s">
        <v>868</v>
      </c>
      <c r="I10" s="15"/>
      <c r="J10" s="14">
        <v>49.65</v>
      </c>
      <c r="K10" s="16">
        <v>55.82</v>
      </c>
      <c r="M10">
        <f t="shared" si="0"/>
        <v>81099</v>
      </c>
      <c r="N10">
        <f>IF(AND(A10&gt;0,A10&lt;999),IFERROR(VLOOKUP(results5202[[#This Row],[Card]],U14W[],1,FALSE),0),0)</f>
        <v>81099</v>
      </c>
      <c r="O10">
        <f t="shared" si="1"/>
        <v>8</v>
      </c>
    </row>
    <row r="11" spans="1:15" x14ac:dyDescent="0.3">
      <c r="A11" s="17">
        <v>10</v>
      </c>
      <c r="B11" s="18">
        <v>81497</v>
      </c>
      <c r="C11" s="18">
        <v>18</v>
      </c>
      <c r="D11" s="19" t="s">
        <v>32</v>
      </c>
      <c r="E11" s="19" t="s">
        <v>17</v>
      </c>
      <c r="F11" s="18">
        <v>4</v>
      </c>
      <c r="G11" s="19" t="s">
        <v>18</v>
      </c>
      <c r="H11" s="19" t="s">
        <v>869</v>
      </c>
      <c r="I11" s="19"/>
      <c r="J11" s="18">
        <v>49.68</v>
      </c>
      <c r="K11" s="20">
        <v>56.5</v>
      </c>
      <c r="M11">
        <f t="shared" si="0"/>
        <v>81497</v>
      </c>
      <c r="N11">
        <f>IF(AND(A11&gt;0,A11&lt;999),IFERROR(VLOOKUP(results5202[[#This Row],[Card]],U14W[],1,FALSE),0),0)</f>
        <v>81497</v>
      </c>
      <c r="O11">
        <f t="shared" si="1"/>
        <v>10</v>
      </c>
    </row>
    <row r="12" spans="1:15" x14ac:dyDescent="0.3">
      <c r="A12" s="13">
        <v>11</v>
      </c>
      <c r="B12" s="14">
        <v>78422</v>
      </c>
      <c r="C12" s="14">
        <v>5</v>
      </c>
      <c r="D12" s="15" t="s">
        <v>25</v>
      </c>
      <c r="E12" s="15" t="s">
        <v>26</v>
      </c>
      <c r="F12" s="14">
        <v>4</v>
      </c>
      <c r="G12" s="15" t="s">
        <v>18</v>
      </c>
      <c r="H12" s="15" t="s">
        <v>870</v>
      </c>
      <c r="I12" s="15"/>
      <c r="J12" s="14">
        <v>49.77</v>
      </c>
      <c r="K12" s="16">
        <v>58.56</v>
      </c>
      <c r="M12">
        <f t="shared" si="0"/>
        <v>78422</v>
      </c>
      <c r="N12">
        <f>IF(AND(A12&gt;0,A12&lt;999),IFERROR(VLOOKUP(results5202[[#This Row],[Card]],U14W[],1,FALSE),0),0)</f>
        <v>78422</v>
      </c>
      <c r="O12">
        <f t="shared" si="1"/>
        <v>11</v>
      </c>
    </row>
    <row r="13" spans="1:15" x14ac:dyDescent="0.3">
      <c r="A13" s="17">
        <v>11</v>
      </c>
      <c r="B13" s="18">
        <v>78410</v>
      </c>
      <c r="C13" s="18">
        <v>1</v>
      </c>
      <c r="D13" s="19" t="s">
        <v>64</v>
      </c>
      <c r="E13" s="19" t="s">
        <v>65</v>
      </c>
      <c r="F13" s="18">
        <v>4</v>
      </c>
      <c r="G13" s="19" t="s">
        <v>18</v>
      </c>
      <c r="H13" s="19" t="s">
        <v>870</v>
      </c>
      <c r="I13" s="19"/>
      <c r="J13" s="18">
        <v>49.77</v>
      </c>
      <c r="K13" s="20">
        <v>58.56</v>
      </c>
      <c r="M13">
        <f t="shared" si="0"/>
        <v>78410</v>
      </c>
      <c r="N13">
        <f>IF(AND(A13&gt;0,A13&lt;999),IFERROR(VLOOKUP(results5202[[#This Row],[Card]],U14W[],1,FALSE),0),0)</f>
        <v>78410</v>
      </c>
      <c r="O13">
        <f t="shared" si="1"/>
        <v>11</v>
      </c>
    </row>
    <row r="14" spans="1:15" x14ac:dyDescent="0.3">
      <c r="A14" s="13">
        <v>13</v>
      </c>
      <c r="B14" s="14">
        <v>80732</v>
      </c>
      <c r="C14" s="14">
        <v>19</v>
      </c>
      <c r="D14" s="15" t="s">
        <v>52</v>
      </c>
      <c r="E14" s="15" t="s">
        <v>17</v>
      </c>
      <c r="F14" s="14">
        <v>4</v>
      </c>
      <c r="G14" s="15" t="s">
        <v>18</v>
      </c>
      <c r="H14" s="15" t="s">
        <v>871</v>
      </c>
      <c r="I14" s="15"/>
      <c r="J14" s="14">
        <v>49.99</v>
      </c>
      <c r="K14" s="16">
        <v>63.6</v>
      </c>
      <c r="M14">
        <f t="shared" si="0"/>
        <v>80732</v>
      </c>
      <c r="N14">
        <f>IF(AND(A14&gt;0,A14&lt;999),IFERROR(VLOOKUP(results5202[[#This Row],[Card]],U14W[],1,FALSE),0),0)</f>
        <v>80732</v>
      </c>
      <c r="O14">
        <f t="shared" si="1"/>
        <v>13</v>
      </c>
    </row>
    <row r="15" spans="1:15" x14ac:dyDescent="0.3">
      <c r="A15" s="17">
        <v>14</v>
      </c>
      <c r="B15" s="18">
        <v>80730</v>
      </c>
      <c r="C15" s="18">
        <v>27</v>
      </c>
      <c r="D15" s="19" t="s">
        <v>34</v>
      </c>
      <c r="E15" s="19" t="s">
        <v>17</v>
      </c>
      <c r="F15" s="18">
        <v>4</v>
      </c>
      <c r="G15" s="19" t="s">
        <v>18</v>
      </c>
      <c r="H15" s="19" t="s">
        <v>872</v>
      </c>
      <c r="I15" s="19"/>
      <c r="J15" s="18">
        <v>50.24</v>
      </c>
      <c r="K15" s="20">
        <v>69.319999999999993</v>
      </c>
      <c r="M15">
        <f t="shared" si="0"/>
        <v>80730</v>
      </c>
      <c r="N15">
        <f>IF(AND(A15&gt;0,A15&lt;999),IFERROR(VLOOKUP(results5202[[#This Row],[Card]],U14W[],1,FALSE),0),0)</f>
        <v>80730</v>
      </c>
      <c r="O15">
        <f t="shared" si="1"/>
        <v>14</v>
      </c>
    </row>
    <row r="16" spans="1:15" x14ac:dyDescent="0.3">
      <c r="A16" s="13">
        <v>15</v>
      </c>
      <c r="B16" s="14">
        <v>82448</v>
      </c>
      <c r="C16" s="14">
        <v>44</v>
      </c>
      <c r="D16" s="15" t="s">
        <v>62</v>
      </c>
      <c r="E16" s="15" t="s">
        <v>41</v>
      </c>
      <c r="F16" s="14">
        <v>4</v>
      </c>
      <c r="G16" s="15" t="s">
        <v>18</v>
      </c>
      <c r="H16" s="15" t="s">
        <v>332</v>
      </c>
      <c r="I16" s="15"/>
      <c r="J16" s="14">
        <v>50.51</v>
      </c>
      <c r="K16" s="16">
        <v>75.489999999999995</v>
      </c>
      <c r="M16">
        <f t="shared" si="0"/>
        <v>82448</v>
      </c>
      <c r="N16">
        <f>IF(AND(A16&gt;0,A16&lt;999),IFERROR(VLOOKUP(results5202[[#This Row],[Card]],U14W[],1,FALSE),0),0)</f>
        <v>82448</v>
      </c>
      <c r="O16">
        <f t="shared" si="1"/>
        <v>15</v>
      </c>
    </row>
    <row r="17" spans="1:15" x14ac:dyDescent="0.3">
      <c r="A17" s="17">
        <v>16</v>
      </c>
      <c r="B17" s="18">
        <v>89489</v>
      </c>
      <c r="C17" s="18">
        <v>21</v>
      </c>
      <c r="D17" s="19" t="s">
        <v>28</v>
      </c>
      <c r="E17" s="19" t="s">
        <v>21</v>
      </c>
      <c r="F17" s="18">
        <v>4</v>
      </c>
      <c r="G17" s="19" t="s">
        <v>18</v>
      </c>
      <c r="H17" s="19" t="s">
        <v>417</v>
      </c>
      <c r="I17" s="19"/>
      <c r="J17" s="18">
        <v>50.52</v>
      </c>
      <c r="K17" s="20">
        <v>75.72</v>
      </c>
      <c r="M17">
        <f t="shared" si="0"/>
        <v>89489</v>
      </c>
      <c r="N17">
        <f>IF(AND(A17&gt;0,A17&lt;999),IFERROR(VLOOKUP(results5202[[#This Row],[Card]],U14W[],1,FALSE),0),0)</f>
        <v>89489</v>
      </c>
      <c r="O17">
        <f t="shared" si="1"/>
        <v>16</v>
      </c>
    </row>
    <row r="18" spans="1:15" x14ac:dyDescent="0.3">
      <c r="A18" s="13">
        <v>17</v>
      </c>
      <c r="B18" s="14">
        <v>81088</v>
      </c>
      <c r="C18" s="14">
        <v>39</v>
      </c>
      <c r="D18" s="15" t="s">
        <v>43</v>
      </c>
      <c r="E18" s="15" t="s">
        <v>17</v>
      </c>
      <c r="F18" s="14">
        <v>4</v>
      </c>
      <c r="G18" s="15" t="s">
        <v>18</v>
      </c>
      <c r="H18" s="15" t="s">
        <v>352</v>
      </c>
      <c r="I18" s="15"/>
      <c r="J18" s="14">
        <v>50.63</v>
      </c>
      <c r="K18" s="16">
        <v>78.239999999999995</v>
      </c>
      <c r="M18">
        <f t="shared" si="0"/>
        <v>81088</v>
      </c>
      <c r="N18">
        <f>IF(AND(A18&gt;0,A18&lt;999),IFERROR(VLOOKUP(results5202[[#This Row],[Card]],U14W[],1,FALSE),0),0)</f>
        <v>81088</v>
      </c>
      <c r="O18">
        <f t="shared" si="1"/>
        <v>17</v>
      </c>
    </row>
    <row r="19" spans="1:15" x14ac:dyDescent="0.3">
      <c r="A19" s="17">
        <v>18</v>
      </c>
      <c r="B19" s="18">
        <v>81146</v>
      </c>
      <c r="C19" s="18">
        <v>15</v>
      </c>
      <c r="D19" s="19" t="s">
        <v>36</v>
      </c>
      <c r="E19" s="19" t="s">
        <v>21</v>
      </c>
      <c r="F19" s="18">
        <v>4</v>
      </c>
      <c r="G19" s="19" t="s">
        <v>18</v>
      </c>
      <c r="H19" s="19" t="s">
        <v>24</v>
      </c>
      <c r="I19" s="19"/>
      <c r="J19" s="18">
        <v>50.93</v>
      </c>
      <c r="K19" s="20">
        <v>85.1</v>
      </c>
      <c r="M19">
        <f t="shared" si="0"/>
        <v>81146</v>
      </c>
      <c r="N19">
        <f>IF(AND(A19&gt;0,A19&lt;999),IFERROR(VLOOKUP(results5202[[#This Row],[Card]],U14W[],1,FALSE),0),0)</f>
        <v>81146</v>
      </c>
      <c r="O19">
        <f t="shared" si="1"/>
        <v>18</v>
      </c>
    </row>
    <row r="20" spans="1:15" x14ac:dyDescent="0.3">
      <c r="A20" s="13">
        <v>19</v>
      </c>
      <c r="B20" s="14">
        <v>81092</v>
      </c>
      <c r="C20" s="14">
        <v>46</v>
      </c>
      <c r="D20" s="15" t="s">
        <v>78</v>
      </c>
      <c r="E20" s="15" t="s">
        <v>17</v>
      </c>
      <c r="F20" s="14">
        <v>4</v>
      </c>
      <c r="G20" s="15" t="s">
        <v>18</v>
      </c>
      <c r="H20" s="15" t="s">
        <v>360</v>
      </c>
      <c r="I20" s="15"/>
      <c r="J20" s="14">
        <v>50.98</v>
      </c>
      <c r="K20" s="16">
        <v>86.24</v>
      </c>
      <c r="M20">
        <f t="shared" si="0"/>
        <v>81092</v>
      </c>
      <c r="N20">
        <f>IF(AND(A20&gt;0,A20&lt;999),IFERROR(VLOOKUP(results5202[[#This Row],[Card]],U14W[],1,FALSE),0),0)</f>
        <v>81092</v>
      </c>
      <c r="O20">
        <f t="shared" si="1"/>
        <v>19</v>
      </c>
    </row>
    <row r="21" spans="1:15" x14ac:dyDescent="0.3">
      <c r="A21" s="17">
        <v>20</v>
      </c>
      <c r="B21" s="18">
        <v>76643</v>
      </c>
      <c r="C21" s="18">
        <v>45</v>
      </c>
      <c r="D21" s="19" t="s">
        <v>84</v>
      </c>
      <c r="E21" s="19" t="s">
        <v>48</v>
      </c>
      <c r="F21" s="18">
        <v>4</v>
      </c>
      <c r="G21" s="19" t="s">
        <v>18</v>
      </c>
      <c r="H21" s="19" t="s">
        <v>873</v>
      </c>
      <c r="I21" s="19"/>
      <c r="J21" s="18">
        <v>51.26</v>
      </c>
      <c r="K21" s="20">
        <v>92.65</v>
      </c>
      <c r="M21">
        <f t="shared" si="0"/>
        <v>76643</v>
      </c>
      <c r="N21">
        <f>IF(AND(A21&gt;0,A21&lt;999),IFERROR(VLOOKUP(results5202[[#This Row],[Card]],U14W[],1,FALSE),0),0)</f>
        <v>76643</v>
      </c>
      <c r="O21">
        <f t="shared" si="1"/>
        <v>20</v>
      </c>
    </row>
    <row r="22" spans="1:15" x14ac:dyDescent="0.3">
      <c r="A22" s="13">
        <v>21</v>
      </c>
      <c r="B22" s="14">
        <v>84825</v>
      </c>
      <c r="C22" s="14">
        <v>17</v>
      </c>
      <c r="D22" s="15" t="s">
        <v>47</v>
      </c>
      <c r="E22" s="15" t="s">
        <v>48</v>
      </c>
      <c r="F22" s="14">
        <v>4</v>
      </c>
      <c r="G22" s="15" t="s">
        <v>18</v>
      </c>
      <c r="H22" s="15" t="s">
        <v>574</v>
      </c>
      <c r="I22" s="15"/>
      <c r="J22" s="14">
        <v>51.28</v>
      </c>
      <c r="K22" s="16">
        <v>93.11</v>
      </c>
      <c r="M22">
        <f t="shared" si="0"/>
        <v>84825</v>
      </c>
      <c r="N22">
        <f>IF(AND(A22&gt;0,A22&lt;999),IFERROR(VLOOKUP(results5202[[#This Row],[Card]],U14W[],1,FALSE),0),0)</f>
        <v>84825</v>
      </c>
      <c r="O22">
        <f t="shared" si="1"/>
        <v>21</v>
      </c>
    </row>
    <row r="23" spans="1:15" x14ac:dyDescent="0.3">
      <c r="A23" s="17">
        <v>21</v>
      </c>
      <c r="B23" s="18">
        <v>80822</v>
      </c>
      <c r="C23" s="18">
        <v>34</v>
      </c>
      <c r="D23" s="19" t="s">
        <v>82</v>
      </c>
      <c r="E23" s="19" t="s">
        <v>21</v>
      </c>
      <c r="F23" s="18">
        <v>4</v>
      </c>
      <c r="G23" s="19" t="s">
        <v>18</v>
      </c>
      <c r="H23" s="19" t="s">
        <v>574</v>
      </c>
      <c r="I23" s="19"/>
      <c r="J23" s="18">
        <v>51.28</v>
      </c>
      <c r="K23" s="20">
        <v>93.11</v>
      </c>
      <c r="M23">
        <f t="shared" si="0"/>
        <v>80822</v>
      </c>
      <c r="N23">
        <f>IF(AND(A23&gt;0,A23&lt;999),IFERROR(VLOOKUP(results5202[[#This Row],[Card]],U14W[],1,FALSE),0),0)</f>
        <v>80822</v>
      </c>
      <c r="O23">
        <f t="shared" si="1"/>
        <v>21</v>
      </c>
    </row>
    <row r="24" spans="1:15" x14ac:dyDescent="0.3">
      <c r="A24" s="13">
        <v>23</v>
      </c>
      <c r="B24" s="14">
        <v>80818</v>
      </c>
      <c r="C24" s="14">
        <v>7</v>
      </c>
      <c r="D24" s="15" t="s">
        <v>23</v>
      </c>
      <c r="E24" s="15" t="s">
        <v>21</v>
      </c>
      <c r="F24" s="14">
        <v>4</v>
      </c>
      <c r="G24" s="15" t="s">
        <v>18</v>
      </c>
      <c r="H24" s="15" t="s">
        <v>874</v>
      </c>
      <c r="I24" s="15"/>
      <c r="J24" s="14">
        <v>51.36</v>
      </c>
      <c r="K24" s="16">
        <v>94.94</v>
      </c>
      <c r="M24">
        <f t="shared" si="0"/>
        <v>80818</v>
      </c>
      <c r="N24">
        <f>IF(AND(A24&gt;0,A24&lt;999),IFERROR(VLOOKUP(results5202[[#This Row],[Card]],U14W[],1,FALSE),0),0)</f>
        <v>80818</v>
      </c>
      <c r="O24">
        <f t="shared" si="1"/>
        <v>23</v>
      </c>
    </row>
    <row r="25" spans="1:15" x14ac:dyDescent="0.3">
      <c r="A25" s="17">
        <v>24</v>
      </c>
      <c r="B25" s="18">
        <v>80727</v>
      </c>
      <c r="C25" s="18">
        <v>6</v>
      </c>
      <c r="D25" s="19" t="s">
        <v>54</v>
      </c>
      <c r="E25" s="19" t="s">
        <v>17</v>
      </c>
      <c r="F25" s="18">
        <v>5</v>
      </c>
      <c r="G25" s="19" t="s">
        <v>18</v>
      </c>
      <c r="H25" s="19" t="s">
        <v>875</v>
      </c>
      <c r="I25" s="19"/>
      <c r="J25" s="18">
        <v>51.41</v>
      </c>
      <c r="K25" s="20">
        <v>96.08</v>
      </c>
      <c r="M25">
        <f t="shared" si="0"/>
        <v>80727</v>
      </c>
      <c r="N25">
        <f>IF(AND(A25&gt;0,A25&lt;999),IFERROR(VLOOKUP(results5202[[#This Row],[Card]],U14W[],1,FALSE),0),0)</f>
        <v>80727</v>
      </c>
      <c r="O25">
        <f t="shared" si="1"/>
        <v>24</v>
      </c>
    </row>
    <row r="26" spans="1:15" x14ac:dyDescent="0.3">
      <c r="A26" s="13">
        <v>25</v>
      </c>
      <c r="B26" s="14">
        <v>80691</v>
      </c>
      <c r="C26" s="14">
        <v>52</v>
      </c>
      <c r="D26" s="15" t="s">
        <v>80</v>
      </c>
      <c r="E26" s="15" t="s">
        <v>41</v>
      </c>
      <c r="F26" s="14">
        <v>4</v>
      </c>
      <c r="G26" s="15" t="s">
        <v>18</v>
      </c>
      <c r="H26" s="15" t="s">
        <v>876</v>
      </c>
      <c r="I26" s="15"/>
      <c r="J26" s="14">
        <v>51.49</v>
      </c>
      <c r="K26" s="16">
        <v>97.91</v>
      </c>
      <c r="M26">
        <f t="shared" si="0"/>
        <v>80691</v>
      </c>
      <c r="N26">
        <f>IF(AND(A26&gt;0,A26&lt;999),IFERROR(VLOOKUP(results5202[[#This Row],[Card]],U14W[],1,FALSE),0),0)</f>
        <v>80691</v>
      </c>
      <c r="O26">
        <f t="shared" si="1"/>
        <v>25</v>
      </c>
    </row>
    <row r="27" spans="1:15" x14ac:dyDescent="0.3">
      <c r="A27" s="17">
        <v>26</v>
      </c>
      <c r="B27" s="18">
        <v>79133</v>
      </c>
      <c r="C27" s="18">
        <v>68</v>
      </c>
      <c r="D27" s="19" t="s">
        <v>163</v>
      </c>
      <c r="E27" s="19" t="s">
        <v>17</v>
      </c>
      <c r="F27" s="18">
        <v>5</v>
      </c>
      <c r="G27" s="19" t="s">
        <v>18</v>
      </c>
      <c r="H27" s="19" t="s">
        <v>877</v>
      </c>
      <c r="I27" s="19"/>
      <c r="J27" s="18">
        <v>51.68</v>
      </c>
      <c r="K27" s="20">
        <v>102.26</v>
      </c>
      <c r="M27">
        <f t="shared" si="0"/>
        <v>79133</v>
      </c>
      <c r="N27">
        <f>IF(AND(A27&gt;0,A27&lt;999),IFERROR(VLOOKUP(results5202[[#This Row],[Card]],U14W[],1,FALSE),0),0)</f>
        <v>79133</v>
      </c>
      <c r="O27">
        <f t="shared" si="1"/>
        <v>26</v>
      </c>
    </row>
    <row r="28" spans="1:15" x14ac:dyDescent="0.3">
      <c r="A28" s="13">
        <v>27</v>
      </c>
      <c r="B28" s="14">
        <v>81503</v>
      </c>
      <c r="C28" s="14">
        <v>37</v>
      </c>
      <c r="D28" s="15" t="s">
        <v>56</v>
      </c>
      <c r="E28" s="15" t="s">
        <v>17</v>
      </c>
      <c r="F28" s="14">
        <v>4</v>
      </c>
      <c r="G28" s="15" t="s">
        <v>18</v>
      </c>
      <c r="H28" s="15" t="s">
        <v>42</v>
      </c>
      <c r="I28" s="15"/>
      <c r="J28" s="14">
        <v>51.86</v>
      </c>
      <c r="K28" s="16">
        <v>106.38</v>
      </c>
      <c r="M28">
        <f t="shared" si="0"/>
        <v>81503</v>
      </c>
      <c r="N28">
        <f>IF(AND(A28&gt;0,A28&lt;999),IFERROR(VLOOKUP(results5202[[#This Row],[Card]],U14W[],1,FALSE),0),0)</f>
        <v>81503</v>
      </c>
      <c r="O28">
        <f t="shared" si="1"/>
        <v>27</v>
      </c>
    </row>
    <row r="29" spans="1:15" x14ac:dyDescent="0.3">
      <c r="A29" s="17">
        <v>28</v>
      </c>
      <c r="B29" s="18">
        <v>76808</v>
      </c>
      <c r="C29" s="18">
        <v>30</v>
      </c>
      <c r="D29" s="19" t="s">
        <v>122</v>
      </c>
      <c r="E29" s="19" t="s">
        <v>88</v>
      </c>
      <c r="F29" s="18">
        <v>4</v>
      </c>
      <c r="G29" s="19" t="s">
        <v>18</v>
      </c>
      <c r="H29" s="19" t="s">
        <v>46</v>
      </c>
      <c r="I29" s="19"/>
      <c r="J29" s="18">
        <v>51.93</v>
      </c>
      <c r="K29" s="20">
        <v>107.98</v>
      </c>
      <c r="M29">
        <f t="shared" si="0"/>
        <v>76808</v>
      </c>
      <c r="N29">
        <f>IF(AND(A29&gt;0,A29&lt;999),IFERROR(VLOOKUP(results5202[[#This Row],[Card]],U14W[],1,FALSE),0),0)</f>
        <v>76808</v>
      </c>
      <c r="O29">
        <f t="shared" si="1"/>
        <v>28</v>
      </c>
    </row>
    <row r="30" spans="1:15" x14ac:dyDescent="0.3">
      <c r="A30" s="13">
        <v>29</v>
      </c>
      <c r="B30" s="14">
        <v>78175</v>
      </c>
      <c r="C30" s="14">
        <v>63</v>
      </c>
      <c r="D30" s="15" t="s">
        <v>138</v>
      </c>
      <c r="E30" s="15" t="s">
        <v>88</v>
      </c>
      <c r="F30" s="14">
        <v>4</v>
      </c>
      <c r="G30" s="15" t="s">
        <v>18</v>
      </c>
      <c r="H30" s="15" t="s">
        <v>377</v>
      </c>
      <c r="I30" s="15"/>
      <c r="J30" s="14">
        <v>52.05</v>
      </c>
      <c r="K30" s="16">
        <v>110.72</v>
      </c>
      <c r="M30">
        <f t="shared" si="0"/>
        <v>78175</v>
      </c>
      <c r="N30">
        <f>IF(AND(A30&gt;0,A30&lt;999),IFERROR(VLOOKUP(results5202[[#This Row],[Card]],U14W[],1,FALSE),0),0)</f>
        <v>78175</v>
      </c>
      <c r="O30">
        <f t="shared" si="1"/>
        <v>29</v>
      </c>
    </row>
    <row r="31" spans="1:15" x14ac:dyDescent="0.3">
      <c r="A31" s="17">
        <v>30</v>
      </c>
      <c r="B31" s="18">
        <v>93270</v>
      </c>
      <c r="C31" s="18">
        <v>8</v>
      </c>
      <c r="D31" s="19" t="s">
        <v>878</v>
      </c>
      <c r="E31" s="19" t="s">
        <v>879</v>
      </c>
      <c r="F31" s="18">
        <v>4</v>
      </c>
      <c r="G31" s="19" t="s">
        <v>18</v>
      </c>
      <c r="H31" s="19" t="s">
        <v>880</v>
      </c>
      <c r="I31" s="19"/>
      <c r="J31" s="18">
        <v>52.11</v>
      </c>
      <c r="K31" s="20">
        <v>112.09</v>
      </c>
      <c r="M31">
        <f t="shared" si="0"/>
        <v>93270</v>
      </c>
      <c r="N31">
        <f>IF(AND(A31&gt;0,A31&lt;999),IFERROR(VLOOKUP(results5202[[#This Row],[Card]],U14W[],1,FALSE),0),0)</f>
        <v>93270</v>
      </c>
      <c r="O31">
        <f t="shared" si="1"/>
        <v>30</v>
      </c>
    </row>
    <row r="32" spans="1:15" x14ac:dyDescent="0.3">
      <c r="A32" s="13">
        <v>31</v>
      </c>
      <c r="B32" s="14">
        <v>80619</v>
      </c>
      <c r="C32" s="14">
        <v>54</v>
      </c>
      <c r="D32" s="15" t="s">
        <v>112</v>
      </c>
      <c r="E32" s="15" t="s">
        <v>68</v>
      </c>
      <c r="F32" s="14">
        <v>4</v>
      </c>
      <c r="G32" s="15" t="s">
        <v>18</v>
      </c>
      <c r="H32" s="15" t="s">
        <v>384</v>
      </c>
      <c r="I32" s="15"/>
      <c r="J32" s="14">
        <v>52.15</v>
      </c>
      <c r="K32" s="16">
        <v>113.01</v>
      </c>
      <c r="M32">
        <f t="shared" si="0"/>
        <v>80619</v>
      </c>
      <c r="N32">
        <f>IF(AND(A32&gt;0,A32&lt;999),IFERROR(VLOOKUP(results5202[[#This Row],[Card]],U14W[],1,FALSE),0),0)</f>
        <v>80619</v>
      </c>
      <c r="O32">
        <f t="shared" si="1"/>
        <v>31</v>
      </c>
    </row>
    <row r="33" spans="1:15" x14ac:dyDescent="0.3">
      <c r="A33" s="17">
        <v>32</v>
      </c>
      <c r="B33" s="18">
        <v>80494</v>
      </c>
      <c r="C33" s="18">
        <v>4</v>
      </c>
      <c r="D33" s="19" t="s">
        <v>881</v>
      </c>
      <c r="E33" s="19" t="s">
        <v>882</v>
      </c>
      <c r="F33" s="18">
        <v>4</v>
      </c>
      <c r="G33" s="19" t="s">
        <v>18</v>
      </c>
      <c r="H33" s="19" t="s">
        <v>883</v>
      </c>
      <c r="I33" s="19"/>
      <c r="J33" s="18">
        <v>52.49</v>
      </c>
      <c r="K33" s="20">
        <v>120.79</v>
      </c>
      <c r="M33">
        <f t="shared" si="0"/>
        <v>80494</v>
      </c>
      <c r="N33">
        <f>IF(AND(A33&gt;0,A33&lt;999),IFERROR(VLOOKUP(results5202[[#This Row],[Card]],U14W[],1,FALSE),0),0)</f>
        <v>80494</v>
      </c>
      <c r="O33">
        <f t="shared" si="1"/>
        <v>32</v>
      </c>
    </row>
    <row r="34" spans="1:15" x14ac:dyDescent="0.3">
      <c r="A34" s="13">
        <v>33</v>
      </c>
      <c r="B34" s="14">
        <v>81102</v>
      </c>
      <c r="C34" s="14">
        <v>43</v>
      </c>
      <c r="D34" s="15" t="s">
        <v>70</v>
      </c>
      <c r="E34" s="15" t="s">
        <v>17</v>
      </c>
      <c r="F34" s="14">
        <v>5</v>
      </c>
      <c r="G34" s="15" t="s">
        <v>18</v>
      </c>
      <c r="H34" s="15" t="s">
        <v>884</v>
      </c>
      <c r="I34" s="15"/>
      <c r="J34" s="14">
        <v>52.53</v>
      </c>
      <c r="K34" s="16">
        <v>121.7</v>
      </c>
      <c r="M34">
        <f t="shared" ref="M34:M65" si="2">B34</f>
        <v>81102</v>
      </c>
      <c r="N34">
        <f>IF(AND(A34&gt;0,A34&lt;999),IFERROR(VLOOKUP(results5202[[#This Row],[Card]],U14W[],1,FALSE),0),0)</f>
        <v>81102</v>
      </c>
      <c r="O34">
        <f t="shared" ref="O34:O65" si="3">A34</f>
        <v>33</v>
      </c>
    </row>
    <row r="35" spans="1:15" x14ac:dyDescent="0.3">
      <c r="A35" s="17">
        <v>34</v>
      </c>
      <c r="B35" s="18">
        <v>85777</v>
      </c>
      <c r="C35" s="18">
        <v>62</v>
      </c>
      <c r="D35" s="19" t="s">
        <v>120</v>
      </c>
      <c r="E35" s="19" t="s">
        <v>51</v>
      </c>
      <c r="F35" s="18">
        <v>5</v>
      </c>
      <c r="G35" s="19" t="s">
        <v>18</v>
      </c>
      <c r="H35" s="19" t="s">
        <v>885</v>
      </c>
      <c r="I35" s="19"/>
      <c r="J35" s="18">
        <v>52.63</v>
      </c>
      <c r="K35" s="20">
        <v>123.99</v>
      </c>
      <c r="M35">
        <f t="shared" si="2"/>
        <v>85777</v>
      </c>
      <c r="N35">
        <f>IF(AND(A35&gt;0,A35&lt;999),IFERROR(VLOOKUP(results5202[[#This Row],[Card]],U14W[],1,FALSE),0),0)</f>
        <v>85777</v>
      </c>
      <c r="O35">
        <f t="shared" si="3"/>
        <v>34</v>
      </c>
    </row>
    <row r="36" spans="1:15" x14ac:dyDescent="0.3">
      <c r="A36" s="13">
        <v>35</v>
      </c>
      <c r="B36" s="14">
        <v>78188</v>
      </c>
      <c r="C36" s="14">
        <v>57</v>
      </c>
      <c r="D36" s="15" t="s">
        <v>146</v>
      </c>
      <c r="E36" s="15" t="s">
        <v>88</v>
      </c>
      <c r="F36" s="14">
        <v>4</v>
      </c>
      <c r="G36" s="15" t="s">
        <v>18</v>
      </c>
      <c r="H36" s="15" t="s">
        <v>886</v>
      </c>
      <c r="I36" s="15"/>
      <c r="J36" s="14">
        <v>52.81</v>
      </c>
      <c r="K36" s="16">
        <v>128.11000000000001</v>
      </c>
      <c r="M36">
        <f t="shared" si="2"/>
        <v>78188</v>
      </c>
      <c r="N36">
        <f>IF(AND(A36&gt;0,A36&lt;999),IFERROR(VLOOKUP(results5202[[#This Row],[Card]],U14W[],1,FALSE),0),0)</f>
        <v>78188</v>
      </c>
      <c r="O36">
        <f t="shared" si="3"/>
        <v>35</v>
      </c>
    </row>
    <row r="37" spans="1:15" x14ac:dyDescent="0.3">
      <c r="A37" s="17">
        <v>36</v>
      </c>
      <c r="B37" s="18">
        <v>80812</v>
      </c>
      <c r="C37" s="18">
        <v>59</v>
      </c>
      <c r="D37" s="19" t="s">
        <v>116</v>
      </c>
      <c r="E37" s="19" t="s">
        <v>21</v>
      </c>
      <c r="F37" s="18">
        <v>4</v>
      </c>
      <c r="G37" s="19" t="s">
        <v>18</v>
      </c>
      <c r="H37" s="19" t="s">
        <v>66</v>
      </c>
      <c r="I37" s="19"/>
      <c r="J37" s="18">
        <v>52.9</v>
      </c>
      <c r="K37" s="20">
        <v>130.16999999999999</v>
      </c>
      <c r="M37">
        <f t="shared" si="2"/>
        <v>80812</v>
      </c>
      <c r="N37">
        <f>IF(AND(A37&gt;0,A37&lt;999),IFERROR(VLOOKUP(results5202[[#This Row],[Card]],U14W[],1,FALSE),0),0)</f>
        <v>80812</v>
      </c>
      <c r="O37">
        <f t="shared" si="3"/>
        <v>36</v>
      </c>
    </row>
    <row r="38" spans="1:15" x14ac:dyDescent="0.3">
      <c r="A38" s="13">
        <v>37</v>
      </c>
      <c r="B38" s="14">
        <v>85462</v>
      </c>
      <c r="C38" s="14">
        <v>61</v>
      </c>
      <c r="D38" s="15" t="s">
        <v>128</v>
      </c>
      <c r="E38" s="15" t="s">
        <v>51</v>
      </c>
      <c r="F38" s="14">
        <v>5</v>
      </c>
      <c r="G38" s="15" t="s">
        <v>18</v>
      </c>
      <c r="H38" s="15" t="s">
        <v>887</v>
      </c>
      <c r="I38" s="15"/>
      <c r="J38" s="14">
        <v>52.92</v>
      </c>
      <c r="K38" s="16">
        <v>130.62</v>
      </c>
      <c r="M38">
        <f t="shared" si="2"/>
        <v>85462</v>
      </c>
      <c r="N38">
        <f>IF(AND(A38&gt;0,A38&lt;999),IFERROR(VLOOKUP(results5202[[#This Row],[Card]],U14W[],1,FALSE),0),0)</f>
        <v>85462</v>
      </c>
      <c r="O38">
        <f t="shared" si="3"/>
        <v>37</v>
      </c>
    </row>
    <row r="39" spans="1:15" x14ac:dyDescent="0.3">
      <c r="A39" s="17">
        <v>38</v>
      </c>
      <c r="B39" s="18">
        <v>85544</v>
      </c>
      <c r="C39" s="18">
        <v>69</v>
      </c>
      <c r="D39" s="19" t="s">
        <v>144</v>
      </c>
      <c r="E39" s="19" t="s">
        <v>105</v>
      </c>
      <c r="F39" s="18">
        <v>4</v>
      </c>
      <c r="G39" s="19" t="s">
        <v>18</v>
      </c>
      <c r="H39" s="19" t="s">
        <v>446</v>
      </c>
      <c r="I39" s="19"/>
      <c r="J39" s="18">
        <v>53</v>
      </c>
      <c r="K39" s="20">
        <v>132.44999999999999</v>
      </c>
      <c r="M39">
        <f t="shared" si="2"/>
        <v>85544</v>
      </c>
      <c r="N39">
        <f>IF(AND(A39&gt;0,A39&lt;999),IFERROR(VLOOKUP(results5202[[#This Row],[Card]],U14W[],1,FALSE),0),0)</f>
        <v>85544</v>
      </c>
      <c r="O39">
        <f t="shared" si="3"/>
        <v>38</v>
      </c>
    </row>
    <row r="40" spans="1:15" x14ac:dyDescent="0.3">
      <c r="A40" s="13">
        <v>39</v>
      </c>
      <c r="B40" s="14">
        <v>80495</v>
      </c>
      <c r="C40" s="14">
        <v>40</v>
      </c>
      <c r="D40" s="15" t="s">
        <v>98</v>
      </c>
      <c r="E40" s="15" t="s">
        <v>51</v>
      </c>
      <c r="F40" s="14">
        <v>4</v>
      </c>
      <c r="G40" s="15" t="s">
        <v>18</v>
      </c>
      <c r="H40" s="15" t="s">
        <v>888</v>
      </c>
      <c r="I40" s="15"/>
      <c r="J40" s="14">
        <v>53.14</v>
      </c>
      <c r="K40" s="16">
        <v>135.66</v>
      </c>
      <c r="M40">
        <f t="shared" si="2"/>
        <v>80495</v>
      </c>
      <c r="N40">
        <f>IF(AND(A40&gt;0,A40&lt;999),IFERROR(VLOOKUP(results5202[[#This Row],[Card]],U14W[],1,FALSE),0),0)</f>
        <v>80495</v>
      </c>
      <c r="O40">
        <f t="shared" si="3"/>
        <v>39</v>
      </c>
    </row>
    <row r="41" spans="1:15" x14ac:dyDescent="0.3">
      <c r="A41" s="17">
        <v>40</v>
      </c>
      <c r="B41" s="18">
        <v>78618</v>
      </c>
      <c r="C41" s="18">
        <v>55</v>
      </c>
      <c r="D41" s="19" t="s">
        <v>94</v>
      </c>
      <c r="E41" s="19" t="s">
        <v>95</v>
      </c>
      <c r="F41" s="18">
        <v>5</v>
      </c>
      <c r="G41" s="19" t="s">
        <v>18</v>
      </c>
      <c r="H41" s="19" t="s">
        <v>889</v>
      </c>
      <c r="I41" s="19"/>
      <c r="J41" s="18">
        <v>53.19</v>
      </c>
      <c r="K41" s="20">
        <v>136.80000000000001</v>
      </c>
      <c r="M41">
        <f t="shared" si="2"/>
        <v>78618</v>
      </c>
      <c r="N41">
        <f>IF(AND(A41&gt;0,A41&lt;999),IFERROR(VLOOKUP(results5202[[#This Row],[Card]],U14W[],1,FALSE),0),0)</f>
        <v>78618</v>
      </c>
      <c r="O41">
        <f t="shared" si="3"/>
        <v>40</v>
      </c>
    </row>
    <row r="42" spans="1:15" x14ac:dyDescent="0.3">
      <c r="A42" s="13">
        <v>41</v>
      </c>
      <c r="B42" s="14">
        <v>80726</v>
      </c>
      <c r="C42" s="14">
        <v>73</v>
      </c>
      <c r="D42" s="15" t="s">
        <v>148</v>
      </c>
      <c r="E42" s="15" t="s">
        <v>17</v>
      </c>
      <c r="F42" s="14">
        <v>5</v>
      </c>
      <c r="G42" s="15" t="s">
        <v>18</v>
      </c>
      <c r="H42" s="15" t="s">
        <v>890</v>
      </c>
      <c r="I42" s="15"/>
      <c r="J42" s="14">
        <v>53.25</v>
      </c>
      <c r="K42" s="16">
        <v>138.16999999999999</v>
      </c>
      <c r="M42">
        <f t="shared" si="2"/>
        <v>80726</v>
      </c>
      <c r="N42">
        <f>IF(AND(A42&gt;0,A42&lt;999),IFERROR(VLOOKUP(results5202[[#This Row],[Card]],U14W[],1,FALSE),0),0)</f>
        <v>80726</v>
      </c>
      <c r="O42">
        <f t="shared" si="3"/>
        <v>41</v>
      </c>
    </row>
    <row r="43" spans="1:15" x14ac:dyDescent="0.3">
      <c r="A43" s="17">
        <v>42</v>
      </c>
      <c r="B43" s="18">
        <v>80664</v>
      </c>
      <c r="C43" s="18">
        <v>53</v>
      </c>
      <c r="D43" s="19" t="s">
        <v>92</v>
      </c>
      <c r="E43" s="19" t="s">
        <v>51</v>
      </c>
      <c r="F43" s="18">
        <v>4</v>
      </c>
      <c r="G43" s="19" t="s">
        <v>18</v>
      </c>
      <c r="H43" s="19" t="s">
        <v>71</v>
      </c>
      <c r="I43" s="19"/>
      <c r="J43" s="18">
        <v>53.26</v>
      </c>
      <c r="K43" s="20">
        <v>138.4</v>
      </c>
      <c r="M43">
        <f t="shared" si="2"/>
        <v>80664</v>
      </c>
      <c r="N43">
        <f>IF(AND(A43&gt;0,A43&lt;999),IFERROR(VLOOKUP(results5202[[#This Row],[Card]],U14W[],1,FALSE),0),0)</f>
        <v>80664</v>
      </c>
      <c r="O43">
        <f t="shared" si="3"/>
        <v>42</v>
      </c>
    </row>
    <row r="44" spans="1:15" x14ac:dyDescent="0.3">
      <c r="A44" s="13">
        <v>43</v>
      </c>
      <c r="B44" s="14">
        <v>81869</v>
      </c>
      <c r="C44" s="14">
        <v>47</v>
      </c>
      <c r="D44" s="15" t="s">
        <v>67</v>
      </c>
      <c r="E44" s="15" t="s">
        <v>68</v>
      </c>
      <c r="F44" s="14">
        <v>5</v>
      </c>
      <c r="G44" s="15" t="s">
        <v>18</v>
      </c>
      <c r="H44" s="15" t="s">
        <v>891</v>
      </c>
      <c r="I44" s="15"/>
      <c r="J44" s="14">
        <v>53.29</v>
      </c>
      <c r="K44" s="16">
        <v>139.09</v>
      </c>
      <c r="M44">
        <f t="shared" si="2"/>
        <v>81869</v>
      </c>
      <c r="N44">
        <f>IF(AND(A44&gt;0,A44&lt;999),IFERROR(VLOOKUP(results5202[[#This Row],[Card]],U14W[],1,FALSE),0),0)</f>
        <v>81869</v>
      </c>
      <c r="O44">
        <f t="shared" si="3"/>
        <v>43</v>
      </c>
    </row>
    <row r="45" spans="1:15" x14ac:dyDescent="0.3">
      <c r="A45" s="17">
        <v>43</v>
      </c>
      <c r="B45" s="18">
        <v>79074</v>
      </c>
      <c r="C45" s="18">
        <v>26</v>
      </c>
      <c r="D45" s="19" t="s">
        <v>892</v>
      </c>
      <c r="E45" s="19" t="s">
        <v>893</v>
      </c>
      <c r="F45" s="18">
        <v>5</v>
      </c>
      <c r="G45" s="19" t="s">
        <v>18</v>
      </c>
      <c r="H45" s="19" t="s">
        <v>891</v>
      </c>
      <c r="I45" s="19"/>
      <c r="J45" s="18">
        <v>53.29</v>
      </c>
      <c r="K45" s="20">
        <v>139.09</v>
      </c>
      <c r="M45">
        <f t="shared" si="2"/>
        <v>79074</v>
      </c>
      <c r="N45">
        <f>IF(AND(A45&gt;0,A45&lt;999),IFERROR(VLOOKUP(results5202[[#This Row],[Card]],U14W[],1,FALSE),0),0)</f>
        <v>79074</v>
      </c>
      <c r="O45">
        <f t="shared" si="3"/>
        <v>43</v>
      </c>
    </row>
    <row r="46" spans="1:15" x14ac:dyDescent="0.3">
      <c r="A46" s="13">
        <v>45</v>
      </c>
      <c r="B46" s="14">
        <v>80823</v>
      </c>
      <c r="C46" s="14">
        <v>48</v>
      </c>
      <c r="D46" s="15" t="s">
        <v>60</v>
      </c>
      <c r="E46" s="15" t="s">
        <v>21</v>
      </c>
      <c r="F46" s="14">
        <v>4</v>
      </c>
      <c r="G46" s="15" t="s">
        <v>18</v>
      </c>
      <c r="H46" s="15" t="s">
        <v>894</v>
      </c>
      <c r="I46" s="15"/>
      <c r="J46" s="14">
        <v>53.39</v>
      </c>
      <c r="K46" s="16">
        <v>141.38</v>
      </c>
      <c r="M46">
        <f t="shared" si="2"/>
        <v>80823</v>
      </c>
      <c r="N46">
        <f>IF(AND(A46&gt;0,A46&lt;999),IFERROR(VLOOKUP(results5202[[#This Row],[Card]],U14W[],1,FALSE),0),0)</f>
        <v>80823</v>
      </c>
      <c r="O46">
        <f t="shared" si="3"/>
        <v>45</v>
      </c>
    </row>
    <row r="47" spans="1:15" x14ac:dyDescent="0.3">
      <c r="A47" s="17">
        <v>46</v>
      </c>
      <c r="B47" s="18">
        <v>85457</v>
      </c>
      <c r="C47" s="18">
        <v>60</v>
      </c>
      <c r="D47" s="19" t="s">
        <v>114</v>
      </c>
      <c r="E47" s="19" t="s">
        <v>88</v>
      </c>
      <c r="F47" s="18">
        <v>5</v>
      </c>
      <c r="G47" s="19" t="s">
        <v>18</v>
      </c>
      <c r="H47" s="19" t="s">
        <v>73</v>
      </c>
      <c r="I47" s="19"/>
      <c r="J47" s="18">
        <v>53.4</v>
      </c>
      <c r="K47" s="20">
        <v>141.61000000000001</v>
      </c>
      <c r="M47">
        <f t="shared" si="2"/>
        <v>85457</v>
      </c>
      <c r="N47">
        <f>IF(AND(A47&gt;0,A47&lt;999),IFERROR(VLOOKUP(results5202[[#This Row],[Card]],U14W[],1,FALSE),0),0)</f>
        <v>85457</v>
      </c>
      <c r="O47">
        <f t="shared" si="3"/>
        <v>46</v>
      </c>
    </row>
    <row r="48" spans="1:15" x14ac:dyDescent="0.3">
      <c r="A48" s="13">
        <v>47</v>
      </c>
      <c r="B48" s="14">
        <v>89667</v>
      </c>
      <c r="C48" s="14">
        <v>22</v>
      </c>
      <c r="D48" s="15" t="s">
        <v>895</v>
      </c>
      <c r="E48" s="15" t="s">
        <v>879</v>
      </c>
      <c r="F48" s="14">
        <v>5</v>
      </c>
      <c r="G48" s="15" t="s">
        <v>18</v>
      </c>
      <c r="H48" s="15" t="s">
        <v>896</v>
      </c>
      <c r="I48" s="15"/>
      <c r="J48" s="14">
        <v>53.45</v>
      </c>
      <c r="K48" s="16">
        <v>142.75</v>
      </c>
      <c r="M48">
        <f t="shared" si="2"/>
        <v>89667</v>
      </c>
      <c r="N48">
        <f>IF(AND(A48&gt;0,A48&lt;999),IFERROR(VLOOKUP(results5202[[#This Row],[Card]],U14W[],1,FALSE),0),0)</f>
        <v>89667</v>
      </c>
      <c r="O48">
        <f t="shared" si="3"/>
        <v>47</v>
      </c>
    </row>
    <row r="49" spans="1:15" x14ac:dyDescent="0.3">
      <c r="A49" s="17">
        <v>48</v>
      </c>
      <c r="B49" s="18">
        <v>81070</v>
      </c>
      <c r="C49" s="18">
        <v>67</v>
      </c>
      <c r="D49" s="19" t="s">
        <v>183</v>
      </c>
      <c r="E49" s="19" t="s">
        <v>51</v>
      </c>
      <c r="F49" s="18">
        <v>4</v>
      </c>
      <c r="G49" s="19" t="s">
        <v>18</v>
      </c>
      <c r="H49" s="19" t="s">
        <v>897</v>
      </c>
      <c r="I49" s="19"/>
      <c r="J49" s="18">
        <v>53.49</v>
      </c>
      <c r="K49" s="20">
        <v>143.66</v>
      </c>
      <c r="M49">
        <f t="shared" si="2"/>
        <v>81070</v>
      </c>
      <c r="N49">
        <f>IF(AND(A49&gt;0,A49&lt;999),IFERROR(VLOOKUP(results5202[[#This Row],[Card]],U14W[],1,FALSE),0),0)</f>
        <v>81070</v>
      </c>
      <c r="O49">
        <f t="shared" si="3"/>
        <v>48</v>
      </c>
    </row>
    <row r="50" spans="1:15" x14ac:dyDescent="0.3">
      <c r="A50" s="13">
        <v>49</v>
      </c>
      <c r="B50" s="14">
        <v>84699</v>
      </c>
      <c r="C50" s="14">
        <v>77</v>
      </c>
      <c r="D50" s="15" t="s">
        <v>195</v>
      </c>
      <c r="E50" s="15" t="s">
        <v>51</v>
      </c>
      <c r="F50" s="14">
        <v>5</v>
      </c>
      <c r="G50" s="15" t="s">
        <v>18</v>
      </c>
      <c r="H50" s="15" t="s">
        <v>416</v>
      </c>
      <c r="I50" s="15"/>
      <c r="J50" s="14">
        <v>53.54</v>
      </c>
      <c r="K50" s="16">
        <v>144.81</v>
      </c>
      <c r="M50">
        <f t="shared" si="2"/>
        <v>84699</v>
      </c>
      <c r="N50">
        <f>IF(AND(A50&gt;0,A50&lt;999),IFERROR(VLOOKUP(results5202[[#This Row],[Card]],U14W[],1,FALSE),0),0)</f>
        <v>84699</v>
      </c>
      <c r="O50">
        <f t="shared" si="3"/>
        <v>49</v>
      </c>
    </row>
    <row r="51" spans="1:15" x14ac:dyDescent="0.3">
      <c r="A51" s="17">
        <v>50</v>
      </c>
      <c r="B51" s="18">
        <v>81687</v>
      </c>
      <c r="C51" s="18">
        <v>50</v>
      </c>
      <c r="D51" s="19" t="s">
        <v>136</v>
      </c>
      <c r="E51" s="19" t="s">
        <v>88</v>
      </c>
      <c r="F51" s="18">
        <v>4</v>
      </c>
      <c r="G51" s="19" t="s">
        <v>18</v>
      </c>
      <c r="H51" s="19" t="s">
        <v>898</v>
      </c>
      <c r="I51" s="19"/>
      <c r="J51" s="18">
        <v>53.57</v>
      </c>
      <c r="K51" s="20">
        <v>145.49</v>
      </c>
      <c r="M51">
        <f t="shared" si="2"/>
        <v>81687</v>
      </c>
      <c r="N51">
        <f>IF(AND(A51&gt;0,A51&lt;999),IFERROR(VLOOKUP(results5202[[#This Row],[Card]],U14W[],1,FALSE),0),0)</f>
        <v>81687</v>
      </c>
      <c r="O51">
        <f t="shared" si="3"/>
        <v>50</v>
      </c>
    </row>
    <row r="52" spans="1:15" x14ac:dyDescent="0.3">
      <c r="A52" s="13">
        <v>51</v>
      </c>
      <c r="B52" s="14">
        <v>84846</v>
      </c>
      <c r="C52" s="14">
        <v>70</v>
      </c>
      <c r="D52" s="15" t="s">
        <v>161</v>
      </c>
      <c r="E52" s="15" t="s">
        <v>105</v>
      </c>
      <c r="F52" s="14">
        <v>4</v>
      </c>
      <c r="G52" s="15" t="s">
        <v>18</v>
      </c>
      <c r="H52" s="15" t="s">
        <v>899</v>
      </c>
      <c r="I52" s="15"/>
      <c r="J52" s="14">
        <v>53.61</v>
      </c>
      <c r="K52" s="16">
        <v>146.41</v>
      </c>
      <c r="M52">
        <f t="shared" si="2"/>
        <v>84846</v>
      </c>
      <c r="N52">
        <f>IF(AND(A52&gt;0,A52&lt;999),IFERROR(VLOOKUP(results5202[[#This Row],[Card]],U14W[],1,FALSE),0),0)</f>
        <v>84846</v>
      </c>
      <c r="O52">
        <f t="shared" si="3"/>
        <v>51</v>
      </c>
    </row>
    <row r="53" spans="1:15" x14ac:dyDescent="0.3">
      <c r="A53" s="17">
        <v>52</v>
      </c>
      <c r="B53" s="18">
        <v>82141</v>
      </c>
      <c r="C53" s="18">
        <v>23</v>
      </c>
      <c r="D53" s="19" t="s">
        <v>900</v>
      </c>
      <c r="E53" s="19" t="s">
        <v>879</v>
      </c>
      <c r="F53" s="18">
        <v>4</v>
      </c>
      <c r="G53" s="19" t="s">
        <v>18</v>
      </c>
      <c r="H53" s="19" t="s">
        <v>901</v>
      </c>
      <c r="I53" s="19"/>
      <c r="J53" s="18">
        <v>53.63</v>
      </c>
      <c r="K53" s="20">
        <v>146.87</v>
      </c>
      <c r="M53">
        <f t="shared" si="2"/>
        <v>82141</v>
      </c>
      <c r="N53">
        <f>IF(AND(A53&gt;0,A53&lt;999),IFERROR(VLOOKUP(results5202[[#This Row],[Card]],U14W[],1,FALSE),0),0)</f>
        <v>82141</v>
      </c>
      <c r="O53">
        <f t="shared" si="3"/>
        <v>52</v>
      </c>
    </row>
    <row r="54" spans="1:15" x14ac:dyDescent="0.3">
      <c r="A54" s="13">
        <v>53</v>
      </c>
      <c r="B54" s="14">
        <v>78643</v>
      </c>
      <c r="C54" s="14">
        <v>10</v>
      </c>
      <c r="D54" s="15" t="s">
        <v>902</v>
      </c>
      <c r="E54" s="15" t="s">
        <v>879</v>
      </c>
      <c r="F54" s="14">
        <v>4</v>
      </c>
      <c r="G54" s="15" t="s">
        <v>18</v>
      </c>
      <c r="H54" s="15" t="s">
        <v>903</v>
      </c>
      <c r="I54" s="15"/>
      <c r="J54" s="14">
        <v>53.75</v>
      </c>
      <c r="K54" s="16">
        <v>149.61000000000001</v>
      </c>
      <c r="M54">
        <f t="shared" si="2"/>
        <v>78643</v>
      </c>
      <c r="N54">
        <f>IF(AND(A54&gt;0,A54&lt;999),IFERROR(VLOOKUP(results5202[[#This Row],[Card]],U14W[],1,FALSE),0),0)</f>
        <v>78643</v>
      </c>
      <c r="O54">
        <f t="shared" si="3"/>
        <v>53</v>
      </c>
    </row>
    <row r="55" spans="1:15" x14ac:dyDescent="0.3">
      <c r="A55" s="17">
        <v>54</v>
      </c>
      <c r="B55" s="18">
        <v>87017</v>
      </c>
      <c r="C55" s="18">
        <v>29</v>
      </c>
      <c r="D55" s="19" t="s">
        <v>904</v>
      </c>
      <c r="E55" s="19" t="s">
        <v>879</v>
      </c>
      <c r="F55" s="18">
        <v>5</v>
      </c>
      <c r="G55" s="19" t="s">
        <v>18</v>
      </c>
      <c r="H55" s="19" t="s">
        <v>905</v>
      </c>
      <c r="I55" s="19"/>
      <c r="J55" s="18">
        <v>53.89</v>
      </c>
      <c r="K55" s="20">
        <v>152.82</v>
      </c>
      <c r="M55">
        <f t="shared" si="2"/>
        <v>87017</v>
      </c>
      <c r="N55">
        <f>IF(AND(A55&gt;0,A55&lt;999),IFERROR(VLOOKUP(results5202[[#This Row],[Card]],U14W[],1,FALSE),0),0)</f>
        <v>87017</v>
      </c>
      <c r="O55">
        <f t="shared" si="3"/>
        <v>54</v>
      </c>
    </row>
    <row r="56" spans="1:15" x14ac:dyDescent="0.3">
      <c r="A56" s="13">
        <v>55</v>
      </c>
      <c r="B56" s="14">
        <v>78427</v>
      </c>
      <c r="C56" s="14">
        <v>64</v>
      </c>
      <c r="D56" s="15" t="s">
        <v>132</v>
      </c>
      <c r="E56" s="15" t="s">
        <v>95</v>
      </c>
      <c r="F56" s="14">
        <v>5</v>
      </c>
      <c r="G56" s="15" t="s">
        <v>18</v>
      </c>
      <c r="H56" s="15" t="s">
        <v>906</v>
      </c>
      <c r="I56" s="15"/>
      <c r="J56" s="14">
        <v>53.99</v>
      </c>
      <c r="K56" s="16">
        <v>155.1</v>
      </c>
      <c r="M56">
        <f t="shared" si="2"/>
        <v>78427</v>
      </c>
      <c r="N56">
        <f>IF(AND(A56&gt;0,A56&lt;999),IFERROR(VLOOKUP(results5202[[#This Row],[Card]],U14W[],1,FALSE),0),0)</f>
        <v>78427</v>
      </c>
      <c r="O56">
        <f t="shared" si="3"/>
        <v>55</v>
      </c>
    </row>
    <row r="57" spans="1:15" x14ac:dyDescent="0.3">
      <c r="A57" s="17">
        <v>56</v>
      </c>
      <c r="B57" s="18">
        <v>78485</v>
      </c>
      <c r="C57" s="18">
        <v>25</v>
      </c>
      <c r="D57" s="19" t="s">
        <v>907</v>
      </c>
      <c r="E57" s="19" t="s">
        <v>95</v>
      </c>
      <c r="F57" s="18">
        <v>4</v>
      </c>
      <c r="G57" s="19" t="s">
        <v>18</v>
      </c>
      <c r="H57" s="19" t="s">
        <v>430</v>
      </c>
      <c r="I57" s="19"/>
      <c r="J57" s="18">
        <v>54.02</v>
      </c>
      <c r="K57" s="20">
        <v>155.79</v>
      </c>
      <c r="M57">
        <f t="shared" si="2"/>
        <v>78485</v>
      </c>
      <c r="N57">
        <f>IF(AND(A57&gt;0,A57&lt;999),IFERROR(VLOOKUP(results5202[[#This Row],[Card]],U14W[],1,FALSE),0),0)</f>
        <v>78485</v>
      </c>
      <c r="O57">
        <f t="shared" si="3"/>
        <v>56</v>
      </c>
    </row>
    <row r="58" spans="1:15" x14ac:dyDescent="0.3">
      <c r="A58" s="13">
        <v>57</v>
      </c>
      <c r="B58" s="14">
        <v>78706</v>
      </c>
      <c r="C58" s="14">
        <v>28</v>
      </c>
      <c r="D58" s="15" t="s">
        <v>908</v>
      </c>
      <c r="E58" s="15" t="s">
        <v>879</v>
      </c>
      <c r="F58" s="14">
        <v>5</v>
      </c>
      <c r="G58" s="15" t="s">
        <v>18</v>
      </c>
      <c r="H58" s="15" t="s">
        <v>909</v>
      </c>
      <c r="I58" s="15"/>
      <c r="J58" s="14">
        <v>54.22</v>
      </c>
      <c r="K58" s="16">
        <v>160.36000000000001</v>
      </c>
      <c r="M58">
        <f t="shared" si="2"/>
        <v>78706</v>
      </c>
      <c r="N58">
        <f>IF(AND(A58&gt;0,A58&lt;999),IFERROR(VLOOKUP(results5202[[#This Row],[Card]],U14W[],1,FALSE),0),0)</f>
        <v>78706</v>
      </c>
      <c r="O58">
        <f t="shared" si="3"/>
        <v>57</v>
      </c>
    </row>
    <row r="59" spans="1:15" x14ac:dyDescent="0.3">
      <c r="A59" s="17">
        <v>58</v>
      </c>
      <c r="B59" s="18">
        <v>80581</v>
      </c>
      <c r="C59" s="18">
        <v>31</v>
      </c>
      <c r="D59" s="19" t="s">
        <v>910</v>
      </c>
      <c r="E59" s="19" t="s">
        <v>442</v>
      </c>
      <c r="F59" s="18">
        <v>5</v>
      </c>
      <c r="G59" s="19" t="s">
        <v>18</v>
      </c>
      <c r="H59" s="19" t="s">
        <v>911</v>
      </c>
      <c r="I59" s="19"/>
      <c r="J59" s="18">
        <v>54.26</v>
      </c>
      <c r="K59" s="20">
        <v>161.28</v>
      </c>
      <c r="M59">
        <f t="shared" si="2"/>
        <v>80581</v>
      </c>
      <c r="N59">
        <f>IF(AND(A59&gt;0,A59&lt;999),IFERROR(VLOOKUP(results5202[[#This Row],[Card]],U14W[],1,FALSE),0),0)</f>
        <v>80581</v>
      </c>
      <c r="O59">
        <f t="shared" si="3"/>
        <v>58</v>
      </c>
    </row>
    <row r="60" spans="1:15" x14ac:dyDescent="0.3">
      <c r="A60" s="13">
        <v>59</v>
      </c>
      <c r="B60" s="14">
        <v>82223</v>
      </c>
      <c r="C60" s="14">
        <v>71</v>
      </c>
      <c r="D60" s="15" t="s">
        <v>912</v>
      </c>
      <c r="E60" s="15" t="s">
        <v>21</v>
      </c>
      <c r="F60" s="14">
        <v>4</v>
      </c>
      <c r="G60" s="15" t="s">
        <v>18</v>
      </c>
      <c r="H60" s="15" t="s">
        <v>913</v>
      </c>
      <c r="I60" s="15"/>
      <c r="J60" s="14">
        <v>54.36</v>
      </c>
      <c r="K60" s="16">
        <v>163.57</v>
      </c>
      <c r="M60">
        <f t="shared" si="2"/>
        <v>82223</v>
      </c>
      <c r="N60">
        <f>IF(AND(A60&gt;0,A60&lt;999),IFERROR(VLOOKUP(results5202[[#This Row],[Card]],U14W[],1,FALSE),0),0)</f>
        <v>82223</v>
      </c>
      <c r="O60">
        <f t="shared" si="3"/>
        <v>59</v>
      </c>
    </row>
    <row r="61" spans="1:15" x14ac:dyDescent="0.3">
      <c r="A61" s="17">
        <v>60</v>
      </c>
      <c r="B61" s="18">
        <v>78808</v>
      </c>
      <c r="C61" s="18">
        <v>13</v>
      </c>
      <c r="D61" s="19" t="s">
        <v>441</v>
      </c>
      <c r="E61" s="19" t="s">
        <v>442</v>
      </c>
      <c r="F61" s="18">
        <v>4</v>
      </c>
      <c r="G61" s="19" t="s">
        <v>18</v>
      </c>
      <c r="H61" s="19" t="s">
        <v>914</v>
      </c>
      <c r="I61" s="19"/>
      <c r="J61" s="18">
        <v>54.4</v>
      </c>
      <c r="K61" s="20">
        <v>164.48</v>
      </c>
      <c r="M61">
        <f t="shared" si="2"/>
        <v>78808</v>
      </c>
      <c r="N61">
        <f>IF(AND(A61&gt;0,A61&lt;999),IFERROR(VLOOKUP(results5202[[#This Row],[Card]],U14W[],1,FALSE),0),0)</f>
        <v>78808</v>
      </c>
      <c r="O61">
        <f t="shared" si="3"/>
        <v>60</v>
      </c>
    </row>
    <row r="62" spans="1:15" x14ac:dyDescent="0.3">
      <c r="A62" s="13">
        <v>61</v>
      </c>
      <c r="B62" s="14">
        <v>85444</v>
      </c>
      <c r="C62" s="14">
        <v>58</v>
      </c>
      <c r="D62" s="15" t="s">
        <v>126</v>
      </c>
      <c r="E62" s="15" t="s">
        <v>51</v>
      </c>
      <c r="F62" s="14">
        <v>5</v>
      </c>
      <c r="G62" s="15" t="s">
        <v>18</v>
      </c>
      <c r="H62" s="15" t="s">
        <v>117</v>
      </c>
      <c r="I62" s="15"/>
      <c r="J62" s="14">
        <v>54.85</v>
      </c>
      <c r="K62" s="16">
        <v>174.78</v>
      </c>
      <c r="M62">
        <f t="shared" si="2"/>
        <v>85444</v>
      </c>
      <c r="N62">
        <f>IF(AND(A62&gt;0,A62&lt;999),IFERROR(VLOOKUP(results5202[[#This Row],[Card]],U14W[],1,FALSE),0),0)</f>
        <v>85444</v>
      </c>
      <c r="O62">
        <f t="shared" si="3"/>
        <v>61</v>
      </c>
    </row>
    <row r="63" spans="1:15" x14ac:dyDescent="0.3">
      <c r="A63" s="17">
        <v>62</v>
      </c>
      <c r="B63" s="18">
        <v>82174</v>
      </c>
      <c r="C63" s="18">
        <v>78</v>
      </c>
      <c r="D63" s="19" t="s">
        <v>915</v>
      </c>
      <c r="E63" s="19" t="s">
        <v>68</v>
      </c>
      <c r="F63" s="18">
        <v>5</v>
      </c>
      <c r="G63" s="19" t="s">
        <v>18</v>
      </c>
      <c r="H63" s="19" t="s">
        <v>916</v>
      </c>
      <c r="I63" s="19"/>
      <c r="J63" s="18">
        <v>55.19</v>
      </c>
      <c r="K63" s="20">
        <v>182.55</v>
      </c>
      <c r="M63">
        <f t="shared" si="2"/>
        <v>82174</v>
      </c>
      <c r="N63">
        <f>IF(AND(A63&gt;0,A63&lt;999),IFERROR(VLOOKUP(results5202[[#This Row],[Card]],U14W[],1,FALSE),0),0)</f>
        <v>82174</v>
      </c>
      <c r="O63">
        <f t="shared" si="3"/>
        <v>62</v>
      </c>
    </row>
    <row r="64" spans="1:15" x14ac:dyDescent="0.3">
      <c r="A64" s="13">
        <v>63</v>
      </c>
      <c r="B64" s="14">
        <v>87433</v>
      </c>
      <c r="C64" s="14">
        <v>24</v>
      </c>
      <c r="D64" s="15" t="s">
        <v>917</v>
      </c>
      <c r="E64" s="15" t="s">
        <v>879</v>
      </c>
      <c r="F64" s="14">
        <v>4</v>
      </c>
      <c r="G64" s="15" t="s">
        <v>18</v>
      </c>
      <c r="H64" s="15" t="s">
        <v>918</v>
      </c>
      <c r="I64" s="15"/>
      <c r="J64" s="14">
        <v>55.23</v>
      </c>
      <c r="K64" s="16">
        <v>183.47</v>
      </c>
      <c r="M64">
        <f t="shared" si="2"/>
        <v>87433</v>
      </c>
      <c r="N64">
        <f>IF(AND(A64&gt;0,A64&lt;999),IFERROR(VLOOKUP(results5202[[#This Row],[Card]],U14W[],1,FALSE),0),0)</f>
        <v>87433</v>
      </c>
      <c r="O64">
        <f t="shared" si="3"/>
        <v>63</v>
      </c>
    </row>
    <row r="65" spans="1:15" x14ac:dyDescent="0.3">
      <c r="A65" s="17">
        <v>64</v>
      </c>
      <c r="B65" s="18">
        <v>80689</v>
      </c>
      <c r="C65" s="18">
        <v>74</v>
      </c>
      <c r="D65" s="19" t="s">
        <v>215</v>
      </c>
      <c r="E65" s="19" t="s">
        <v>41</v>
      </c>
      <c r="F65" s="18">
        <v>4</v>
      </c>
      <c r="G65" s="19" t="s">
        <v>18</v>
      </c>
      <c r="H65" s="19" t="s">
        <v>919</v>
      </c>
      <c r="I65" s="19"/>
      <c r="J65" s="18">
        <v>55.41</v>
      </c>
      <c r="K65" s="20">
        <v>187.59</v>
      </c>
      <c r="M65">
        <f t="shared" si="2"/>
        <v>80689</v>
      </c>
      <c r="N65">
        <f>IF(AND(A65&gt;0,A65&lt;999),IFERROR(VLOOKUP(results5202[[#This Row],[Card]],U14W[],1,FALSE),0),0)</f>
        <v>80689</v>
      </c>
      <c r="O65">
        <f t="shared" si="3"/>
        <v>64</v>
      </c>
    </row>
    <row r="66" spans="1:15" x14ac:dyDescent="0.3">
      <c r="A66" s="13">
        <v>65</v>
      </c>
      <c r="B66" s="14">
        <v>87072</v>
      </c>
      <c r="C66" s="14">
        <v>76</v>
      </c>
      <c r="D66" s="15" t="s">
        <v>223</v>
      </c>
      <c r="E66" s="15" t="s">
        <v>151</v>
      </c>
      <c r="F66" s="14">
        <v>5</v>
      </c>
      <c r="G66" s="15" t="s">
        <v>18</v>
      </c>
      <c r="H66" s="15" t="s">
        <v>920</v>
      </c>
      <c r="I66" s="15"/>
      <c r="J66" s="14">
        <v>55.53</v>
      </c>
      <c r="K66" s="16">
        <v>190.33</v>
      </c>
      <c r="M66">
        <f t="shared" ref="M66:M80" si="4">B66</f>
        <v>87072</v>
      </c>
      <c r="N66">
        <f>IF(AND(A66&gt;0,A66&lt;999),IFERROR(VLOOKUP(results5202[[#This Row],[Card]],U14W[],1,FALSE),0),0)</f>
        <v>87072</v>
      </c>
      <c r="O66">
        <f t="shared" ref="O66:O80" si="5">A66</f>
        <v>65</v>
      </c>
    </row>
    <row r="67" spans="1:15" x14ac:dyDescent="0.3">
      <c r="A67" s="17">
        <v>66</v>
      </c>
      <c r="B67" s="18">
        <v>80369</v>
      </c>
      <c r="C67" s="18">
        <v>65</v>
      </c>
      <c r="D67" s="19" t="s">
        <v>169</v>
      </c>
      <c r="E67" s="19" t="s">
        <v>48</v>
      </c>
      <c r="F67" s="18">
        <v>5</v>
      </c>
      <c r="G67" s="19" t="s">
        <v>18</v>
      </c>
      <c r="H67" s="19" t="s">
        <v>921</v>
      </c>
      <c r="I67" s="19"/>
      <c r="J67" s="18">
        <v>56.29</v>
      </c>
      <c r="K67" s="20">
        <v>207.72</v>
      </c>
      <c r="M67">
        <f t="shared" si="4"/>
        <v>80369</v>
      </c>
      <c r="N67">
        <f>IF(AND(A67&gt;0,A67&lt;999),IFERROR(VLOOKUP(results5202[[#This Row],[Card]],U14W[],1,FALSE),0),0)</f>
        <v>80369</v>
      </c>
      <c r="O67">
        <f t="shared" si="5"/>
        <v>66</v>
      </c>
    </row>
    <row r="68" spans="1:15" x14ac:dyDescent="0.3">
      <c r="A68" s="13">
        <v>67</v>
      </c>
      <c r="B68" s="14">
        <v>85474</v>
      </c>
      <c r="C68" s="14">
        <v>75</v>
      </c>
      <c r="D68" s="15" t="s">
        <v>220</v>
      </c>
      <c r="E68" s="15" t="s">
        <v>151</v>
      </c>
      <c r="F68" s="14">
        <v>4</v>
      </c>
      <c r="G68" s="15" t="s">
        <v>18</v>
      </c>
      <c r="H68" s="15" t="s">
        <v>145</v>
      </c>
      <c r="I68" s="15"/>
      <c r="J68" s="14">
        <v>56.34</v>
      </c>
      <c r="K68" s="16">
        <v>208.86</v>
      </c>
      <c r="M68">
        <f t="shared" si="4"/>
        <v>85474</v>
      </c>
      <c r="N68">
        <f>IF(AND(A68&gt;0,A68&lt;999),IFERROR(VLOOKUP(results5202[[#This Row],[Card]],U14W[],1,FALSE),0),0)</f>
        <v>85474</v>
      </c>
      <c r="O68">
        <f t="shared" si="5"/>
        <v>67</v>
      </c>
    </row>
    <row r="69" spans="1:15" x14ac:dyDescent="0.3">
      <c r="A69" s="17">
        <v>68</v>
      </c>
      <c r="B69" s="18">
        <v>82039</v>
      </c>
      <c r="C69" s="18">
        <v>79</v>
      </c>
      <c r="D69" s="19" t="s">
        <v>922</v>
      </c>
      <c r="E69" s="19" t="s">
        <v>923</v>
      </c>
      <c r="F69" s="18">
        <v>5</v>
      </c>
      <c r="G69" s="19" t="s">
        <v>18</v>
      </c>
      <c r="H69" s="19" t="s">
        <v>924</v>
      </c>
      <c r="I69" s="19"/>
      <c r="J69" s="18">
        <v>57.64</v>
      </c>
      <c r="K69" s="20">
        <v>238.6</v>
      </c>
      <c r="M69">
        <f t="shared" si="4"/>
        <v>82039</v>
      </c>
      <c r="N69">
        <f>IF(AND(A69&gt;0,A69&lt;999),IFERROR(VLOOKUP(results5202[[#This Row],[Card]],U14W[],1,FALSE),0),0)</f>
        <v>82039</v>
      </c>
      <c r="O69">
        <f t="shared" si="5"/>
        <v>68</v>
      </c>
    </row>
    <row r="70" spans="1:15" x14ac:dyDescent="0.3">
      <c r="A70" s="13">
        <v>69</v>
      </c>
      <c r="B70" s="14">
        <v>78457</v>
      </c>
      <c r="C70" s="14">
        <v>20</v>
      </c>
      <c r="D70" s="15" t="s">
        <v>925</v>
      </c>
      <c r="E70" s="15" t="s">
        <v>926</v>
      </c>
      <c r="F70" s="14">
        <v>4</v>
      </c>
      <c r="G70" s="15" t="s">
        <v>18</v>
      </c>
      <c r="H70" s="15" t="s">
        <v>927</v>
      </c>
      <c r="I70" s="15"/>
      <c r="J70" s="14">
        <v>57.74</v>
      </c>
      <c r="K70" s="16">
        <v>240.89</v>
      </c>
      <c r="M70">
        <f t="shared" si="4"/>
        <v>78457</v>
      </c>
      <c r="N70">
        <f>IF(AND(A70&gt;0,A70&lt;999),IFERROR(VLOOKUP(results5202[[#This Row],[Card]],U14W[],1,FALSE),0),0)</f>
        <v>78457</v>
      </c>
      <c r="O70">
        <f t="shared" si="5"/>
        <v>69</v>
      </c>
    </row>
    <row r="71" spans="1:15" x14ac:dyDescent="0.3">
      <c r="A71" s="17">
        <v>70</v>
      </c>
      <c r="B71" s="18">
        <v>80584</v>
      </c>
      <c r="C71" s="18">
        <v>36</v>
      </c>
      <c r="D71" s="19" t="s">
        <v>928</v>
      </c>
      <c r="E71" s="19" t="s">
        <v>442</v>
      </c>
      <c r="F71" s="18">
        <v>4</v>
      </c>
      <c r="G71" s="19" t="s">
        <v>18</v>
      </c>
      <c r="H71" s="19" t="s">
        <v>929</v>
      </c>
      <c r="I71" s="19"/>
      <c r="J71" s="18">
        <v>57.82</v>
      </c>
      <c r="K71" s="20">
        <v>242.72</v>
      </c>
      <c r="M71">
        <f t="shared" si="4"/>
        <v>80584</v>
      </c>
      <c r="N71">
        <f>IF(AND(A71&gt;0,A71&lt;999),IFERROR(VLOOKUP(results5202[[#This Row],[Card]],U14W[],1,FALSE),0),0)</f>
        <v>80584</v>
      </c>
      <c r="O71">
        <f t="shared" si="5"/>
        <v>70</v>
      </c>
    </row>
    <row r="72" spans="1:15" x14ac:dyDescent="0.3">
      <c r="A72" s="13">
        <v>71</v>
      </c>
      <c r="B72" s="14">
        <v>85287</v>
      </c>
      <c r="C72" s="14">
        <v>41</v>
      </c>
      <c r="D72" s="15" t="s">
        <v>930</v>
      </c>
      <c r="E72" s="15" t="s">
        <v>442</v>
      </c>
      <c r="F72" s="14">
        <v>5</v>
      </c>
      <c r="G72" s="15" t="s">
        <v>18</v>
      </c>
      <c r="H72" s="15" t="s">
        <v>931</v>
      </c>
      <c r="I72" s="15"/>
      <c r="J72" s="14">
        <v>58.61</v>
      </c>
      <c r="K72" s="16">
        <v>260.79000000000002</v>
      </c>
      <c r="M72">
        <f t="shared" si="4"/>
        <v>85287</v>
      </c>
      <c r="N72">
        <f>IF(AND(A72&gt;0,A72&lt;999),IFERROR(VLOOKUP(results5202[[#This Row],[Card]],U14W[],1,FALSE),0),0)</f>
        <v>85287</v>
      </c>
      <c r="O72">
        <f t="shared" si="5"/>
        <v>71</v>
      </c>
    </row>
    <row r="73" spans="1:15" x14ac:dyDescent="0.3">
      <c r="A73" s="17">
        <v>72</v>
      </c>
      <c r="B73" s="18">
        <v>80586</v>
      </c>
      <c r="C73" s="18">
        <v>49</v>
      </c>
      <c r="D73" s="19" t="s">
        <v>932</v>
      </c>
      <c r="E73" s="19" t="s">
        <v>442</v>
      </c>
      <c r="F73" s="18">
        <v>5</v>
      </c>
      <c r="G73" s="19" t="s">
        <v>18</v>
      </c>
      <c r="H73" s="19" t="s">
        <v>933</v>
      </c>
      <c r="I73" s="19"/>
      <c r="J73" s="18">
        <v>59.42</v>
      </c>
      <c r="K73" s="20">
        <v>279.32</v>
      </c>
      <c r="M73">
        <f t="shared" si="4"/>
        <v>80586</v>
      </c>
      <c r="N73">
        <f>IF(AND(A73&gt;0,A73&lt;999),IFERROR(VLOOKUP(results5202[[#This Row],[Card]],U14W[],1,FALSE),0),0)</f>
        <v>80586</v>
      </c>
      <c r="O73">
        <f t="shared" si="5"/>
        <v>72</v>
      </c>
    </row>
    <row r="74" spans="1:15" x14ac:dyDescent="0.3">
      <c r="A74" s="13">
        <v>999</v>
      </c>
      <c r="B74" s="14">
        <v>89490</v>
      </c>
      <c r="C74" s="14">
        <v>35</v>
      </c>
      <c r="D74" s="15" t="s">
        <v>40</v>
      </c>
      <c r="E74" s="15" t="s">
        <v>41</v>
      </c>
      <c r="F74" s="14">
        <v>4</v>
      </c>
      <c r="G74" s="15" t="s">
        <v>18</v>
      </c>
      <c r="H74" s="15" t="s">
        <v>218</v>
      </c>
      <c r="I74" s="15"/>
      <c r="J74" s="14"/>
      <c r="K74" s="16">
        <v>0</v>
      </c>
      <c r="M74">
        <f t="shared" si="4"/>
        <v>89490</v>
      </c>
      <c r="N74">
        <f>IF(AND(A74&gt;0,A74&lt;999),IFERROR(VLOOKUP(results5202[[#This Row],[Card]],U14W[],1,FALSE),0),0)</f>
        <v>0</v>
      </c>
      <c r="O74">
        <f t="shared" si="5"/>
        <v>999</v>
      </c>
    </row>
    <row r="75" spans="1:15" x14ac:dyDescent="0.3">
      <c r="A75" s="17">
        <v>999</v>
      </c>
      <c r="B75" s="18">
        <v>80816</v>
      </c>
      <c r="C75" s="18">
        <v>11</v>
      </c>
      <c r="D75" s="19" t="s">
        <v>20</v>
      </c>
      <c r="E75" s="19" t="s">
        <v>21</v>
      </c>
      <c r="F75" s="18">
        <v>4</v>
      </c>
      <c r="G75" s="19" t="s">
        <v>18</v>
      </c>
      <c r="H75" s="19" t="s">
        <v>218</v>
      </c>
      <c r="I75" s="19"/>
      <c r="J75" s="18"/>
      <c r="K75" s="20">
        <v>0</v>
      </c>
      <c r="M75">
        <f t="shared" si="4"/>
        <v>80816</v>
      </c>
      <c r="N75">
        <f>IF(AND(A75&gt;0,A75&lt;999),IFERROR(VLOOKUP(results5202[[#This Row],[Card]],U14W[],1,FALSE),0),0)</f>
        <v>0</v>
      </c>
      <c r="O75">
        <f t="shared" si="5"/>
        <v>999</v>
      </c>
    </row>
    <row r="76" spans="1:15" x14ac:dyDescent="0.3">
      <c r="A76" s="13">
        <v>999</v>
      </c>
      <c r="B76" s="14">
        <v>80667</v>
      </c>
      <c r="C76" s="14">
        <v>56</v>
      </c>
      <c r="D76" s="15" t="s">
        <v>90</v>
      </c>
      <c r="E76" s="15" t="s">
        <v>51</v>
      </c>
      <c r="F76" s="14">
        <v>4</v>
      </c>
      <c r="G76" s="15" t="s">
        <v>18</v>
      </c>
      <c r="H76" s="15" t="s">
        <v>218</v>
      </c>
      <c r="I76" s="15"/>
      <c r="J76" s="14"/>
      <c r="K76" s="16">
        <v>0</v>
      </c>
      <c r="M76">
        <f t="shared" si="4"/>
        <v>80667</v>
      </c>
      <c r="N76">
        <f>IF(AND(A76&gt;0,A76&lt;999),IFERROR(VLOOKUP(results5202[[#This Row],[Card]],U14W[],1,FALSE),0),0)</f>
        <v>0</v>
      </c>
      <c r="O76">
        <f t="shared" si="5"/>
        <v>999</v>
      </c>
    </row>
    <row r="77" spans="1:15" x14ac:dyDescent="0.3">
      <c r="A77" s="17">
        <v>999</v>
      </c>
      <c r="B77" s="18">
        <v>81493</v>
      </c>
      <c r="C77" s="18">
        <v>32</v>
      </c>
      <c r="D77" s="19" t="s">
        <v>86</v>
      </c>
      <c r="E77" s="19" t="s">
        <v>17</v>
      </c>
      <c r="F77" s="18">
        <v>4</v>
      </c>
      <c r="G77" s="19" t="s">
        <v>18</v>
      </c>
      <c r="H77" s="19" t="s">
        <v>218</v>
      </c>
      <c r="I77" s="19"/>
      <c r="J77" s="18"/>
      <c r="K77" s="20">
        <v>0</v>
      </c>
      <c r="M77">
        <f t="shared" si="4"/>
        <v>81493</v>
      </c>
      <c r="N77">
        <f>IF(AND(A77&gt;0,A77&lt;999),IFERROR(VLOOKUP(results5202[[#This Row],[Card]],U14W[],1,FALSE),0),0)</f>
        <v>0</v>
      </c>
      <c r="O77">
        <f t="shared" si="5"/>
        <v>999</v>
      </c>
    </row>
    <row r="78" spans="1:15" x14ac:dyDescent="0.3">
      <c r="A78" s="13">
        <v>999</v>
      </c>
      <c r="B78" s="14">
        <v>79130</v>
      </c>
      <c r="C78" s="14">
        <v>51</v>
      </c>
      <c r="D78" s="15" t="s">
        <v>100</v>
      </c>
      <c r="E78" s="15" t="s">
        <v>88</v>
      </c>
      <c r="F78" s="14">
        <v>4</v>
      </c>
      <c r="G78" s="15" t="s">
        <v>18</v>
      </c>
      <c r="H78" s="15" t="s">
        <v>218</v>
      </c>
      <c r="I78" s="15"/>
      <c r="J78" s="14"/>
      <c r="K78" s="16">
        <v>0</v>
      </c>
      <c r="M78">
        <f t="shared" si="4"/>
        <v>79130</v>
      </c>
      <c r="N78">
        <f>IF(AND(A78&gt;0,A78&lt;999),IFERROR(VLOOKUP(results5202[[#This Row],[Card]],U14W[],1,FALSE),0),0)</f>
        <v>0</v>
      </c>
      <c r="O78">
        <f t="shared" si="5"/>
        <v>999</v>
      </c>
    </row>
    <row r="79" spans="1:15" x14ac:dyDescent="0.3">
      <c r="A79" s="17">
        <v>999</v>
      </c>
      <c r="B79" s="18">
        <v>88241</v>
      </c>
      <c r="C79" s="18">
        <v>72</v>
      </c>
      <c r="D79" s="19" t="s">
        <v>222</v>
      </c>
      <c r="E79" s="19" t="s">
        <v>151</v>
      </c>
      <c r="F79" s="18">
        <v>5</v>
      </c>
      <c r="G79" s="19" t="s">
        <v>18</v>
      </c>
      <c r="H79" s="19" t="s">
        <v>218</v>
      </c>
      <c r="I79" s="19"/>
      <c r="J79" s="18"/>
      <c r="K79" s="20">
        <v>0</v>
      </c>
      <c r="M79">
        <f t="shared" si="4"/>
        <v>88241</v>
      </c>
      <c r="N79">
        <f>IF(AND(A79&gt;0,A79&lt;999),IFERROR(VLOOKUP(results5202[[#This Row],[Card]],U14W[],1,FALSE),0),0)</f>
        <v>0</v>
      </c>
      <c r="O79">
        <f t="shared" si="5"/>
        <v>999</v>
      </c>
    </row>
    <row r="80" spans="1:15" x14ac:dyDescent="0.3">
      <c r="A80" s="9">
        <v>999</v>
      </c>
      <c r="B80" s="6">
        <v>80684</v>
      </c>
      <c r="C80" s="6">
        <v>66</v>
      </c>
      <c r="D80" s="7" t="s">
        <v>159</v>
      </c>
      <c r="E80" s="7" t="s">
        <v>51</v>
      </c>
      <c r="F80" s="6">
        <v>4</v>
      </c>
      <c r="G80" s="7" t="s">
        <v>18</v>
      </c>
      <c r="H80" s="7" t="s">
        <v>934</v>
      </c>
      <c r="I80" s="7"/>
      <c r="J80" s="6"/>
      <c r="K80" s="8">
        <v>0</v>
      </c>
      <c r="M80">
        <f t="shared" si="4"/>
        <v>80684</v>
      </c>
      <c r="N80">
        <f>IF(AND(A80&gt;0,A80&lt;999),IFERROR(VLOOKUP(results5202[[#This Row],[Card]],U14W[],1,FALSE),0),0)</f>
        <v>0</v>
      </c>
      <c r="O8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3ECC-2ECC-42C0-8A64-28951E763AA5}">
  <dimension ref="A1:O82"/>
  <sheetViews>
    <sheetView workbookViewId="0">
      <selection activeCell="M3" sqref="M3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777343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M1" s="25" t="s">
        <v>3</v>
      </c>
      <c r="N1" s="25" t="s">
        <v>224</v>
      </c>
      <c r="O1" s="25" t="s">
        <v>10</v>
      </c>
    </row>
    <row r="2" spans="1:15" x14ac:dyDescent="0.3">
      <c r="A2" s="13">
        <v>1</v>
      </c>
      <c r="B2" s="14">
        <v>89490</v>
      </c>
      <c r="C2" s="14">
        <v>5</v>
      </c>
      <c r="D2" s="15" t="s">
        <v>40</v>
      </c>
      <c r="E2" s="15" t="s">
        <v>41</v>
      </c>
      <c r="F2" s="14">
        <v>4</v>
      </c>
      <c r="G2" s="15" t="s">
        <v>18</v>
      </c>
      <c r="H2" s="15" t="s">
        <v>937</v>
      </c>
      <c r="I2" s="15" t="s">
        <v>938</v>
      </c>
      <c r="J2" s="15" t="s">
        <v>939</v>
      </c>
      <c r="K2" s="16">
        <v>0</v>
      </c>
      <c r="M2">
        <f t="shared" ref="M2:M33" si="0">B2</f>
        <v>89490</v>
      </c>
      <c r="N2">
        <f>IF(AND(A2&gt;0,A2&lt;999),IFERROR(VLOOKUP(results5203[[#This Row],[Card]],U14W[],1,FALSE),0),0)</f>
        <v>89490</v>
      </c>
      <c r="O2">
        <f t="shared" ref="O2:O33" si="1">A2</f>
        <v>1</v>
      </c>
    </row>
    <row r="3" spans="1:15" x14ac:dyDescent="0.3">
      <c r="A3" s="17">
        <v>2</v>
      </c>
      <c r="B3" s="18">
        <v>81243</v>
      </c>
      <c r="C3" s="18">
        <v>14</v>
      </c>
      <c r="D3" s="19" t="s">
        <v>860</v>
      </c>
      <c r="E3" s="19" t="s">
        <v>861</v>
      </c>
      <c r="F3" s="18">
        <v>4</v>
      </c>
      <c r="G3" s="19" t="s">
        <v>18</v>
      </c>
      <c r="H3" s="19" t="s">
        <v>940</v>
      </c>
      <c r="I3" s="19" t="s">
        <v>941</v>
      </c>
      <c r="J3" s="19" t="s">
        <v>942</v>
      </c>
      <c r="K3" s="20">
        <v>2.64</v>
      </c>
      <c r="M3">
        <f t="shared" si="0"/>
        <v>81243</v>
      </c>
      <c r="N3">
        <f>IF(AND(A3&gt;0,A3&lt;999),IFERROR(VLOOKUP(results5203[[#This Row],[Card]],U14W[],1,FALSE),0),0)</f>
        <v>81243</v>
      </c>
      <c r="O3">
        <f t="shared" si="1"/>
        <v>2</v>
      </c>
    </row>
    <row r="4" spans="1:15" x14ac:dyDescent="0.3">
      <c r="A4" s="13">
        <v>3</v>
      </c>
      <c r="B4" s="14">
        <v>78192</v>
      </c>
      <c r="C4" s="14">
        <v>9</v>
      </c>
      <c r="D4" s="15" t="s">
        <v>38</v>
      </c>
      <c r="E4" s="15" t="s">
        <v>26</v>
      </c>
      <c r="F4" s="14">
        <v>4</v>
      </c>
      <c r="G4" s="15" t="s">
        <v>18</v>
      </c>
      <c r="H4" s="15" t="s">
        <v>943</v>
      </c>
      <c r="I4" s="15" t="s">
        <v>944</v>
      </c>
      <c r="J4" s="15" t="s">
        <v>945</v>
      </c>
      <c r="K4" s="16">
        <v>8.85</v>
      </c>
      <c r="M4">
        <f t="shared" si="0"/>
        <v>78192</v>
      </c>
      <c r="N4">
        <f>IF(AND(A4&gt;0,A4&lt;999),IFERROR(VLOOKUP(results5203[[#This Row],[Card]],U14W[],1,FALSE),0),0)</f>
        <v>78192</v>
      </c>
      <c r="O4">
        <f t="shared" si="1"/>
        <v>3</v>
      </c>
    </row>
    <row r="5" spans="1:15" x14ac:dyDescent="0.3">
      <c r="A5" s="17">
        <v>4</v>
      </c>
      <c r="B5" s="18">
        <v>82204</v>
      </c>
      <c r="C5" s="18">
        <v>3</v>
      </c>
      <c r="D5" s="19" t="s">
        <v>30</v>
      </c>
      <c r="E5" s="19" t="s">
        <v>26</v>
      </c>
      <c r="F5" s="18">
        <v>4</v>
      </c>
      <c r="G5" s="19" t="s">
        <v>18</v>
      </c>
      <c r="H5" s="19" t="s">
        <v>946</v>
      </c>
      <c r="I5" s="19" t="s">
        <v>947</v>
      </c>
      <c r="J5" s="19" t="s">
        <v>948</v>
      </c>
      <c r="K5" s="20">
        <v>14.14</v>
      </c>
      <c r="M5">
        <f t="shared" si="0"/>
        <v>82204</v>
      </c>
      <c r="N5">
        <f>IF(AND(A5&gt;0,A5&lt;999),IFERROR(VLOOKUP(results5203[[#This Row],[Card]],U14W[],1,FALSE),0),0)</f>
        <v>82204</v>
      </c>
      <c r="O5">
        <f t="shared" si="1"/>
        <v>4</v>
      </c>
    </row>
    <row r="6" spans="1:15" x14ac:dyDescent="0.3">
      <c r="A6" s="13">
        <v>5</v>
      </c>
      <c r="B6" s="14">
        <v>80725</v>
      </c>
      <c r="C6" s="14">
        <v>12</v>
      </c>
      <c r="D6" s="15" t="s">
        <v>16</v>
      </c>
      <c r="E6" s="15" t="s">
        <v>17</v>
      </c>
      <c r="F6" s="14">
        <v>4</v>
      </c>
      <c r="G6" s="15" t="s">
        <v>18</v>
      </c>
      <c r="H6" s="15" t="s">
        <v>949</v>
      </c>
      <c r="I6" s="15" t="s">
        <v>950</v>
      </c>
      <c r="J6" s="15" t="s">
        <v>951</v>
      </c>
      <c r="K6" s="16">
        <v>17.309999999999999</v>
      </c>
      <c r="M6">
        <f t="shared" si="0"/>
        <v>80725</v>
      </c>
      <c r="N6">
        <f>IF(AND(A6&gt;0,A6&lt;999),IFERROR(VLOOKUP(results5203[[#This Row],[Card]],U14W[],1,FALSE),0),0)</f>
        <v>80725</v>
      </c>
      <c r="O6">
        <f t="shared" si="1"/>
        <v>5</v>
      </c>
    </row>
    <row r="7" spans="1:15" x14ac:dyDescent="0.3">
      <c r="A7" s="17">
        <v>6</v>
      </c>
      <c r="B7" s="18">
        <v>84837</v>
      </c>
      <c r="C7" s="18">
        <v>8</v>
      </c>
      <c r="D7" s="19" t="s">
        <v>96</v>
      </c>
      <c r="E7" s="19" t="s">
        <v>51</v>
      </c>
      <c r="F7" s="18">
        <v>5</v>
      </c>
      <c r="G7" s="19" t="s">
        <v>18</v>
      </c>
      <c r="H7" s="19" t="s">
        <v>952</v>
      </c>
      <c r="I7" s="19" t="s">
        <v>953</v>
      </c>
      <c r="J7" s="19" t="s">
        <v>954</v>
      </c>
      <c r="K7" s="20">
        <v>21.94</v>
      </c>
      <c r="M7">
        <f t="shared" si="0"/>
        <v>84837</v>
      </c>
      <c r="N7">
        <f>IF(AND(A7&gt;0,A7&lt;999),IFERROR(VLOOKUP(results5203[[#This Row],[Card]],U14W[],1,FALSE),0),0)</f>
        <v>84837</v>
      </c>
      <c r="O7">
        <f t="shared" si="1"/>
        <v>6</v>
      </c>
    </row>
    <row r="8" spans="1:15" x14ac:dyDescent="0.3">
      <c r="A8" s="13">
        <v>7</v>
      </c>
      <c r="B8" s="14">
        <v>81497</v>
      </c>
      <c r="C8" s="14">
        <v>13</v>
      </c>
      <c r="D8" s="15" t="s">
        <v>32</v>
      </c>
      <c r="E8" s="15" t="s">
        <v>17</v>
      </c>
      <c r="F8" s="14">
        <v>4</v>
      </c>
      <c r="G8" s="15" t="s">
        <v>18</v>
      </c>
      <c r="H8" s="15" t="s">
        <v>953</v>
      </c>
      <c r="I8" s="15" t="s">
        <v>955</v>
      </c>
      <c r="J8" s="15" t="s">
        <v>956</v>
      </c>
      <c r="K8" s="16">
        <v>25.9</v>
      </c>
      <c r="M8">
        <f t="shared" si="0"/>
        <v>81497</v>
      </c>
      <c r="N8">
        <f>IF(AND(A8&gt;0,A8&lt;999),IFERROR(VLOOKUP(results5203[[#This Row],[Card]],U14W[],1,FALSE),0),0)</f>
        <v>81497</v>
      </c>
      <c r="O8">
        <f t="shared" si="1"/>
        <v>7</v>
      </c>
    </row>
    <row r="9" spans="1:15" x14ac:dyDescent="0.3">
      <c r="A9" s="17">
        <v>8</v>
      </c>
      <c r="B9" s="18">
        <v>80816</v>
      </c>
      <c r="C9" s="18">
        <v>20</v>
      </c>
      <c r="D9" s="19" t="s">
        <v>20</v>
      </c>
      <c r="E9" s="19" t="s">
        <v>21</v>
      </c>
      <c r="F9" s="18">
        <v>4</v>
      </c>
      <c r="G9" s="19" t="s">
        <v>18</v>
      </c>
      <c r="H9" s="19" t="s">
        <v>957</v>
      </c>
      <c r="I9" s="19" t="s">
        <v>958</v>
      </c>
      <c r="J9" s="19" t="s">
        <v>959</v>
      </c>
      <c r="K9" s="20">
        <v>34.89</v>
      </c>
      <c r="M9">
        <f t="shared" si="0"/>
        <v>80816</v>
      </c>
      <c r="N9">
        <f>IF(AND(A9&gt;0,A9&lt;999),IFERROR(VLOOKUP(results5203[[#This Row],[Card]],U14W[],1,FALSE),0),0)</f>
        <v>80816</v>
      </c>
      <c r="O9">
        <f t="shared" si="1"/>
        <v>8</v>
      </c>
    </row>
    <row r="10" spans="1:15" x14ac:dyDescent="0.3">
      <c r="A10" s="13">
        <v>9</v>
      </c>
      <c r="B10" s="14">
        <v>85457</v>
      </c>
      <c r="C10" s="14">
        <v>58</v>
      </c>
      <c r="D10" s="15" t="s">
        <v>114</v>
      </c>
      <c r="E10" s="15" t="s">
        <v>88</v>
      </c>
      <c r="F10" s="14">
        <v>5</v>
      </c>
      <c r="G10" s="15" t="s">
        <v>18</v>
      </c>
      <c r="H10" s="15" t="s">
        <v>960</v>
      </c>
      <c r="I10" s="15" t="s">
        <v>961</v>
      </c>
      <c r="J10" s="15" t="s">
        <v>962</v>
      </c>
      <c r="K10" s="16">
        <v>35.42</v>
      </c>
      <c r="M10">
        <f t="shared" si="0"/>
        <v>85457</v>
      </c>
      <c r="N10">
        <f>IF(AND(A10&gt;0,A10&lt;999),IFERROR(VLOOKUP(results5203[[#This Row],[Card]],U14W[],1,FALSE),0),0)</f>
        <v>85457</v>
      </c>
      <c r="O10">
        <f t="shared" si="1"/>
        <v>9</v>
      </c>
    </row>
    <row r="11" spans="1:15" x14ac:dyDescent="0.3">
      <c r="A11" s="17">
        <v>10</v>
      </c>
      <c r="B11" s="18">
        <v>82190</v>
      </c>
      <c r="C11" s="18">
        <v>45</v>
      </c>
      <c r="D11" s="19" t="s">
        <v>58</v>
      </c>
      <c r="E11" s="19" t="s">
        <v>51</v>
      </c>
      <c r="F11" s="18">
        <v>4</v>
      </c>
      <c r="G11" s="19" t="s">
        <v>18</v>
      </c>
      <c r="H11" s="19" t="s">
        <v>963</v>
      </c>
      <c r="I11" s="19" t="s">
        <v>953</v>
      </c>
      <c r="J11" s="19" t="s">
        <v>964</v>
      </c>
      <c r="K11" s="20">
        <v>35.94</v>
      </c>
      <c r="M11">
        <f t="shared" si="0"/>
        <v>82190</v>
      </c>
      <c r="N11">
        <f>IF(AND(A11&gt;0,A11&lt;999),IFERROR(VLOOKUP(results5203[[#This Row],[Card]],U14W[],1,FALSE),0),0)</f>
        <v>82190</v>
      </c>
      <c r="O11">
        <f t="shared" si="1"/>
        <v>10</v>
      </c>
    </row>
    <row r="12" spans="1:15" x14ac:dyDescent="0.3">
      <c r="A12" s="13">
        <v>11</v>
      </c>
      <c r="B12" s="14">
        <v>80730</v>
      </c>
      <c r="C12" s="14">
        <v>15</v>
      </c>
      <c r="D12" s="15" t="s">
        <v>34</v>
      </c>
      <c r="E12" s="15" t="s">
        <v>17</v>
      </c>
      <c r="F12" s="14">
        <v>4</v>
      </c>
      <c r="G12" s="15" t="s">
        <v>18</v>
      </c>
      <c r="H12" s="15" t="s">
        <v>965</v>
      </c>
      <c r="I12" s="15" t="s">
        <v>966</v>
      </c>
      <c r="J12" s="15" t="s">
        <v>967</v>
      </c>
      <c r="K12" s="16">
        <v>39.909999999999997</v>
      </c>
      <c r="M12">
        <f t="shared" si="0"/>
        <v>80730</v>
      </c>
      <c r="N12">
        <f>IF(AND(A12&gt;0,A12&lt;999),IFERROR(VLOOKUP(results5203[[#This Row],[Card]],U14W[],1,FALSE),0),0)</f>
        <v>80730</v>
      </c>
      <c r="O12">
        <f t="shared" si="1"/>
        <v>11</v>
      </c>
    </row>
    <row r="13" spans="1:15" x14ac:dyDescent="0.3">
      <c r="A13" s="17">
        <v>12</v>
      </c>
      <c r="B13" s="18">
        <v>80818</v>
      </c>
      <c r="C13" s="18">
        <v>24</v>
      </c>
      <c r="D13" s="19" t="s">
        <v>23</v>
      </c>
      <c r="E13" s="19" t="s">
        <v>21</v>
      </c>
      <c r="F13" s="18">
        <v>4</v>
      </c>
      <c r="G13" s="19" t="s">
        <v>18</v>
      </c>
      <c r="H13" s="19" t="s">
        <v>968</v>
      </c>
      <c r="I13" s="19" t="s">
        <v>969</v>
      </c>
      <c r="J13" s="19" t="s">
        <v>970</v>
      </c>
      <c r="K13" s="20">
        <v>40.57</v>
      </c>
      <c r="M13">
        <f t="shared" si="0"/>
        <v>80818</v>
      </c>
      <c r="N13">
        <f>IF(AND(A13&gt;0,A13&lt;999),IFERROR(VLOOKUP(results5203[[#This Row],[Card]],U14W[],1,FALSE),0),0)</f>
        <v>80818</v>
      </c>
      <c r="O13">
        <f t="shared" si="1"/>
        <v>12</v>
      </c>
    </row>
    <row r="14" spans="1:15" x14ac:dyDescent="0.3">
      <c r="A14" s="13">
        <v>13</v>
      </c>
      <c r="B14" s="14">
        <v>81099</v>
      </c>
      <c r="C14" s="14">
        <v>26</v>
      </c>
      <c r="D14" s="15" t="s">
        <v>217</v>
      </c>
      <c r="E14" s="15" t="s">
        <v>17</v>
      </c>
      <c r="F14" s="14">
        <v>5</v>
      </c>
      <c r="G14" s="15" t="s">
        <v>18</v>
      </c>
      <c r="H14" s="15" t="s">
        <v>971</v>
      </c>
      <c r="I14" s="15" t="s">
        <v>972</v>
      </c>
      <c r="J14" s="15" t="s">
        <v>973</v>
      </c>
      <c r="K14" s="16">
        <v>41.63</v>
      </c>
      <c r="M14">
        <f t="shared" si="0"/>
        <v>81099</v>
      </c>
      <c r="N14">
        <f>IF(AND(A14&gt;0,A14&lt;999),IFERROR(VLOOKUP(results5203[[#This Row],[Card]],U14W[],1,FALSE),0),0)</f>
        <v>81099</v>
      </c>
      <c r="O14">
        <f t="shared" si="1"/>
        <v>13</v>
      </c>
    </row>
    <row r="15" spans="1:15" x14ac:dyDescent="0.3">
      <c r="A15" s="17">
        <v>14</v>
      </c>
      <c r="B15" s="18">
        <v>81146</v>
      </c>
      <c r="C15" s="18">
        <v>28</v>
      </c>
      <c r="D15" s="19" t="s">
        <v>36</v>
      </c>
      <c r="E15" s="19" t="s">
        <v>21</v>
      </c>
      <c r="F15" s="18">
        <v>4</v>
      </c>
      <c r="G15" s="19" t="s">
        <v>18</v>
      </c>
      <c r="H15" s="19" t="s">
        <v>974</v>
      </c>
      <c r="I15" s="19" t="s">
        <v>975</v>
      </c>
      <c r="J15" s="19" t="s">
        <v>976</v>
      </c>
      <c r="K15" s="20">
        <v>43.61</v>
      </c>
      <c r="M15">
        <f t="shared" si="0"/>
        <v>81146</v>
      </c>
      <c r="N15">
        <f>IF(AND(A15&gt;0,A15&lt;999),IFERROR(VLOOKUP(results5203[[#This Row],[Card]],U14W[],1,FALSE),0),0)</f>
        <v>81146</v>
      </c>
      <c r="O15">
        <f t="shared" si="1"/>
        <v>14</v>
      </c>
    </row>
    <row r="16" spans="1:15" x14ac:dyDescent="0.3">
      <c r="A16" s="13">
        <v>15</v>
      </c>
      <c r="B16" s="14">
        <v>78422</v>
      </c>
      <c r="C16" s="14">
        <v>2</v>
      </c>
      <c r="D16" s="15" t="s">
        <v>25</v>
      </c>
      <c r="E16" s="15" t="s">
        <v>26</v>
      </c>
      <c r="F16" s="14">
        <v>4</v>
      </c>
      <c r="G16" s="15" t="s">
        <v>18</v>
      </c>
      <c r="H16" s="15" t="s">
        <v>977</v>
      </c>
      <c r="I16" s="15" t="s">
        <v>978</v>
      </c>
      <c r="J16" s="15" t="s">
        <v>979</v>
      </c>
      <c r="K16" s="16">
        <v>44.53</v>
      </c>
      <c r="M16">
        <f t="shared" si="0"/>
        <v>78422</v>
      </c>
      <c r="N16">
        <f>IF(AND(A16&gt;0,A16&lt;999),IFERROR(VLOOKUP(results5203[[#This Row],[Card]],U14W[],1,FALSE),0),0)</f>
        <v>78422</v>
      </c>
      <c r="O16">
        <f t="shared" si="1"/>
        <v>15</v>
      </c>
    </row>
    <row r="17" spans="1:15" x14ac:dyDescent="0.3">
      <c r="A17" s="17">
        <v>16</v>
      </c>
      <c r="B17" s="18">
        <v>80822</v>
      </c>
      <c r="C17" s="18">
        <v>51</v>
      </c>
      <c r="D17" s="19" t="s">
        <v>82</v>
      </c>
      <c r="E17" s="19" t="s">
        <v>21</v>
      </c>
      <c r="F17" s="18">
        <v>4</v>
      </c>
      <c r="G17" s="19" t="s">
        <v>18</v>
      </c>
      <c r="H17" s="19" t="s">
        <v>980</v>
      </c>
      <c r="I17" s="19" t="s">
        <v>981</v>
      </c>
      <c r="J17" s="19" t="s">
        <v>982</v>
      </c>
      <c r="K17" s="20">
        <v>45.19</v>
      </c>
      <c r="M17">
        <f t="shared" si="0"/>
        <v>80822</v>
      </c>
      <c r="N17">
        <f>IF(AND(A17&gt;0,A17&lt;999),IFERROR(VLOOKUP(results5203[[#This Row],[Card]],U14W[],1,FALSE),0),0)</f>
        <v>80822</v>
      </c>
      <c r="O17">
        <f t="shared" si="1"/>
        <v>16</v>
      </c>
    </row>
    <row r="18" spans="1:15" x14ac:dyDescent="0.3">
      <c r="A18" s="13">
        <v>17</v>
      </c>
      <c r="B18" s="14">
        <v>81088</v>
      </c>
      <c r="C18" s="14">
        <v>49</v>
      </c>
      <c r="D18" s="15" t="s">
        <v>43</v>
      </c>
      <c r="E18" s="15" t="s">
        <v>17</v>
      </c>
      <c r="F18" s="14">
        <v>4</v>
      </c>
      <c r="G18" s="15" t="s">
        <v>18</v>
      </c>
      <c r="H18" s="15" t="s">
        <v>983</v>
      </c>
      <c r="I18" s="15" t="s">
        <v>984</v>
      </c>
      <c r="J18" s="15" t="s">
        <v>985</v>
      </c>
      <c r="K18" s="16">
        <v>47.31</v>
      </c>
      <c r="M18">
        <f t="shared" si="0"/>
        <v>81088</v>
      </c>
      <c r="N18">
        <f>IF(AND(A18&gt;0,A18&lt;999),IFERROR(VLOOKUP(results5203[[#This Row],[Card]],U14W[],1,FALSE),0),0)</f>
        <v>81088</v>
      </c>
      <c r="O18">
        <f t="shared" si="1"/>
        <v>17</v>
      </c>
    </row>
    <row r="19" spans="1:15" x14ac:dyDescent="0.3">
      <c r="A19" s="17">
        <v>18</v>
      </c>
      <c r="B19" s="18">
        <v>80732</v>
      </c>
      <c r="C19" s="18">
        <v>23</v>
      </c>
      <c r="D19" s="19" t="s">
        <v>52</v>
      </c>
      <c r="E19" s="19" t="s">
        <v>17</v>
      </c>
      <c r="F19" s="18">
        <v>4</v>
      </c>
      <c r="G19" s="19" t="s">
        <v>18</v>
      </c>
      <c r="H19" s="19" t="s">
        <v>986</v>
      </c>
      <c r="I19" s="19" t="s">
        <v>987</v>
      </c>
      <c r="J19" s="19" t="s">
        <v>988</v>
      </c>
      <c r="K19" s="20">
        <v>48.37</v>
      </c>
      <c r="M19">
        <f t="shared" si="0"/>
        <v>80732</v>
      </c>
      <c r="N19">
        <f>IF(AND(A19&gt;0,A19&lt;999),IFERROR(VLOOKUP(results5203[[#This Row],[Card]],U14W[],1,FALSE),0),0)</f>
        <v>80732</v>
      </c>
      <c r="O19">
        <f t="shared" si="1"/>
        <v>18</v>
      </c>
    </row>
    <row r="20" spans="1:15" x14ac:dyDescent="0.3">
      <c r="A20" s="13">
        <v>19</v>
      </c>
      <c r="B20" s="14">
        <v>82448</v>
      </c>
      <c r="C20" s="14">
        <v>41</v>
      </c>
      <c r="D20" s="15" t="s">
        <v>62</v>
      </c>
      <c r="E20" s="15" t="s">
        <v>41</v>
      </c>
      <c r="F20" s="14">
        <v>4</v>
      </c>
      <c r="G20" s="15" t="s">
        <v>18</v>
      </c>
      <c r="H20" s="15" t="s">
        <v>989</v>
      </c>
      <c r="I20" s="15" t="s">
        <v>990</v>
      </c>
      <c r="J20" s="15" t="s">
        <v>991</v>
      </c>
      <c r="K20" s="16">
        <v>54.18</v>
      </c>
      <c r="M20">
        <f t="shared" si="0"/>
        <v>82448</v>
      </c>
      <c r="N20">
        <f>IF(AND(A20&gt;0,A20&lt;999),IFERROR(VLOOKUP(results5203[[#This Row],[Card]],U14W[],1,FALSE),0),0)</f>
        <v>82448</v>
      </c>
      <c r="O20">
        <f t="shared" si="1"/>
        <v>19</v>
      </c>
    </row>
    <row r="21" spans="1:15" x14ac:dyDescent="0.3">
      <c r="A21" s="17">
        <v>20</v>
      </c>
      <c r="B21" s="18">
        <v>81503</v>
      </c>
      <c r="C21" s="18">
        <v>18</v>
      </c>
      <c r="D21" s="19" t="s">
        <v>56</v>
      </c>
      <c r="E21" s="19" t="s">
        <v>17</v>
      </c>
      <c r="F21" s="18">
        <v>4</v>
      </c>
      <c r="G21" s="19" t="s">
        <v>18</v>
      </c>
      <c r="H21" s="19" t="s">
        <v>992</v>
      </c>
      <c r="I21" s="19" t="s">
        <v>993</v>
      </c>
      <c r="J21" s="19" t="s">
        <v>994</v>
      </c>
      <c r="K21" s="20">
        <v>54.97</v>
      </c>
      <c r="M21">
        <f t="shared" si="0"/>
        <v>81503</v>
      </c>
      <c r="N21">
        <f>IF(AND(A21&gt;0,A21&lt;999),IFERROR(VLOOKUP(results5203[[#This Row],[Card]],U14W[],1,FALSE),0),0)</f>
        <v>81503</v>
      </c>
      <c r="O21">
        <f t="shared" si="1"/>
        <v>20</v>
      </c>
    </row>
    <row r="22" spans="1:15" x14ac:dyDescent="0.3">
      <c r="A22" s="13">
        <v>21</v>
      </c>
      <c r="B22" s="14">
        <v>80727</v>
      </c>
      <c r="C22" s="14">
        <v>17</v>
      </c>
      <c r="D22" s="15" t="s">
        <v>54</v>
      </c>
      <c r="E22" s="15" t="s">
        <v>17</v>
      </c>
      <c r="F22" s="14">
        <v>5</v>
      </c>
      <c r="G22" s="15" t="s">
        <v>18</v>
      </c>
      <c r="H22" s="15" t="s">
        <v>995</v>
      </c>
      <c r="I22" s="15" t="s">
        <v>996</v>
      </c>
      <c r="J22" s="15" t="s">
        <v>997</v>
      </c>
      <c r="K22" s="16">
        <v>56.03</v>
      </c>
      <c r="M22">
        <f t="shared" si="0"/>
        <v>80727</v>
      </c>
      <c r="N22">
        <f>IF(AND(A22&gt;0,A22&lt;999),IFERROR(VLOOKUP(results5203[[#This Row],[Card]],U14W[],1,FALSE),0),0)</f>
        <v>80727</v>
      </c>
      <c r="O22">
        <f t="shared" si="1"/>
        <v>21</v>
      </c>
    </row>
    <row r="23" spans="1:15" x14ac:dyDescent="0.3">
      <c r="A23" s="17">
        <v>22</v>
      </c>
      <c r="B23" s="18">
        <v>84825</v>
      </c>
      <c r="C23" s="18">
        <v>34</v>
      </c>
      <c r="D23" s="19" t="s">
        <v>47</v>
      </c>
      <c r="E23" s="19" t="s">
        <v>48</v>
      </c>
      <c r="F23" s="18">
        <v>4</v>
      </c>
      <c r="G23" s="19" t="s">
        <v>18</v>
      </c>
      <c r="H23" s="19" t="s">
        <v>998</v>
      </c>
      <c r="I23" s="19" t="s">
        <v>999</v>
      </c>
      <c r="J23" s="19" t="s">
        <v>1000</v>
      </c>
      <c r="K23" s="20">
        <v>58.54</v>
      </c>
      <c r="M23">
        <f t="shared" si="0"/>
        <v>84825</v>
      </c>
      <c r="N23">
        <f>IF(AND(A23&gt;0,A23&lt;999),IFERROR(VLOOKUP(results5203[[#This Row],[Card]],U14W[],1,FALSE),0),0)</f>
        <v>84825</v>
      </c>
      <c r="O23">
        <f t="shared" si="1"/>
        <v>22</v>
      </c>
    </row>
    <row r="24" spans="1:15" x14ac:dyDescent="0.3">
      <c r="A24" s="13">
        <v>23</v>
      </c>
      <c r="B24" s="14">
        <v>81092</v>
      </c>
      <c r="C24" s="14">
        <v>46</v>
      </c>
      <c r="D24" s="15" t="s">
        <v>78</v>
      </c>
      <c r="E24" s="15" t="s">
        <v>17</v>
      </c>
      <c r="F24" s="14">
        <v>4</v>
      </c>
      <c r="G24" s="15" t="s">
        <v>18</v>
      </c>
      <c r="H24" s="15" t="s">
        <v>980</v>
      </c>
      <c r="I24" s="15" t="s">
        <v>1001</v>
      </c>
      <c r="J24" s="15" t="s">
        <v>1002</v>
      </c>
      <c r="K24" s="16">
        <v>60.79</v>
      </c>
      <c r="M24">
        <f t="shared" si="0"/>
        <v>81092</v>
      </c>
      <c r="N24">
        <f>IF(AND(A24&gt;0,A24&lt;999),IFERROR(VLOOKUP(results5203[[#This Row],[Card]],U14W[],1,FALSE),0),0)</f>
        <v>81092</v>
      </c>
      <c r="O24">
        <f t="shared" si="1"/>
        <v>23</v>
      </c>
    </row>
    <row r="25" spans="1:15" x14ac:dyDescent="0.3">
      <c r="A25" s="17">
        <v>24</v>
      </c>
      <c r="B25" s="18">
        <v>78188</v>
      </c>
      <c r="C25" s="18">
        <v>52</v>
      </c>
      <c r="D25" s="19" t="s">
        <v>146</v>
      </c>
      <c r="E25" s="19" t="s">
        <v>88</v>
      </c>
      <c r="F25" s="18">
        <v>4</v>
      </c>
      <c r="G25" s="19" t="s">
        <v>18</v>
      </c>
      <c r="H25" s="19" t="s">
        <v>1003</v>
      </c>
      <c r="I25" s="19" t="s">
        <v>983</v>
      </c>
      <c r="J25" s="19" t="s">
        <v>1004</v>
      </c>
      <c r="K25" s="20">
        <v>62.9</v>
      </c>
      <c r="M25">
        <f t="shared" si="0"/>
        <v>78188</v>
      </c>
      <c r="N25">
        <f>IF(AND(A25&gt;0,A25&lt;999),IFERROR(VLOOKUP(results5203[[#This Row],[Card]],U14W[],1,FALSE),0),0)</f>
        <v>78188</v>
      </c>
      <c r="O25">
        <f t="shared" si="1"/>
        <v>24</v>
      </c>
    </row>
    <row r="26" spans="1:15" x14ac:dyDescent="0.3">
      <c r="A26" s="13">
        <v>25</v>
      </c>
      <c r="B26" s="14">
        <v>80672</v>
      </c>
      <c r="C26" s="14">
        <v>4</v>
      </c>
      <c r="D26" s="15" t="s">
        <v>50</v>
      </c>
      <c r="E26" s="15" t="s">
        <v>51</v>
      </c>
      <c r="F26" s="14">
        <v>4</v>
      </c>
      <c r="G26" s="15" t="s">
        <v>18</v>
      </c>
      <c r="H26" s="15" t="s">
        <v>1005</v>
      </c>
      <c r="I26" s="15" t="s">
        <v>1006</v>
      </c>
      <c r="J26" s="15" t="s">
        <v>1007</v>
      </c>
      <c r="K26" s="16">
        <v>65.540000000000006</v>
      </c>
      <c r="M26">
        <f t="shared" si="0"/>
        <v>80672</v>
      </c>
      <c r="N26">
        <f>IF(AND(A26&gt;0,A26&lt;999),IFERROR(VLOOKUP(results5203[[#This Row],[Card]],U14W[],1,FALSE),0),0)</f>
        <v>80672</v>
      </c>
      <c r="O26">
        <f t="shared" si="1"/>
        <v>25</v>
      </c>
    </row>
    <row r="27" spans="1:15" x14ac:dyDescent="0.3">
      <c r="A27" s="17">
        <v>26</v>
      </c>
      <c r="B27" s="18">
        <v>80619</v>
      </c>
      <c r="C27" s="18">
        <v>48</v>
      </c>
      <c r="D27" s="19" t="s">
        <v>112</v>
      </c>
      <c r="E27" s="19" t="s">
        <v>68</v>
      </c>
      <c r="F27" s="18">
        <v>4</v>
      </c>
      <c r="G27" s="19" t="s">
        <v>18</v>
      </c>
      <c r="H27" s="19" t="s">
        <v>1008</v>
      </c>
      <c r="I27" s="19" t="s">
        <v>1009</v>
      </c>
      <c r="J27" s="19" t="s">
        <v>1010</v>
      </c>
      <c r="K27" s="20">
        <v>66.87</v>
      </c>
      <c r="M27">
        <f t="shared" si="0"/>
        <v>80619</v>
      </c>
      <c r="N27">
        <f>IF(AND(A27&gt;0,A27&lt;999),IFERROR(VLOOKUP(results5203[[#This Row],[Card]],U14W[],1,FALSE),0),0)</f>
        <v>80619</v>
      </c>
      <c r="O27">
        <f t="shared" si="1"/>
        <v>26</v>
      </c>
    </row>
    <row r="28" spans="1:15" x14ac:dyDescent="0.3">
      <c r="A28" s="13">
        <v>27</v>
      </c>
      <c r="B28" s="14">
        <v>80494</v>
      </c>
      <c r="C28" s="14">
        <v>1</v>
      </c>
      <c r="D28" s="15" t="s">
        <v>881</v>
      </c>
      <c r="E28" s="15" t="s">
        <v>882</v>
      </c>
      <c r="F28" s="14">
        <v>4</v>
      </c>
      <c r="G28" s="15" t="s">
        <v>18</v>
      </c>
      <c r="H28" s="15" t="s">
        <v>1011</v>
      </c>
      <c r="I28" s="15" t="s">
        <v>971</v>
      </c>
      <c r="J28" s="15" t="s">
        <v>1012</v>
      </c>
      <c r="K28" s="16">
        <v>70.3</v>
      </c>
      <c r="M28">
        <f t="shared" si="0"/>
        <v>80494</v>
      </c>
      <c r="N28">
        <f>IF(AND(A28&gt;0,A28&lt;999),IFERROR(VLOOKUP(results5203[[#This Row],[Card]],U14W[],1,FALSE),0),0)</f>
        <v>80494</v>
      </c>
      <c r="O28">
        <f t="shared" si="1"/>
        <v>27</v>
      </c>
    </row>
    <row r="29" spans="1:15" x14ac:dyDescent="0.3">
      <c r="A29" s="17">
        <v>28</v>
      </c>
      <c r="B29" s="18">
        <v>80823</v>
      </c>
      <c r="C29" s="18">
        <v>25</v>
      </c>
      <c r="D29" s="19" t="s">
        <v>60</v>
      </c>
      <c r="E29" s="19" t="s">
        <v>21</v>
      </c>
      <c r="F29" s="18">
        <v>4</v>
      </c>
      <c r="G29" s="19" t="s">
        <v>18</v>
      </c>
      <c r="H29" s="19" t="s">
        <v>1013</v>
      </c>
      <c r="I29" s="19" t="s">
        <v>1014</v>
      </c>
      <c r="J29" s="19" t="s">
        <v>1015</v>
      </c>
      <c r="K29" s="20">
        <v>70.430000000000007</v>
      </c>
      <c r="M29">
        <f t="shared" si="0"/>
        <v>80823</v>
      </c>
      <c r="N29">
        <f>IF(AND(A29&gt;0,A29&lt;999),IFERROR(VLOOKUP(results5203[[#This Row],[Card]],U14W[],1,FALSE),0),0)</f>
        <v>80823</v>
      </c>
      <c r="O29">
        <f t="shared" si="1"/>
        <v>28</v>
      </c>
    </row>
    <row r="30" spans="1:15" x14ac:dyDescent="0.3">
      <c r="A30" s="13">
        <v>29</v>
      </c>
      <c r="B30" s="14">
        <v>78618</v>
      </c>
      <c r="C30" s="14">
        <v>31</v>
      </c>
      <c r="D30" s="15" t="s">
        <v>94</v>
      </c>
      <c r="E30" s="15" t="s">
        <v>95</v>
      </c>
      <c r="F30" s="14">
        <v>5</v>
      </c>
      <c r="G30" s="15" t="s">
        <v>18</v>
      </c>
      <c r="H30" s="15" t="s">
        <v>1016</v>
      </c>
      <c r="I30" s="15" t="s">
        <v>986</v>
      </c>
      <c r="J30" s="15" t="s">
        <v>1017</v>
      </c>
      <c r="K30" s="16">
        <v>70.83</v>
      </c>
      <c r="M30">
        <f t="shared" si="0"/>
        <v>78618</v>
      </c>
      <c r="N30">
        <f>IF(AND(A30&gt;0,A30&lt;999),IFERROR(VLOOKUP(results5203[[#This Row],[Card]],U14W[],1,FALSE),0),0)</f>
        <v>78618</v>
      </c>
      <c r="O30">
        <f t="shared" si="1"/>
        <v>29</v>
      </c>
    </row>
    <row r="31" spans="1:15" x14ac:dyDescent="0.3">
      <c r="A31" s="17">
        <v>30</v>
      </c>
      <c r="B31" s="18">
        <v>80691</v>
      </c>
      <c r="C31" s="18">
        <v>32</v>
      </c>
      <c r="D31" s="19" t="s">
        <v>80</v>
      </c>
      <c r="E31" s="19" t="s">
        <v>41</v>
      </c>
      <c r="F31" s="18">
        <v>4</v>
      </c>
      <c r="G31" s="19" t="s">
        <v>18</v>
      </c>
      <c r="H31" s="19" t="s">
        <v>1018</v>
      </c>
      <c r="I31" s="19" t="s">
        <v>1019</v>
      </c>
      <c r="J31" s="19" t="s">
        <v>1020</v>
      </c>
      <c r="K31" s="20">
        <v>70.959999999999994</v>
      </c>
      <c r="M31">
        <f t="shared" si="0"/>
        <v>80691</v>
      </c>
      <c r="N31">
        <f>IF(AND(A31&gt;0,A31&lt;999),IFERROR(VLOOKUP(results5203[[#This Row],[Card]],U14W[],1,FALSE),0),0)</f>
        <v>80691</v>
      </c>
      <c r="O31">
        <f t="shared" si="1"/>
        <v>30</v>
      </c>
    </row>
    <row r="32" spans="1:15" x14ac:dyDescent="0.3">
      <c r="A32" s="13">
        <v>31</v>
      </c>
      <c r="B32" s="14">
        <v>79133</v>
      </c>
      <c r="C32" s="14">
        <v>70</v>
      </c>
      <c r="D32" s="15" t="s">
        <v>163</v>
      </c>
      <c r="E32" s="15" t="s">
        <v>17</v>
      </c>
      <c r="F32" s="14">
        <v>5</v>
      </c>
      <c r="G32" s="15" t="s">
        <v>18</v>
      </c>
      <c r="H32" s="15" t="s">
        <v>1021</v>
      </c>
      <c r="I32" s="15" t="s">
        <v>1022</v>
      </c>
      <c r="J32" s="15" t="s">
        <v>1023</v>
      </c>
      <c r="K32" s="16">
        <v>71.09</v>
      </c>
      <c r="M32">
        <f t="shared" si="0"/>
        <v>79133</v>
      </c>
      <c r="N32">
        <f>IF(AND(A32&gt;0,A32&lt;999),IFERROR(VLOOKUP(results5203[[#This Row],[Card]],U14W[],1,FALSE),0),0)</f>
        <v>79133</v>
      </c>
      <c r="O32">
        <f t="shared" si="1"/>
        <v>31</v>
      </c>
    </row>
    <row r="33" spans="1:15" x14ac:dyDescent="0.3">
      <c r="A33" s="17">
        <v>32</v>
      </c>
      <c r="B33" s="18">
        <v>80664</v>
      </c>
      <c r="C33" s="18">
        <v>38</v>
      </c>
      <c r="D33" s="19" t="s">
        <v>92</v>
      </c>
      <c r="E33" s="19" t="s">
        <v>51</v>
      </c>
      <c r="F33" s="18">
        <v>4</v>
      </c>
      <c r="G33" s="19" t="s">
        <v>18</v>
      </c>
      <c r="H33" s="19" t="s">
        <v>1024</v>
      </c>
      <c r="I33" s="19" t="s">
        <v>1025</v>
      </c>
      <c r="J33" s="19" t="s">
        <v>1026</v>
      </c>
      <c r="K33" s="20">
        <v>73.209999999999994</v>
      </c>
      <c r="M33">
        <f t="shared" si="0"/>
        <v>80664</v>
      </c>
      <c r="N33">
        <f>IF(AND(A33&gt;0,A33&lt;999),IFERROR(VLOOKUP(results5203[[#This Row],[Card]],U14W[],1,FALSE),0),0)</f>
        <v>80664</v>
      </c>
      <c r="O33">
        <f t="shared" si="1"/>
        <v>32</v>
      </c>
    </row>
    <row r="34" spans="1:15" x14ac:dyDescent="0.3">
      <c r="A34" s="13">
        <v>33</v>
      </c>
      <c r="B34" s="14">
        <v>81520</v>
      </c>
      <c r="C34" s="14">
        <v>79</v>
      </c>
      <c r="D34" s="15" t="s">
        <v>1027</v>
      </c>
      <c r="E34" s="15" t="s">
        <v>21</v>
      </c>
      <c r="F34" s="14">
        <v>4</v>
      </c>
      <c r="G34" s="15" t="s">
        <v>18</v>
      </c>
      <c r="H34" s="15" t="s">
        <v>1028</v>
      </c>
      <c r="I34" s="15" t="s">
        <v>1029</v>
      </c>
      <c r="J34" s="15" t="s">
        <v>1030</v>
      </c>
      <c r="K34" s="16">
        <v>76.38</v>
      </c>
      <c r="M34">
        <f t="shared" ref="M34:M65" si="2">B34</f>
        <v>81520</v>
      </c>
      <c r="N34">
        <f>IF(AND(A34&gt;0,A34&lt;999),IFERROR(VLOOKUP(results5203[[#This Row],[Card]],U14W[],1,FALSE),0),0)</f>
        <v>0</v>
      </c>
      <c r="O34">
        <f t="shared" ref="O34:O65" si="3">A34</f>
        <v>33</v>
      </c>
    </row>
    <row r="35" spans="1:15" x14ac:dyDescent="0.3">
      <c r="A35" s="17">
        <v>34</v>
      </c>
      <c r="B35" s="18">
        <v>78485</v>
      </c>
      <c r="C35" s="18">
        <v>57</v>
      </c>
      <c r="D35" s="19" t="s">
        <v>907</v>
      </c>
      <c r="E35" s="19" t="s">
        <v>95</v>
      </c>
      <c r="F35" s="18">
        <v>4</v>
      </c>
      <c r="G35" s="19" t="s">
        <v>18</v>
      </c>
      <c r="H35" s="19" t="s">
        <v>1021</v>
      </c>
      <c r="I35" s="19" t="s">
        <v>1031</v>
      </c>
      <c r="J35" s="19" t="s">
        <v>1032</v>
      </c>
      <c r="K35" s="20">
        <v>78.63</v>
      </c>
      <c r="M35">
        <f t="shared" si="2"/>
        <v>78485</v>
      </c>
      <c r="N35">
        <f>IF(AND(A35&gt;0,A35&lt;999),IFERROR(VLOOKUP(results5203[[#This Row],[Card]],U14W[],1,FALSE),0),0)</f>
        <v>78485</v>
      </c>
      <c r="O35">
        <f t="shared" si="3"/>
        <v>34</v>
      </c>
    </row>
    <row r="36" spans="1:15" x14ac:dyDescent="0.3">
      <c r="A36" s="13">
        <v>35</v>
      </c>
      <c r="B36" s="14">
        <v>78175</v>
      </c>
      <c r="C36" s="14">
        <v>62</v>
      </c>
      <c r="D36" s="15" t="s">
        <v>138</v>
      </c>
      <c r="E36" s="15" t="s">
        <v>88</v>
      </c>
      <c r="F36" s="14">
        <v>4</v>
      </c>
      <c r="G36" s="15" t="s">
        <v>18</v>
      </c>
      <c r="H36" s="15" t="s">
        <v>1033</v>
      </c>
      <c r="I36" s="15" t="s">
        <v>1034</v>
      </c>
      <c r="J36" s="15" t="s">
        <v>1035</v>
      </c>
      <c r="K36" s="16">
        <v>81.010000000000005</v>
      </c>
      <c r="M36">
        <f t="shared" si="2"/>
        <v>78175</v>
      </c>
      <c r="N36">
        <f>IF(AND(A36&gt;0,A36&lt;999),IFERROR(VLOOKUP(results5203[[#This Row],[Card]],U14W[],1,FALSE),0),0)</f>
        <v>78175</v>
      </c>
      <c r="O36">
        <f t="shared" si="3"/>
        <v>35</v>
      </c>
    </row>
    <row r="37" spans="1:15" x14ac:dyDescent="0.3">
      <c r="A37" s="17">
        <v>36</v>
      </c>
      <c r="B37" s="18">
        <v>84846</v>
      </c>
      <c r="C37" s="18">
        <v>56</v>
      </c>
      <c r="D37" s="19" t="s">
        <v>161</v>
      </c>
      <c r="E37" s="19" t="s">
        <v>105</v>
      </c>
      <c r="F37" s="18">
        <v>4</v>
      </c>
      <c r="G37" s="19" t="s">
        <v>18</v>
      </c>
      <c r="H37" s="19" t="s">
        <v>1036</v>
      </c>
      <c r="I37" s="19" t="s">
        <v>1037</v>
      </c>
      <c r="J37" s="19" t="s">
        <v>1038</v>
      </c>
      <c r="K37" s="20">
        <v>82.2</v>
      </c>
      <c r="M37">
        <f t="shared" si="2"/>
        <v>84846</v>
      </c>
      <c r="N37">
        <f>IF(AND(A37&gt;0,A37&lt;999),IFERROR(VLOOKUP(results5203[[#This Row],[Card]],U14W[],1,FALSE),0),0)</f>
        <v>84846</v>
      </c>
      <c r="O37">
        <f t="shared" si="3"/>
        <v>36</v>
      </c>
    </row>
    <row r="38" spans="1:15" x14ac:dyDescent="0.3">
      <c r="A38" s="13">
        <v>37</v>
      </c>
      <c r="B38" s="14">
        <v>81687</v>
      </c>
      <c r="C38" s="14">
        <v>63</v>
      </c>
      <c r="D38" s="15" t="s">
        <v>136</v>
      </c>
      <c r="E38" s="15" t="s">
        <v>88</v>
      </c>
      <c r="F38" s="14">
        <v>4</v>
      </c>
      <c r="G38" s="15" t="s">
        <v>18</v>
      </c>
      <c r="H38" s="15" t="s">
        <v>1039</v>
      </c>
      <c r="I38" s="15" t="s">
        <v>1040</v>
      </c>
      <c r="J38" s="15" t="s">
        <v>1041</v>
      </c>
      <c r="K38" s="16">
        <v>82.72</v>
      </c>
      <c r="M38">
        <f t="shared" si="2"/>
        <v>81687</v>
      </c>
      <c r="N38">
        <f>IF(AND(A38&gt;0,A38&lt;999),IFERROR(VLOOKUP(results5203[[#This Row],[Card]],U14W[],1,FALSE),0),0)</f>
        <v>81687</v>
      </c>
      <c r="O38">
        <f t="shared" si="3"/>
        <v>37</v>
      </c>
    </row>
    <row r="39" spans="1:15" x14ac:dyDescent="0.3">
      <c r="A39" s="17">
        <v>38</v>
      </c>
      <c r="B39" s="18">
        <v>80667</v>
      </c>
      <c r="C39" s="18">
        <v>43</v>
      </c>
      <c r="D39" s="19" t="s">
        <v>90</v>
      </c>
      <c r="E39" s="19" t="s">
        <v>51</v>
      </c>
      <c r="F39" s="18">
        <v>4</v>
      </c>
      <c r="G39" s="19" t="s">
        <v>18</v>
      </c>
      <c r="H39" s="19" t="s">
        <v>1036</v>
      </c>
      <c r="I39" s="19" t="s">
        <v>1042</v>
      </c>
      <c r="J39" s="19" t="s">
        <v>1043</v>
      </c>
      <c r="K39" s="20">
        <v>84.18</v>
      </c>
      <c r="M39">
        <f t="shared" si="2"/>
        <v>80667</v>
      </c>
      <c r="N39">
        <f>IF(AND(A39&gt;0,A39&lt;999),IFERROR(VLOOKUP(results5203[[#This Row],[Card]],U14W[],1,FALSE),0),0)</f>
        <v>80667</v>
      </c>
      <c r="O39">
        <f t="shared" si="3"/>
        <v>38</v>
      </c>
    </row>
    <row r="40" spans="1:15" x14ac:dyDescent="0.3">
      <c r="A40" s="13">
        <v>39</v>
      </c>
      <c r="B40" s="14">
        <v>81493</v>
      </c>
      <c r="C40" s="14">
        <v>71</v>
      </c>
      <c r="D40" s="15" t="s">
        <v>86</v>
      </c>
      <c r="E40" s="15" t="s">
        <v>17</v>
      </c>
      <c r="F40" s="14">
        <v>4</v>
      </c>
      <c r="G40" s="15" t="s">
        <v>18</v>
      </c>
      <c r="H40" s="15" t="s">
        <v>1044</v>
      </c>
      <c r="I40" s="15" t="s">
        <v>1045</v>
      </c>
      <c r="J40" s="15" t="s">
        <v>1046</v>
      </c>
      <c r="K40" s="16">
        <v>85.5</v>
      </c>
      <c r="M40">
        <f t="shared" si="2"/>
        <v>81493</v>
      </c>
      <c r="N40">
        <f>IF(AND(A40&gt;0,A40&lt;999),IFERROR(VLOOKUP(results5203[[#This Row],[Card]],U14W[],1,FALSE),0),0)</f>
        <v>81493</v>
      </c>
      <c r="O40">
        <f t="shared" si="3"/>
        <v>39</v>
      </c>
    </row>
    <row r="41" spans="1:15" x14ac:dyDescent="0.3">
      <c r="A41" s="17">
        <v>40</v>
      </c>
      <c r="B41" s="18">
        <v>81070</v>
      </c>
      <c r="C41" s="18">
        <v>76</v>
      </c>
      <c r="D41" s="19" t="s">
        <v>183</v>
      </c>
      <c r="E41" s="19" t="s">
        <v>51</v>
      </c>
      <c r="F41" s="18">
        <v>4</v>
      </c>
      <c r="G41" s="19" t="s">
        <v>18</v>
      </c>
      <c r="H41" s="19" t="s">
        <v>1047</v>
      </c>
      <c r="I41" s="19" t="s">
        <v>1042</v>
      </c>
      <c r="J41" s="19" t="s">
        <v>1048</v>
      </c>
      <c r="K41" s="20">
        <v>86.16</v>
      </c>
      <c r="M41">
        <f t="shared" si="2"/>
        <v>81070</v>
      </c>
      <c r="N41">
        <f>IF(AND(A41&gt;0,A41&lt;999),IFERROR(VLOOKUP(results5203[[#This Row],[Card]],U14W[],1,FALSE),0),0)</f>
        <v>81070</v>
      </c>
      <c r="O41">
        <f t="shared" si="3"/>
        <v>40</v>
      </c>
    </row>
    <row r="42" spans="1:15" x14ac:dyDescent="0.3">
      <c r="A42" s="13">
        <v>41</v>
      </c>
      <c r="B42" s="14">
        <v>76808</v>
      </c>
      <c r="C42" s="14">
        <v>66</v>
      </c>
      <c r="D42" s="15" t="s">
        <v>122</v>
      </c>
      <c r="E42" s="15" t="s">
        <v>88</v>
      </c>
      <c r="F42" s="14">
        <v>4</v>
      </c>
      <c r="G42" s="15" t="s">
        <v>18</v>
      </c>
      <c r="H42" s="15" t="s">
        <v>1049</v>
      </c>
      <c r="I42" s="15" t="s">
        <v>1050</v>
      </c>
      <c r="J42" s="15" t="s">
        <v>1051</v>
      </c>
      <c r="K42" s="16">
        <v>87.88</v>
      </c>
      <c r="M42">
        <f t="shared" si="2"/>
        <v>76808</v>
      </c>
      <c r="N42">
        <f>IF(AND(A42&gt;0,A42&lt;999),IFERROR(VLOOKUP(results5203[[#This Row],[Card]],U14W[],1,FALSE),0),0)</f>
        <v>76808</v>
      </c>
      <c r="O42">
        <f t="shared" si="3"/>
        <v>41</v>
      </c>
    </row>
    <row r="43" spans="1:15" x14ac:dyDescent="0.3">
      <c r="A43" s="17">
        <v>42</v>
      </c>
      <c r="B43" s="18">
        <v>81102</v>
      </c>
      <c r="C43" s="18">
        <v>53</v>
      </c>
      <c r="D43" s="19" t="s">
        <v>70</v>
      </c>
      <c r="E43" s="19" t="s">
        <v>17</v>
      </c>
      <c r="F43" s="18">
        <v>5</v>
      </c>
      <c r="G43" s="19" t="s">
        <v>18</v>
      </c>
      <c r="H43" s="19" t="s">
        <v>1036</v>
      </c>
      <c r="I43" s="19" t="s">
        <v>1052</v>
      </c>
      <c r="J43" s="19" t="s">
        <v>1053</v>
      </c>
      <c r="K43" s="20">
        <v>89.73</v>
      </c>
      <c r="M43">
        <f t="shared" si="2"/>
        <v>81102</v>
      </c>
      <c r="N43">
        <f>IF(AND(A43&gt;0,A43&lt;999),IFERROR(VLOOKUP(results5203[[#This Row],[Card]],U14W[],1,FALSE),0),0)</f>
        <v>81102</v>
      </c>
      <c r="O43">
        <f t="shared" si="3"/>
        <v>42</v>
      </c>
    </row>
    <row r="44" spans="1:15" x14ac:dyDescent="0.3">
      <c r="A44" s="13">
        <v>43</v>
      </c>
      <c r="B44" s="14">
        <v>80495</v>
      </c>
      <c r="C44" s="14">
        <v>64</v>
      </c>
      <c r="D44" s="15" t="s">
        <v>98</v>
      </c>
      <c r="E44" s="15" t="s">
        <v>51</v>
      </c>
      <c r="F44" s="14">
        <v>4</v>
      </c>
      <c r="G44" s="15" t="s">
        <v>18</v>
      </c>
      <c r="H44" s="15" t="s">
        <v>1054</v>
      </c>
      <c r="I44" s="15" t="s">
        <v>1050</v>
      </c>
      <c r="J44" s="15" t="s">
        <v>1055</v>
      </c>
      <c r="K44" s="16">
        <v>91.71</v>
      </c>
      <c r="M44">
        <f t="shared" si="2"/>
        <v>80495</v>
      </c>
      <c r="N44">
        <f>IF(AND(A44&gt;0,A44&lt;999),IFERROR(VLOOKUP(results5203[[#This Row],[Card]],U14W[],1,FALSE),0),0)</f>
        <v>80495</v>
      </c>
      <c r="O44">
        <f t="shared" si="3"/>
        <v>43</v>
      </c>
    </row>
    <row r="45" spans="1:15" x14ac:dyDescent="0.3">
      <c r="A45" s="17">
        <v>44</v>
      </c>
      <c r="B45" s="18">
        <v>80812</v>
      </c>
      <c r="C45" s="18">
        <v>61</v>
      </c>
      <c r="D45" s="19" t="s">
        <v>116</v>
      </c>
      <c r="E45" s="19" t="s">
        <v>21</v>
      </c>
      <c r="F45" s="18">
        <v>4</v>
      </c>
      <c r="G45" s="19" t="s">
        <v>18</v>
      </c>
      <c r="H45" s="19" t="s">
        <v>1056</v>
      </c>
      <c r="I45" s="19" t="s">
        <v>1057</v>
      </c>
      <c r="J45" s="19" t="s">
        <v>1058</v>
      </c>
      <c r="K45" s="20">
        <v>92.11</v>
      </c>
      <c r="M45">
        <f t="shared" si="2"/>
        <v>80812</v>
      </c>
      <c r="N45">
        <f>IF(AND(A45&gt;0,A45&lt;999),IFERROR(VLOOKUP(results5203[[#This Row],[Card]],U14W[],1,FALSE),0),0)</f>
        <v>80812</v>
      </c>
      <c r="O45">
        <f t="shared" si="3"/>
        <v>44</v>
      </c>
    </row>
    <row r="46" spans="1:15" x14ac:dyDescent="0.3">
      <c r="A46" s="13">
        <v>45</v>
      </c>
      <c r="B46" s="14">
        <v>80684</v>
      </c>
      <c r="C46" s="14">
        <v>55</v>
      </c>
      <c r="D46" s="15" t="s">
        <v>159</v>
      </c>
      <c r="E46" s="15" t="s">
        <v>51</v>
      </c>
      <c r="F46" s="14">
        <v>4</v>
      </c>
      <c r="G46" s="15" t="s">
        <v>18</v>
      </c>
      <c r="H46" s="15" t="s">
        <v>1047</v>
      </c>
      <c r="I46" s="15" t="s">
        <v>1024</v>
      </c>
      <c r="J46" s="15" t="s">
        <v>1059</v>
      </c>
      <c r="K46" s="16">
        <v>92.9</v>
      </c>
      <c r="M46">
        <f t="shared" si="2"/>
        <v>80684</v>
      </c>
      <c r="N46">
        <f>IF(AND(A46&gt;0,A46&lt;999),IFERROR(VLOOKUP(results5203[[#This Row],[Card]],U14W[],1,FALSE),0),0)</f>
        <v>80684</v>
      </c>
      <c r="O46">
        <f t="shared" si="3"/>
        <v>45</v>
      </c>
    </row>
    <row r="47" spans="1:15" x14ac:dyDescent="0.3">
      <c r="A47" s="17">
        <v>46</v>
      </c>
      <c r="B47" s="18">
        <v>85444</v>
      </c>
      <c r="C47" s="18">
        <v>50</v>
      </c>
      <c r="D47" s="19" t="s">
        <v>126</v>
      </c>
      <c r="E47" s="19" t="s">
        <v>51</v>
      </c>
      <c r="F47" s="18">
        <v>5</v>
      </c>
      <c r="G47" s="19" t="s">
        <v>18</v>
      </c>
      <c r="H47" s="19" t="s">
        <v>1060</v>
      </c>
      <c r="I47" s="19" t="s">
        <v>1061</v>
      </c>
      <c r="J47" s="19" t="s">
        <v>1062</v>
      </c>
      <c r="K47" s="20">
        <v>94.88</v>
      </c>
      <c r="M47">
        <f t="shared" si="2"/>
        <v>85444</v>
      </c>
      <c r="N47">
        <f>IF(AND(A47&gt;0,A47&lt;999),IFERROR(VLOOKUP(results5203[[#This Row],[Card]],U14W[],1,FALSE),0),0)</f>
        <v>85444</v>
      </c>
      <c r="O47">
        <f t="shared" si="3"/>
        <v>46</v>
      </c>
    </row>
    <row r="48" spans="1:15" x14ac:dyDescent="0.3">
      <c r="A48" s="13">
        <v>47</v>
      </c>
      <c r="B48" s="14">
        <v>78643</v>
      </c>
      <c r="C48" s="14">
        <v>6</v>
      </c>
      <c r="D48" s="15" t="s">
        <v>902</v>
      </c>
      <c r="E48" s="15" t="s">
        <v>879</v>
      </c>
      <c r="F48" s="14">
        <v>4</v>
      </c>
      <c r="G48" s="15" t="s">
        <v>18</v>
      </c>
      <c r="H48" s="15" t="s">
        <v>1063</v>
      </c>
      <c r="I48" s="15" t="s">
        <v>1064</v>
      </c>
      <c r="J48" s="15" t="s">
        <v>1065</v>
      </c>
      <c r="K48" s="16">
        <v>95.81</v>
      </c>
      <c r="M48">
        <f t="shared" si="2"/>
        <v>78643</v>
      </c>
      <c r="N48">
        <f>IF(AND(A48&gt;0,A48&lt;999),IFERROR(VLOOKUP(results5203[[#This Row],[Card]],U14W[],1,FALSE),0),0)</f>
        <v>78643</v>
      </c>
      <c r="O48">
        <f t="shared" si="3"/>
        <v>47</v>
      </c>
    </row>
    <row r="49" spans="1:15" x14ac:dyDescent="0.3">
      <c r="A49" s="17">
        <v>48</v>
      </c>
      <c r="B49" s="18">
        <v>85544</v>
      </c>
      <c r="C49" s="18">
        <v>59</v>
      </c>
      <c r="D49" s="19" t="s">
        <v>144</v>
      </c>
      <c r="E49" s="19" t="s">
        <v>105</v>
      </c>
      <c r="F49" s="18">
        <v>4</v>
      </c>
      <c r="G49" s="19" t="s">
        <v>18</v>
      </c>
      <c r="H49" s="19" t="s">
        <v>1066</v>
      </c>
      <c r="I49" s="19" t="s">
        <v>1067</v>
      </c>
      <c r="J49" s="19" t="s">
        <v>1068</v>
      </c>
      <c r="K49" s="20">
        <v>100.17</v>
      </c>
      <c r="M49">
        <f t="shared" si="2"/>
        <v>85544</v>
      </c>
      <c r="N49">
        <f>IF(AND(A49&gt;0,A49&lt;999),IFERROR(VLOOKUP(results5203[[#This Row],[Card]],U14W[],1,FALSE),0),0)</f>
        <v>85544</v>
      </c>
      <c r="O49">
        <f t="shared" si="3"/>
        <v>48</v>
      </c>
    </row>
    <row r="50" spans="1:15" x14ac:dyDescent="0.3">
      <c r="A50" s="13">
        <v>49</v>
      </c>
      <c r="B50" s="14">
        <v>85777</v>
      </c>
      <c r="C50" s="14">
        <v>60</v>
      </c>
      <c r="D50" s="15" t="s">
        <v>120</v>
      </c>
      <c r="E50" s="15" t="s">
        <v>51</v>
      </c>
      <c r="F50" s="14">
        <v>5</v>
      </c>
      <c r="G50" s="15" t="s">
        <v>18</v>
      </c>
      <c r="H50" s="15" t="s">
        <v>1069</v>
      </c>
      <c r="I50" s="15" t="s">
        <v>1070</v>
      </c>
      <c r="J50" s="15" t="s">
        <v>1071</v>
      </c>
      <c r="K50" s="16">
        <v>102.81</v>
      </c>
      <c r="M50">
        <f t="shared" si="2"/>
        <v>85777</v>
      </c>
      <c r="N50">
        <f>IF(AND(A50&gt;0,A50&lt;999),IFERROR(VLOOKUP(results5203[[#This Row],[Card]],U14W[],1,FALSE),0),0)</f>
        <v>85777</v>
      </c>
      <c r="O50">
        <f t="shared" si="3"/>
        <v>49</v>
      </c>
    </row>
    <row r="51" spans="1:15" x14ac:dyDescent="0.3">
      <c r="A51" s="17">
        <v>50</v>
      </c>
      <c r="B51" s="18">
        <v>76643</v>
      </c>
      <c r="C51" s="18">
        <v>47</v>
      </c>
      <c r="D51" s="19" t="s">
        <v>84</v>
      </c>
      <c r="E51" s="19" t="s">
        <v>48</v>
      </c>
      <c r="F51" s="18">
        <v>4</v>
      </c>
      <c r="G51" s="19" t="s">
        <v>18</v>
      </c>
      <c r="H51" s="19" t="s">
        <v>1072</v>
      </c>
      <c r="I51" s="19" t="s">
        <v>1073</v>
      </c>
      <c r="J51" s="19" t="s">
        <v>1074</v>
      </c>
      <c r="K51" s="20">
        <v>106.25</v>
      </c>
      <c r="M51">
        <f t="shared" si="2"/>
        <v>76643</v>
      </c>
      <c r="N51">
        <f>IF(AND(A51&gt;0,A51&lt;999),IFERROR(VLOOKUP(results5203[[#This Row],[Card]],U14W[],1,FALSE),0),0)</f>
        <v>76643</v>
      </c>
      <c r="O51">
        <f t="shared" si="3"/>
        <v>50</v>
      </c>
    </row>
    <row r="52" spans="1:15" x14ac:dyDescent="0.3">
      <c r="A52" s="13">
        <v>51</v>
      </c>
      <c r="B52" s="14">
        <v>78457</v>
      </c>
      <c r="C52" s="14">
        <v>11</v>
      </c>
      <c r="D52" s="15" t="s">
        <v>925</v>
      </c>
      <c r="E52" s="15" t="s">
        <v>926</v>
      </c>
      <c r="F52" s="14">
        <v>4</v>
      </c>
      <c r="G52" s="15" t="s">
        <v>18</v>
      </c>
      <c r="H52" s="15" t="s">
        <v>1075</v>
      </c>
      <c r="I52" s="15" t="s">
        <v>1076</v>
      </c>
      <c r="J52" s="15" t="s">
        <v>1077</v>
      </c>
      <c r="K52" s="16">
        <v>111</v>
      </c>
      <c r="M52">
        <f t="shared" si="2"/>
        <v>78457</v>
      </c>
      <c r="N52">
        <f>IF(AND(A52&gt;0,A52&lt;999),IFERROR(VLOOKUP(results5203[[#This Row],[Card]],U14W[],1,FALSE),0),0)</f>
        <v>78457</v>
      </c>
      <c r="O52">
        <f t="shared" si="3"/>
        <v>51</v>
      </c>
    </row>
    <row r="53" spans="1:15" x14ac:dyDescent="0.3">
      <c r="A53" s="17">
        <v>52</v>
      </c>
      <c r="B53" s="18">
        <v>82223</v>
      </c>
      <c r="C53" s="18">
        <v>75</v>
      </c>
      <c r="D53" s="19" t="s">
        <v>912</v>
      </c>
      <c r="E53" s="19" t="s">
        <v>21</v>
      </c>
      <c r="F53" s="18">
        <v>4</v>
      </c>
      <c r="G53" s="19" t="s">
        <v>18</v>
      </c>
      <c r="H53" s="19" t="s">
        <v>1078</v>
      </c>
      <c r="I53" s="19" t="s">
        <v>1079</v>
      </c>
      <c r="J53" s="19" t="s">
        <v>1080</v>
      </c>
      <c r="K53" s="20">
        <v>119.86</v>
      </c>
      <c r="M53">
        <f t="shared" si="2"/>
        <v>82223</v>
      </c>
      <c r="N53">
        <f>IF(AND(A53&gt;0,A53&lt;999),IFERROR(VLOOKUP(results5203[[#This Row],[Card]],U14W[],1,FALSE),0),0)</f>
        <v>82223</v>
      </c>
      <c r="O53">
        <f t="shared" si="3"/>
        <v>52</v>
      </c>
    </row>
    <row r="54" spans="1:15" x14ac:dyDescent="0.3">
      <c r="A54" s="13">
        <v>53</v>
      </c>
      <c r="B54" s="14">
        <v>80726</v>
      </c>
      <c r="C54" s="14">
        <v>67</v>
      </c>
      <c r="D54" s="15" t="s">
        <v>148</v>
      </c>
      <c r="E54" s="15" t="s">
        <v>17</v>
      </c>
      <c r="F54" s="14">
        <v>5</v>
      </c>
      <c r="G54" s="15" t="s">
        <v>18</v>
      </c>
      <c r="H54" s="15" t="s">
        <v>1081</v>
      </c>
      <c r="I54" s="15" t="s">
        <v>1082</v>
      </c>
      <c r="J54" s="15" t="s">
        <v>1083</v>
      </c>
      <c r="K54" s="16">
        <v>121.44</v>
      </c>
      <c r="M54">
        <f t="shared" si="2"/>
        <v>80726</v>
      </c>
      <c r="N54">
        <f>IF(AND(A54&gt;0,A54&lt;999),IFERROR(VLOOKUP(results5203[[#This Row],[Card]],U14W[],1,FALSE),0),0)</f>
        <v>80726</v>
      </c>
      <c r="O54">
        <f t="shared" si="3"/>
        <v>53</v>
      </c>
    </row>
    <row r="55" spans="1:15" x14ac:dyDescent="0.3">
      <c r="A55" s="17">
        <v>54</v>
      </c>
      <c r="B55" s="18">
        <v>84699</v>
      </c>
      <c r="C55" s="18">
        <v>77</v>
      </c>
      <c r="D55" s="19" t="s">
        <v>195</v>
      </c>
      <c r="E55" s="19" t="s">
        <v>51</v>
      </c>
      <c r="F55" s="18">
        <v>5</v>
      </c>
      <c r="G55" s="19" t="s">
        <v>18</v>
      </c>
      <c r="H55" s="19" t="s">
        <v>1084</v>
      </c>
      <c r="I55" s="19" t="s">
        <v>1085</v>
      </c>
      <c r="J55" s="19" t="s">
        <v>1086</v>
      </c>
      <c r="K55" s="20">
        <v>126.99</v>
      </c>
      <c r="M55">
        <f t="shared" si="2"/>
        <v>84699</v>
      </c>
      <c r="N55">
        <f>IF(AND(A55&gt;0,A55&lt;999),IFERROR(VLOOKUP(results5203[[#This Row],[Card]],U14W[],1,FALSE),0),0)</f>
        <v>84699</v>
      </c>
      <c r="O55">
        <f t="shared" si="3"/>
        <v>54</v>
      </c>
    </row>
    <row r="56" spans="1:15" x14ac:dyDescent="0.3">
      <c r="A56" s="13">
        <v>55</v>
      </c>
      <c r="B56" s="14">
        <v>87072</v>
      </c>
      <c r="C56" s="14">
        <v>65</v>
      </c>
      <c r="D56" s="15" t="s">
        <v>223</v>
      </c>
      <c r="E56" s="15" t="s">
        <v>151</v>
      </c>
      <c r="F56" s="14">
        <v>5</v>
      </c>
      <c r="G56" s="15" t="s">
        <v>18</v>
      </c>
      <c r="H56" s="15" t="s">
        <v>1087</v>
      </c>
      <c r="I56" s="15" t="s">
        <v>1088</v>
      </c>
      <c r="J56" s="15" t="s">
        <v>1089</v>
      </c>
      <c r="K56" s="16">
        <v>127.13</v>
      </c>
      <c r="M56">
        <f t="shared" si="2"/>
        <v>87072</v>
      </c>
      <c r="N56">
        <f>IF(AND(A56&gt;0,A56&lt;999),IFERROR(VLOOKUP(results5203[[#This Row],[Card]],U14W[],1,FALSE),0),0)</f>
        <v>87072</v>
      </c>
      <c r="O56">
        <f t="shared" si="3"/>
        <v>55</v>
      </c>
    </row>
    <row r="57" spans="1:15" x14ac:dyDescent="0.3">
      <c r="A57" s="17">
        <v>56</v>
      </c>
      <c r="B57" s="18">
        <v>80369</v>
      </c>
      <c r="C57" s="18">
        <v>78</v>
      </c>
      <c r="D57" s="19" t="s">
        <v>169</v>
      </c>
      <c r="E57" s="19" t="s">
        <v>48</v>
      </c>
      <c r="F57" s="18">
        <v>5</v>
      </c>
      <c r="G57" s="19" t="s">
        <v>18</v>
      </c>
      <c r="H57" s="19" t="s">
        <v>1090</v>
      </c>
      <c r="I57" s="19" t="s">
        <v>1091</v>
      </c>
      <c r="J57" s="19" t="s">
        <v>1092</v>
      </c>
      <c r="K57" s="20">
        <v>129.5</v>
      </c>
      <c r="M57">
        <f t="shared" si="2"/>
        <v>80369</v>
      </c>
      <c r="N57">
        <f>IF(AND(A57&gt;0,A57&lt;999),IFERROR(VLOOKUP(results5203[[#This Row],[Card]],U14W[],1,FALSE),0),0)</f>
        <v>80369</v>
      </c>
      <c r="O57">
        <f t="shared" si="3"/>
        <v>56</v>
      </c>
    </row>
    <row r="58" spans="1:15" x14ac:dyDescent="0.3">
      <c r="A58" s="13">
        <v>57</v>
      </c>
      <c r="B58" s="14">
        <v>85462</v>
      </c>
      <c r="C58" s="14">
        <v>74</v>
      </c>
      <c r="D58" s="15" t="s">
        <v>128</v>
      </c>
      <c r="E58" s="15" t="s">
        <v>51</v>
      </c>
      <c r="F58" s="14">
        <v>5</v>
      </c>
      <c r="G58" s="15" t="s">
        <v>18</v>
      </c>
      <c r="H58" s="15" t="s">
        <v>1093</v>
      </c>
      <c r="I58" s="15" t="s">
        <v>1094</v>
      </c>
      <c r="J58" s="15" t="s">
        <v>1095</v>
      </c>
      <c r="K58" s="16">
        <v>131.62</v>
      </c>
      <c r="M58">
        <f t="shared" si="2"/>
        <v>85462</v>
      </c>
      <c r="N58">
        <f>IF(AND(A58&gt;0,A58&lt;999),IFERROR(VLOOKUP(results5203[[#This Row],[Card]],U14W[],1,FALSE),0),0)</f>
        <v>85462</v>
      </c>
      <c r="O58">
        <f t="shared" si="3"/>
        <v>57</v>
      </c>
    </row>
    <row r="59" spans="1:15" x14ac:dyDescent="0.3">
      <c r="A59" s="17">
        <v>58</v>
      </c>
      <c r="B59" s="18">
        <v>82174</v>
      </c>
      <c r="C59" s="18">
        <v>81</v>
      </c>
      <c r="D59" s="19" t="s">
        <v>915</v>
      </c>
      <c r="E59" s="19" t="s">
        <v>68</v>
      </c>
      <c r="F59" s="18">
        <v>5</v>
      </c>
      <c r="G59" s="19" t="s">
        <v>18</v>
      </c>
      <c r="H59" s="19" t="s">
        <v>1096</v>
      </c>
      <c r="I59" s="19" t="s">
        <v>1097</v>
      </c>
      <c r="J59" s="19" t="s">
        <v>1098</v>
      </c>
      <c r="K59" s="20">
        <v>133.6</v>
      </c>
      <c r="M59">
        <f t="shared" si="2"/>
        <v>82174</v>
      </c>
      <c r="N59">
        <f>IF(AND(A59&gt;0,A59&lt;999),IFERROR(VLOOKUP(results5203[[#This Row],[Card]],U14W[],1,FALSE),0),0)</f>
        <v>82174</v>
      </c>
      <c r="O59">
        <f t="shared" si="3"/>
        <v>58</v>
      </c>
    </row>
    <row r="60" spans="1:15" x14ac:dyDescent="0.3">
      <c r="A60" s="13">
        <v>59</v>
      </c>
      <c r="B60" s="14">
        <v>85474</v>
      </c>
      <c r="C60" s="14">
        <v>69</v>
      </c>
      <c r="D60" s="15" t="s">
        <v>220</v>
      </c>
      <c r="E60" s="15" t="s">
        <v>151</v>
      </c>
      <c r="F60" s="14">
        <v>4</v>
      </c>
      <c r="G60" s="15" t="s">
        <v>18</v>
      </c>
      <c r="H60" s="15" t="s">
        <v>1099</v>
      </c>
      <c r="I60" s="15" t="s">
        <v>1100</v>
      </c>
      <c r="J60" s="15" t="s">
        <v>1101</v>
      </c>
      <c r="K60" s="16">
        <v>136.9</v>
      </c>
      <c r="M60">
        <f t="shared" si="2"/>
        <v>85474</v>
      </c>
      <c r="N60">
        <f>IF(AND(A60&gt;0,A60&lt;999),IFERROR(VLOOKUP(results5203[[#This Row],[Card]],U14W[],1,FALSE),0),0)</f>
        <v>85474</v>
      </c>
      <c r="O60">
        <f t="shared" si="3"/>
        <v>59</v>
      </c>
    </row>
    <row r="61" spans="1:15" x14ac:dyDescent="0.3">
      <c r="A61" s="17">
        <v>60</v>
      </c>
      <c r="B61" s="18">
        <v>80689</v>
      </c>
      <c r="C61" s="18">
        <v>73</v>
      </c>
      <c r="D61" s="19" t="s">
        <v>215</v>
      </c>
      <c r="E61" s="19" t="s">
        <v>41</v>
      </c>
      <c r="F61" s="18">
        <v>4</v>
      </c>
      <c r="G61" s="19" t="s">
        <v>18</v>
      </c>
      <c r="H61" s="19" t="s">
        <v>1090</v>
      </c>
      <c r="I61" s="19" t="s">
        <v>1102</v>
      </c>
      <c r="J61" s="19" t="s">
        <v>1103</v>
      </c>
      <c r="K61" s="20">
        <v>138.49</v>
      </c>
      <c r="M61">
        <f t="shared" si="2"/>
        <v>80689</v>
      </c>
      <c r="N61">
        <f>IF(AND(A61&gt;0,A61&lt;999),IFERROR(VLOOKUP(results5203[[#This Row],[Card]],U14W[],1,FALSE),0),0)</f>
        <v>80689</v>
      </c>
      <c r="O61">
        <f t="shared" si="3"/>
        <v>60</v>
      </c>
    </row>
    <row r="62" spans="1:15" x14ac:dyDescent="0.3">
      <c r="A62" s="13">
        <v>61</v>
      </c>
      <c r="B62" s="14">
        <v>89667</v>
      </c>
      <c r="C62" s="14">
        <v>16</v>
      </c>
      <c r="D62" s="15" t="s">
        <v>895</v>
      </c>
      <c r="E62" s="15" t="s">
        <v>879</v>
      </c>
      <c r="F62" s="14">
        <v>5</v>
      </c>
      <c r="G62" s="15" t="s">
        <v>18</v>
      </c>
      <c r="H62" s="15" t="s">
        <v>1104</v>
      </c>
      <c r="I62" s="15" t="s">
        <v>1105</v>
      </c>
      <c r="J62" s="15" t="s">
        <v>1106</v>
      </c>
      <c r="K62" s="16">
        <v>139.94</v>
      </c>
      <c r="M62">
        <f t="shared" si="2"/>
        <v>89667</v>
      </c>
      <c r="N62">
        <f>IF(AND(A62&gt;0,A62&lt;999),IFERROR(VLOOKUP(results5203[[#This Row],[Card]],U14W[],1,FALSE),0),0)</f>
        <v>89667</v>
      </c>
      <c r="O62">
        <f t="shared" si="3"/>
        <v>61</v>
      </c>
    </row>
    <row r="63" spans="1:15" x14ac:dyDescent="0.3">
      <c r="A63" s="17">
        <v>62</v>
      </c>
      <c r="B63" s="18">
        <v>88241</v>
      </c>
      <c r="C63" s="18">
        <v>68</v>
      </c>
      <c r="D63" s="19" t="s">
        <v>222</v>
      </c>
      <c r="E63" s="19" t="s">
        <v>151</v>
      </c>
      <c r="F63" s="18">
        <v>5</v>
      </c>
      <c r="G63" s="19" t="s">
        <v>18</v>
      </c>
      <c r="H63" s="19" t="s">
        <v>1107</v>
      </c>
      <c r="I63" s="19" t="s">
        <v>1108</v>
      </c>
      <c r="J63" s="19" t="s">
        <v>1109</v>
      </c>
      <c r="K63" s="20">
        <v>141.26</v>
      </c>
      <c r="M63">
        <f t="shared" si="2"/>
        <v>88241</v>
      </c>
      <c r="N63">
        <f>IF(AND(A63&gt;0,A63&lt;999),IFERROR(VLOOKUP(results5203[[#This Row],[Card]],U14W[],1,FALSE),0),0)</f>
        <v>88241</v>
      </c>
      <c r="O63">
        <f t="shared" si="3"/>
        <v>62</v>
      </c>
    </row>
    <row r="64" spans="1:15" x14ac:dyDescent="0.3">
      <c r="A64" s="13">
        <v>63</v>
      </c>
      <c r="B64" s="14">
        <v>79074</v>
      </c>
      <c r="C64" s="14">
        <v>33</v>
      </c>
      <c r="D64" s="15" t="s">
        <v>892</v>
      </c>
      <c r="E64" s="15" t="s">
        <v>893</v>
      </c>
      <c r="F64" s="14">
        <v>5</v>
      </c>
      <c r="G64" s="15" t="s">
        <v>18</v>
      </c>
      <c r="H64" s="15" t="s">
        <v>1110</v>
      </c>
      <c r="I64" s="15" t="s">
        <v>1111</v>
      </c>
      <c r="J64" s="15" t="s">
        <v>1112</v>
      </c>
      <c r="K64" s="16">
        <v>153.03</v>
      </c>
      <c r="M64">
        <f t="shared" si="2"/>
        <v>79074</v>
      </c>
      <c r="N64">
        <f>IF(AND(A64&gt;0,A64&lt;999),IFERROR(VLOOKUP(results5203[[#This Row],[Card]],U14W[],1,FALSE),0),0)</f>
        <v>79074</v>
      </c>
      <c r="O64">
        <f t="shared" si="3"/>
        <v>63</v>
      </c>
    </row>
    <row r="65" spans="1:15" x14ac:dyDescent="0.3">
      <c r="A65" s="17">
        <v>64</v>
      </c>
      <c r="B65" s="18">
        <v>93270</v>
      </c>
      <c r="C65" s="18">
        <v>39</v>
      </c>
      <c r="D65" s="19" t="s">
        <v>878</v>
      </c>
      <c r="E65" s="19" t="s">
        <v>879</v>
      </c>
      <c r="F65" s="18">
        <v>4</v>
      </c>
      <c r="G65" s="19" t="s">
        <v>18</v>
      </c>
      <c r="H65" s="19" t="s">
        <v>1113</v>
      </c>
      <c r="I65" s="19" t="s">
        <v>1114</v>
      </c>
      <c r="J65" s="19" t="s">
        <v>1115</v>
      </c>
      <c r="K65" s="20">
        <v>153.29</v>
      </c>
      <c r="M65">
        <f t="shared" si="2"/>
        <v>93270</v>
      </c>
      <c r="N65">
        <f>IF(AND(A65&gt;0,A65&lt;999),IFERROR(VLOOKUP(results5203[[#This Row],[Card]],U14W[],1,FALSE),0),0)</f>
        <v>93270</v>
      </c>
      <c r="O65">
        <f t="shared" si="3"/>
        <v>64</v>
      </c>
    </row>
    <row r="66" spans="1:15" x14ac:dyDescent="0.3">
      <c r="A66" s="13">
        <v>65</v>
      </c>
      <c r="B66" s="14">
        <v>82039</v>
      </c>
      <c r="C66" s="14">
        <v>80</v>
      </c>
      <c r="D66" s="15" t="s">
        <v>922</v>
      </c>
      <c r="E66" s="15" t="s">
        <v>923</v>
      </c>
      <c r="F66" s="14">
        <v>5</v>
      </c>
      <c r="G66" s="15" t="s">
        <v>18</v>
      </c>
      <c r="H66" s="15" t="s">
        <v>1116</v>
      </c>
      <c r="I66" s="15" t="s">
        <v>1117</v>
      </c>
      <c r="J66" s="15" t="s">
        <v>1118</v>
      </c>
      <c r="K66" s="16">
        <v>163.99</v>
      </c>
      <c r="M66">
        <f t="shared" ref="M66:M82" si="4">B66</f>
        <v>82039</v>
      </c>
      <c r="N66">
        <f>IF(AND(A66&gt;0,A66&lt;999),IFERROR(VLOOKUP(results5203[[#This Row],[Card]],U14W[],1,FALSE),0),0)</f>
        <v>82039</v>
      </c>
      <c r="O66">
        <f t="shared" ref="O66:O82" si="5">A66</f>
        <v>65</v>
      </c>
    </row>
    <row r="67" spans="1:15" x14ac:dyDescent="0.3">
      <c r="A67" s="17">
        <v>66</v>
      </c>
      <c r="B67" s="18">
        <v>87433</v>
      </c>
      <c r="C67" s="18">
        <v>19</v>
      </c>
      <c r="D67" s="19" t="s">
        <v>917</v>
      </c>
      <c r="E67" s="19" t="s">
        <v>879</v>
      </c>
      <c r="F67" s="18">
        <v>4</v>
      </c>
      <c r="G67" s="19" t="s">
        <v>18</v>
      </c>
      <c r="H67" s="19" t="s">
        <v>1119</v>
      </c>
      <c r="I67" s="19" t="s">
        <v>1120</v>
      </c>
      <c r="J67" s="19" t="s">
        <v>1121</v>
      </c>
      <c r="K67" s="20">
        <v>165.45</v>
      </c>
      <c r="M67">
        <f t="shared" si="4"/>
        <v>87433</v>
      </c>
      <c r="N67">
        <f>IF(AND(A67&gt;0,A67&lt;999),IFERROR(VLOOKUP(results5203[[#This Row],[Card]],U14W[],1,FALSE),0),0)</f>
        <v>87433</v>
      </c>
      <c r="O67">
        <f t="shared" si="5"/>
        <v>66</v>
      </c>
    </row>
    <row r="68" spans="1:15" x14ac:dyDescent="0.3">
      <c r="A68" s="13">
        <v>67</v>
      </c>
      <c r="B68" s="14">
        <v>78706</v>
      </c>
      <c r="C68" s="14">
        <v>27</v>
      </c>
      <c r="D68" s="15" t="s">
        <v>908</v>
      </c>
      <c r="E68" s="15" t="s">
        <v>879</v>
      </c>
      <c r="F68" s="14">
        <v>5</v>
      </c>
      <c r="G68" s="15" t="s">
        <v>18</v>
      </c>
      <c r="H68" s="15" t="s">
        <v>1122</v>
      </c>
      <c r="I68" s="15" t="s">
        <v>1120</v>
      </c>
      <c r="J68" s="15" t="s">
        <v>1123</v>
      </c>
      <c r="K68" s="16">
        <v>167.56</v>
      </c>
      <c r="M68">
        <f t="shared" si="4"/>
        <v>78706</v>
      </c>
      <c r="N68">
        <f>IF(AND(A68&gt;0,A68&lt;999),IFERROR(VLOOKUP(results5203[[#This Row],[Card]],U14W[],1,FALSE),0),0)</f>
        <v>78706</v>
      </c>
      <c r="O68">
        <f t="shared" si="5"/>
        <v>67</v>
      </c>
    </row>
    <row r="69" spans="1:15" x14ac:dyDescent="0.3">
      <c r="A69" s="17">
        <v>68</v>
      </c>
      <c r="B69" s="18">
        <v>80584</v>
      </c>
      <c r="C69" s="18">
        <v>37</v>
      </c>
      <c r="D69" s="19" t="s">
        <v>928</v>
      </c>
      <c r="E69" s="19" t="s">
        <v>442</v>
      </c>
      <c r="F69" s="18">
        <v>4</v>
      </c>
      <c r="G69" s="19" t="s">
        <v>18</v>
      </c>
      <c r="H69" s="19" t="s">
        <v>1124</v>
      </c>
      <c r="I69" s="19" t="s">
        <v>1125</v>
      </c>
      <c r="J69" s="19" t="s">
        <v>1126</v>
      </c>
      <c r="K69" s="20">
        <v>180.64</v>
      </c>
      <c r="M69">
        <f t="shared" si="4"/>
        <v>80584</v>
      </c>
      <c r="N69">
        <f>IF(AND(A69&gt;0,A69&lt;999),IFERROR(VLOOKUP(results5203[[#This Row],[Card]],U14W[],1,FALSE),0),0)</f>
        <v>80584</v>
      </c>
      <c r="O69">
        <f t="shared" si="5"/>
        <v>68</v>
      </c>
    </row>
    <row r="70" spans="1:15" x14ac:dyDescent="0.3">
      <c r="A70" s="13">
        <v>69</v>
      </c>
      <c r="B70" s="14">
        <v>85287</v>
      </c>
      <c r="C70" s="14">
        <v>42</v>
      </c>
      <c r="D70" s="15" t="s">
        <v>930</v>
      </c>
      <c r="E70" s="15" t="s">
        <v>442</v>
      </c>
      <c r="F70" s="14">
        <v>5</v>
      </c>
      <c r="G70" s="15" t="s">
        <v>18</v>
      </c>
      <c r="H70" s="15" t="s">
        <v>1127</v>
      </c>
      <c r="I70" s="15" t="s">
        <v>1128</v>
      </c>
      <c r="J70" s="15" t="s">
        <v>1129</v>
      </c>
      <c r="K70" s="16">
        <v>222.8</v>
      </c>
      <c r="M70">
        <f t="shared" si="4"/>
        <v>85287</v>
      </c>
      <c r="N70">
        <f>IF(AND(A70&gt;0,A70&lt;999),IFERROR(VLOOKUP(results5203[[#This Row],[Card]],U14W[],1,FALSE),0),0)</f>
        <v>85287</v>
      </c>
      <c r="O70">
        <f t="shared" si="5"/>
        <v>69</v>
      </c>
    </row>
    <row r="71" spans="1:15" x14ac:dyDescent="0.3">
      <c r="A71" s="17">
        <v>70</v>
      </c>
      <c r="B71" s="18">
        <v>80586</v>
      </c>
      <c r="C71" s="18">
        <v>44</v>
      </c>
      <c r="D71" s="19" t="s">
        <v>932</v>
      </c>
      <c r="E71" s="19" t="s">
        <v>442</v>
      </c>
      <c r="F71" s="18">
        <v>5</v>
      </c>
      <c r="G71" s="19" t="s">
        <v>18</v>
      </c>
      <c r="H71" s="19" t="s">
        <v>1130</v>
      </c>
      <c r="I71" s="19" t="s">
        <v>1131</v>
      </c>
      <c r="J71" s="19" t="s">
        <v>1132</v>
      </c>
      <c r="K71" s="20">
        <v>264.95</v>
      </c>
      <c r="M71">
        <f t="shared" si="4"/>
        <v>80586</v>
      </c>
      <c r="N71">
        <f>IF(AND(A71&gt;0,A71&lt;999),IFERROR(VLOOKUP(results5203[[#This Row],[Card]],U14W[],1,FALSE),0),0)</f>
        <v>80586</v>
      </c>
      <c r="O71">
        <f t="shared" si="5"/>
        <v>70</v>
      </c>
    </row>
    <row r="72" spans="1:15" x14ac:dyDescent="0.3">
      <c r="A72" s="13">
        <v>999</v>
      </c>
      <c r="B72" s="14">
        <v>78686</v>
      </c>
      <c r="C72" s="14">
        <v>21</v>
      </c>
      <c r="D72" s="15" t="s">
        <v>1133</v>
      </c>
      <c r="E72" s="15" t="s">
        <v>442</v>
      </c>
      <c r="F72" s="14">
        <v>5</v>
      </c>
      <c r="G72" s="15" t="s">
        <v>18</v>
      </c>
      <c r="H72" s="15" t="s">
        <v>216</v>
      </c>
      <c r="I72" s="15"/>
      <c r="J72" s="15"/>
      <c r="K72" s="16">
        <v>0</v>
      </c>
      <c r="M72">
        <f t="shared" si="4"/>
        <v>78686</v>
      </c>
      <c r="N72">
        <f>IF(AND(A72&gt;0,A72&lt;999),IFERROR(VLOOKUP(results5203[[#This Row],[Card]],U14W[],1,FALSE),0),0)</f>
        <v>0</v>
      </c>
      <c r="O72">
        <f t="shared" si="5"/>
        <v>999</v>
      </c>
    </row>
    <row r="73" spans="1:15" x14ac:dyDescent="0.3">
      <c r="A73" s="17">
        <v>999</v>
      </c>
      <c r="B73" s="18">
        <v>78410</v>
      </c>
      <c r="C73" s="18">
        <v>7</v>
      </c>
      <c r="D73" s="19" t="s">
        <v>64</v>
      </c>
      <c r="E73" s="19" t="s">
        <v>65</v>
      </c>
      <c r="F73" s="18">
        <v>4</v>
      </c>
      <c r="G73" s="19" t="s">
        <v>18</v>
      </c>
      <c r="H73" s="19" t="s">
        <v>218</v>
      </c>
      <c r="I73" s="19"/>
      <c r="J73" s="19"/>
      <c r="K73" s="20">
        <v>0</v>
      </c>
      <c r="M73">
        <f t="shared" si="4"/>
        <v>78410</v>
      </c>
      <c r="N73">
        <f>IF(AND(A73&gt;0,A73&lt;999),IFERROR(VLOOKUP(results5203[[#This Row],[Card]],U14W[],1,FALSE),0),0)</f>
        <v>0</v>
      </c>
      <c r="O73">
        <f t="shared" si="5"/>
        <v>999</v>
      </c>
    </row>
    <row r="74" spans="1:15" x14ac:dyDescent="0.3">
      <c r="A74" s="13">
        <v>999</v>
      </c>
      <c r="B74" s="14">
        <v>89489</v>
      </c>
      <c r="C74" s="14">
        <v>29</v>
      </c>
      <c r="D74" s="15" t="s">
        <v>28</v>
      </c>
      <c r="E74" s="15" t="s">
        <v>21</v>
      </c>
      <c r="F74" s="14">
        <v>4</v>
      </c>
      <c r="G74" s="15" t="s">
        <v>18</v>
      </c>
      <c r="H74" s="15" t="s">
        <v>218</v>
      </c>
      <c r="I74" s="15"/>
      <c r="J74" s="15"/>
      <c r="K74" s="16">
        <v>0</v>
      </c>
      <c r="M74">
        <f t="shared" si="4"/>
        <v>89489</v>
      </c>
      <c r="N74">
        <f>IF(AND(A74&gt;0,A74&lt;999),IFERROR(VLOOKUP(results5203[[#This Row],[Card]],U14W[],1,FALSE),0),0)</f>
        <v>0</v>
      </c>
      <c r="O74">
        <f t="shared" si="5"/>
        <v>999</v>
      </c>
    </row>
    <row r="75" spans="1:15" x14ac:dyDescent="0.3">
      <c r="A75" s="17">
        <v>999</v>
      </c>
      <c r="B75" s="18">
        <v>78427</v>
      </c>
      <c r="C75" s="18">
        <v>72</v>
      </c>
      <c r="D75" s="19" t="s">
        <v>132</v>
      </c>
      <c r="E75" s="19" t="s">
        <v>95</v>
      </c>
      <c r="F75" s="18">
        <v>5</v>
      </c>
      <c r="G75" s="19" t="s">
        <v>18</v>
      </c>
      <c r="H75" s="19" t="s">
        <v>218</v>
      </c>
      <c r="I75" s="19" t="s">
        <v>1134</v>
      </c>
      <c r="J75" s="19"/>
      <c r="K75" s="20">
        <v>0</v>
      </c>
      <c r="M75">
        <f t="shared" si="4"/>
        <v>78427</v>
      </c>
      <c r="N75">
        <f>IF(AND(A75&gt;0,A75&lt;999),IFERROR(VLOOKUP(results5203[[#This Row],[Card]],U14W[],1,FALSE),0),0)</f>
        <v>0</v>
      </c>
      <c r="O75">
        <f t="shared" si="5"/>
        <v>999</v>
      </c>
    </row>
    <row r="76" spans="1:15" x14ac:dyDescent="0.3">
      <c r="A76" s="13">
        <v>999</v>
      </c>
      <c r="B76" s="14">
        <v>82141</v>
      </c>
      <c r="C76" s="14">
        <v>10</v>
      </c>
      <c r="D76" s="15" t="s">
        <v>900</v>
      </c>
      <c r="E76" s="15" t="s">
        <v>879</v>
      </c>
      <c r="F76" s="14">
        <v>4</v>
      </c>
      <c r="G76" s="15" t="s">
        <v>18</v>
      </c>
      <c r="H76" s="15" t="s">
        <v>218</v>
      </c>
      <c r="I76" s="15" t="s">
        <v>1135</v>
      </c>
      <c r="J76" s="15"/>
      <c r="K76" s="16">
        <v>0</v>
      </c>
      <c r="M76">
        <f t="shared" si="4"/>
        <v>82141</v>
      </c>
      <c r="N76">
        <f>IF(AND(A76&gt;0,A76&lt;999),IFERROR(VLOOKUP(results5203[[#This Row],[Card]],U14W[],1,FALSE),0),0)</f>
        <v>0</v>
      </c>
      <c r="O76">
        <f t="shared" si="5"/>
        <v>999</v>
      </c>
    </row>
    <row r="77" spans="1:15" x14ac:dyDescent="0.3">
      <c r="A77" s="17">
        <v>999</v>
      </c>
      <c r="B77" s="18">
        <v>86220</v>
      </c>
      <c r="C77" s="18">
        <v>30</v>
      </c>
      <c r="D77" s="19" t="s">
        <v>118</v>
      </c>
      <c r="E77" s="19" t="s">
        <v>51</v>
      </c>
      <c r="F77" s="18">
        <v>5</v>
      </c>
      <c r="G77" s="19" t="s">
        <v>18</v>
      </c>
      <c r="H77" s="19" t="s">
        <v>1136</v>
      </c>
      <c r="I77" s="19" t="s">
        <v>218</v>
      </c>
      <c r="J77" s="19"/>
      <c r="K77" s="20">
        <v>0</v>
      </c>
      <c r="M77">
        <f t="shared" si="4"/>
        <v>86220</v>
      </c>
      <c r="N77">
        <f>IF(AND(A77&gt;0,A77&lt;999),IFERROR(VLOOKUP(results5203[[#This Row],[Card]],U14W[],1,FALSE),0),0)</f>
        <v>0</v>
      </c>
      <c r="O77">
        <f t="shared" si="5"/>
        <v>999</v>
      </c>
    </row>
    <row r="78" spans="1:15" x14ac:dyDescent="0.3">
      <c r="A78" s="13">
        <v>999</v>
      </c>
      <c r="B78" s="14">
        <v>81869</v>
      </c>
      <c r="C78" s="14">
        <v>40</v>
      </c>
      <c r="D78" s="15" t="s">
        <v>67</v>
      </c>
      <c r="E78" s="15" t="s">
        <v>68</v>
      </c>
      <c r="F78" s="14">
        <v>5</v>
      </c>
      <c r="G78" s="15" t="s">
        <v>18</v>
      </c>
      <c r="H78" s="15" t="s">
        <v>1137</v>
      </c>
      <c r="I78" s="15" t="s">
        <v>218</v>
      </c>
      <c r="J78" s="15"/>
      <c r="K78" s="16">
        <v>0</v>
      </c>
      <c r="M78">
        <f t="shared" si="4"/>
        <v>81869</v>
      </c>
      <c r="N78">
        <f>IF(AND(A78&gt;0,A78&lt;999),IFERROR(VLOOKUP(results5203[[#This Row],[Card]],U14W[],1,FALSE),0),0)</f>
        <v>0</v>
      </c>
      <c r="O78">
        <f t="shared" si="5"/>
        <v>999</v>
      </c>
    </row>
    <row r="79" spans="1:15" x14ac:dyDescent="0.3">
      <c r="A79" s="17">
        <v>999</v>
      </c>
      <c r="B79" s="18">
        <v>79130</v>
      </c>
      <c r="C79" s="18">
        <v>36</v>
      </c>
      <c r="D79" s="19" t="s">
        <v>100</v>
      </c>
      <c r="E79" s="19" t="s">
        <v>88</v>
      </c>
      <c r="F79" s="18">
        <v>4</v>
      </c>
      <c r="G79" s="19" t="s">
        <v>18</v>
      </c>
      <c r="H79" s="19" t="s">
        <v>1138</v>
      </c>
      <c r="I79" s="19" t="s">
        <v>218</v>
      </c>
      <c r="J79" s="19"/>
      <c r="K79" s="20">
        <v>0</v>
      </c>
      <c r="M79">
        <f t="shared" si="4"/>
        <v>79130</v>
      </c>
      <c r="N79">
        <f>IF(AND(A79&gt;0,A79&lt;999),IFERROR(VLOOKUP(results5203[[#This Row],[Card]],U14W[],1,FALSE),0),0)</f>
        <v>0</v>
      </c>
      <c r="O79">
        <f t="shared" si="5"/>
        <v>999</v>
      </c>
    </row>
    <row r="80" spans="1:15" x14ac:dyDescent="0.3">
      <c r="A80" s="13">
        <v>999</v>
      </c>
      <c r="B80" s="14">
        <v>78808</v>
      </c>
      <c r="C80" s="14">
        <v>22</v>
      </c>
      <c r="D80" s="15" t="s">
        <v>441</v>
      </c>
      <c r="E80" s="15" t="s">
        <v>442</v>
      </c>
      <c r="F80" s="14">
        <v>4</v>
      </c>
      <c r="G80" s="15" t="s">
        <v>18</v>
      </c>
      <c r="H80" s="15" t="s">
        <v>1139</v>
      </c>
      <c r="I80" s="15" t="s">
        <v>218</v>
      </c>
      <c r="J80" s="15"/>
      <c r="K80" s="16">
        <v>0</v>
      </c>
      <c r="M80">
        <f t="shared" si="4"/>
        <v>78808</v>
      </c>
      <c r="N80">
        <f>IF(AND(A80&gt;0,A80&lt;999),IFERROR(VLOOKUP(results5203[[#This Row],[Card]],U14W[],1,FALSE),0),0)</f>
        <v>0</v>
      </c>
      <c r="O80">
        <f t="shared" si="5"/>
        <v>999</v>
      </c>
    </row>
    <row r="81" spans="1:15" x14ac:dyDescent="0.3">
      <c r="A81" s="17">
        <v>999</v>
      </c>
      <c r="B81" s="18">
        <v>80581</v>
      </c>
      <c r="C81" s="18">
        <v>54</v>
      </c>
      <c r="D81" s="19" t="s">
        <v>910</v>
      </c>
      <c r="E81" s="19" t="s">
        <v>442</v>
      </c>
      <c r="F81" s="18">
        <v>5</v>
      </c>
      <c r="G81" s="19" t="s">
        <v>18</v>
      </c>
      <c r="H81" s="19" t="s">
        <v>1140</v>
      </c>
      <c r="I81" s="19" t="s">
        <v>218</v>
      </c>
      <c r="J81" s="19"/>
      <c r="K81" s="20">
        <v>0</v>
      </c>
      <c r="M81">
        <f t="shared" si="4"/>
        <v>80581</v>
      </c>
      <c r="N81">
        <f>IF(AND(A81&gt;0,A81&lt;999),IFERROR(VLOOKUP(results5203[[#This Row],[Card]],U14W[],1,FALSE),0),0)</f>
        <v>0</v>
      </c>
      <c r="O81">
        <f t="shared" si="5"/>
        <v>999</v>
      </c>
    </row>
    <row r="82" spans="1:15" x14ac:dyDescent="0.3">
      <c r="A82" s="9">
        <v>999</v>
      </c>
      <c r="B82" s="6">
        <v>87017</v>
      </c>
      <c r="C82" s="6">
        <v>35</v>
      </c>
      <c r="D82" s="7" t="s">
        <v>904</v>
      </c>
      <c r="E82" s="7" t="s">
        <v>879</v>
      </c>
      <c r="F82" s="6">
        <v>5</v>
      </c>
      <c r="G82" s="7" t="s">
        <v>18</v>
      </c>
      <c r="H82" s="7" t="s">
        <v>1141</v>
      </c>
      <c r="I82" s="7" t="s">
        <v>218</v>
      </c>
      <c r="J82" s="7"/>
      <c r="K82" s="8">
        <v>0</v>
      </c>
      <c r="M82">
        <f t="shared" si="4"/>
        <v>87017</v>
      </c>
      <c r="N82">
        <f>IF(AND(A82&gt;0,A82&lt;999),IFERROR(VLOOKUP(results5203[[#This Row],[Card]],U14W[],1,FALSE),0),0)</f>
        <v>0</v>
      </c>
      <c r="O82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1FE0-D06F-4B38-A5C4-BF34FBE4EFF2}">
  <dimension ref="A1:O82"/>
  <sheetViews>
    <sheetView workbookViewId="0">
      <selection activeCell="O3" sqref="O3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3.777343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10</v>
      </c>
      <c r="B1" s="11" t="s">
        <v>3</v>
      </c>
      <c r="C1" s="11" t="s">
        <v>11</v>
      </c>
      <c r="D1" s="11" t="s">
        <v>4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15</v>
      </c>
      <c r="K1" s="12" t="s">
        <v>2</v>
      </c>
      <c r="M1" s="25" t="s">
        <v>3</v>
      </c>
      <c r="N1" s="25" t="s">
        <v>224</v>
      </c>
      <c r="O1" s="25" t="s">
        <v>10</v>
      </c>
    </row>
    <row r="2" spans="1:15" x14ac:dyDescent="0.3">
      <c r="A2" s="13">
        <v>1</v>
      </c>
      <c r="B2" s="14">
        <v>78192</v>
      </c>
      <c r="C2" s="14">
        <v>11</v>
      </c>
      <c r="D2" s="15" t="s">
        <v>38</v>
      </c>
      <c r="E2" s="15" t="s">
        <v>26</v>
      </c>
      <c r="F2" s="14">
        <v>4</v>
      </c>
      <c r="G2" s="15" t="s">
        <v>18</v>
      </c>
      <c r="H2" s="15" t="s">
        <v>1144</v>
      </c>
      <c r="I2" s="15" t="s">
        <v>1145</v>
      </c>
      <c r="J2" s="15" t="s">
        <v>1146</v>
      </c>
      <c r="K2" s="16">
        <v>0</v>
      </c>
      <c r="M2">
        <f t="shared" ref="M2:M33" si="0">B2</f>
        <v>78192</v>
      </c>
      <c r="N2">
        <f>IF(AND(A2&gt;0,A2&lt;999),IFERROR(VLOOKUP(results5204[[#This Row],[Card]],U14W[],1,FALSE),0),0)</f>
        <v>78192</v>
      </c>
      <c r="O2">
        <f t="shared" ref="O2:O33" si="1">A2</f>
        <v>1</v>
      </c>
    </row>
    <row r="3" spans="1:15" x14ac:dyDescent="0.3">
      <c r="A3" s="17">
        <v>2</v>
      </c>
      <c r="B3" s="18">
        <v>81243</v>
      </c>
      <c r="C3" s="18">
        <v>9</v>
      </c>
      <c r="D3" s="19" t="s">
        <v>860</v>
      </c>
      <c r="E3" s="19" t="s">
        <v>861</v>
      </c>
      <c r="F3" s="18">
        <v>4</v>
      </c>
      <c r="G3" s="19" t="s">
        <v>18</v>
      </c>
      <c r="H3" s="19" t="s">
        <v>1147</v>
      </c>
      <c r="I3" s="19" t="s">
        <v>1148</v>
      </c>
      <c r="J3" s="19" t="s">
        <v>1149</v>
      </c>
      <c r="K3" s="20">
        <v>2.3199999999999998</v>
      </c>
      <c r="M3">
        <f t="shared" si="0"/>
        <v>81243</v>
      </c>
      <c r="N3">
        <f>IF(AND(A3&gt;0,A3&lt;999),IFERROR(VLOOKUP(results5204[[#This Row],[Card]],U14W[],1,FALSE),0),0)</f>
        <v>81243</v>
      </c>
      <c r="O3">
        <f t="shared" si="1"/>
        <v>2</v>
      </c>
    </row>
    <row r="4" spans="1:15" x14ac:dyDescent="0.3">
      <c r="A4" s="13">
        <v>3</v>
      </c>
      <c r="B4" s="14">
        <v>82204</v>
      </c>
      <c r="C4" s="14">
        <v>7</v>
      </c>
      <c r="D4" s="15" t="s">
        <v>30</v>
      </c>
      <c r="E4" s="15" t="s">
        <v>26</v>
      </c>
      <c r="F4" s="14">
        <v>4</v>
      </c>
      <c r="G4" s="15" t="s">
        <v>18</v>
      </c>
      <c r="H4" s="15" t="s">
        <v>1150</v>
      </c>
      <c r="I4" s="15" t="s">
        <v>1151</v>
      </c>
      <c r="J4" s="15" t="s">
        <v>1152</v>
      </c>
      <c r="K4" s="16">
        <v>33.049999999999997</v>
      </c>
      <c r="M4">
        <f t="shared" si="0"/>
        <v>82204</v>
      </c>
      <c r="N4">
        <f>IF(AND(A4&gt;0,A4&lt;999),IFERROR(VLOOKUP(results5204[[#This Row],[Card]],U14W[],1,FALSE),0),0)</f>
        <v>82204</v>
      </c>
      <c r="O4">
        <f t="shared" si="1"/>
        <v>3</v>
      </c>
    </row>
    <row r="5" spans="1:15" x14ac:dyDescent="0.3">
      <c r="A5" s="17">
        <v>4</v>
      </c>
      <c r="B5" s="18">
        <v>81493</v>
      </c>
      <c r="C5" s="18">
        <v>19</v>
      </c>
      <c r="D5" s="19" t="s">
        <v>86</v>
      </c>
      <c r="E5" s="19" t="s">
        <v>17</v>
      </c>
      <c r="F5" s="18">
        <v>4</v>
      </c>
      <c r="G5" s="19" t="s">
        <v>18</v>
      </c>
      <c r="H5" s="19" t="s">
        <v>1153</v>
      </c>
      <c r="I5" s="19" t="s">
        <v>307</v>
      </c>
      <c r="J5" s="19" t="s">
        <v>1154</v>
      </c>
      <c r="K5" s="20">
        <v>52.02</v>
      </c>
      <c r="M5">
        <f t="shared" si="0"/>
        <v>81493</v>
      </c>
      <c r="N5">
        <f>IF(AND(A5&gt;0,A5&lt;999),IFERROR(VLOOKUP(results5204[[#This Row],[Card]],U14W[],1,FALSE),0),0)</f>
        <v>81493</v>
      </c>
      <c r="O5">
        <f t="shared" si="1"/>
        <v>4</v>
      </c>
    </row>
    <row r="6" spans="1:15" x14ac:dyDescent="0.3">
      <c r="A6" s="13">
        <v>5</v>
      </c>
      <c r="B6" s="14">
        <v>80672</v>
      </c>
      <c r="C6" s="14">
        <v>35</v>
      </c>
      <c r="D6" s="15" t="s">
        <v>50</v>
      </c>
      <c r="E6" s="15" t="s">
        <v>51</v>
      </c>
      <c r="F6" s="14">
        <v>4</v>
      </c>
      <c r="G6" s="15" t="s">
        <v>18</v>
      </c>
      <c r="H6" s="15" t="s">
        <v>512</v>
      </c>
      <c r="I6" s="15" t="s">
        <v>517</v>
      </c>
      <c r="J6" s="15" t="s">
        <v>1155</v>
      </c>
      <c r="K6" s="16">
        <v>56.24</v>
      </c>
      <c r="M6">
        <f t="shared" si="0"/>
        <v>80672</v>
      </c>
      <c r="N6">
        <f>IF(AND(A6&gt;0,A6&lt;999),IFERROR(VLOOKUP(results5204[[#This Row],[Card]],U14W[],1,FALSE),0),0)</f>
        <v>80672</v>
      </c>
      <c r="O6">
        <f t="shared" si="1"/>
        <v>5</v>
      </c>
    </row>
    <row r="7" spans="1:15" x14ac:dyDescent="0.3">
      <c r="A7" s="17">
        <v>6</v>
      </c>
      <c r="B7" s="18">
        <v>85457</v>
      </c>
      <c r="C7" s="18">
        <v>39</v>
      </c>
      <c r="D7" s="19" t="s">
        <v>114</v>
      </c>
      <c r="E7" s="19" t="s">
        <v>88</v>
      </c>
      <c r="F7" s="18">
        <v>5</v>
      </c>
      <c r="G7" s="19" t="s">
        <v>18</v>
      </c>
      <c r="H7" s="19" t="s">
        <v>519</v>
      </c>
      <c r="I7" s="19" t="s">
        <v>1156</v>
      </c>
      <c r="J7" s="19" t="s">
        <v>1157</v>
      </c>
      <c r="K7" s="20">
        <v>58.56</v>
      </c>
      <c r="M7">
        <f t="shared" si="0"/>
        <v>85457</v>
      </c>
      <c r="N7">
        <f>IF(AND(A7&gt;0,A7&lt;999),IFERROR(VLOOKUP(results5204[[#This Row],[Card]],U14W[],1,FALSE),0),0)</f>
        <v>85457</v>
      </c>
      <c r="O7">
        <f t="shared" si="1"/>
        <v>6</v>
      </c>
    </row>
    <row r="8" spans="1:15" x14ac:dyDescent="0.3">
      <c r="A8" s="13">
        <v>7</v>
      </c>
      <c r="B8" s="14">
        <v>80691</v>
      </c>
      <c r="C8" s="14">
        <v>25</v>
      </c>
      <c r="D8" s="15" t="s">
        <v>80</v>
      </c>
      <c r="E8" s="15" t="s">
        <v>41</v>
      </c>
      <c r="F8" s="14">
        <v>4</v>
      </c>
      <c r="G8" s="15" t="s">
        <v>18</v>
      </c>
      <c r="H8" s="15" t="s">
        <v>235</v>
      </c>
      <c r="I8" s="15" t="s">
        <v>1158</v>
      </c>
      <c r="J8" s="15" t="s">
        <v>1159</v>
      </c>
      <c r="K8" s="16">
        <v>60.72</v>
      </c>
      <c r="M8">
        <f t="shared" si="0"/>
        <v>80691</v>
      </c>
      <c r="N8">
        <f>IF(AND(A8&gt;0,A8&lt;999),IFERROR(VLOOKUP(results5204[[#This Row],[Card]],U14W[],1,FALSE),0),0)</f>
        <v>80691</v>
      </c>
      <c r="O8">
        <f t="shared" si="1"/>
        <v>7</v>
      </c>
    </row>
    <row r="9" spans="1:15" x14ac:dyDescent="0.3">
      <c r="A9" s="17">
        <v>8</v>
      </c>
      <c r="B9" s="18">
        <v>84825</v>
      </c>
      <c r="C9" s="18">
        <v>10</v>
      </c>
      <c r="D9" s="19" t="s">
        <v>47</v>
      </c>
      <c r="E9" s="19" t="s">
        <v>48</v>
      </c>
      <c r="F9" s="18">
        <v>4</v>
      </c>
      <c r="G9" s="19" t="s">
        <v>18</v>
      </c>
      <c r="H9" s="19" t="s">
        <v>313</v>
      </c>
      <c r="I9" s="19" t="s">
        <v>522</v>
      </c>
      <c r="J9" s="19" t="s">
        <v>1160</v>
      </c>
      <c r="K9" s="20">
        <v>61.3</v>
      </c>
      <c r="M9">
        <f t="shared" si="0"/>
        <v>84825</v>
      </c>
      <c r="N9">
        <f>IF(AND(A9&gt;0,A9&lt;999),IFERROR(VLOOKUP(results5204[[#This Row],[Card]],U14W[],1,FALSE),0),0)</f>
        <v>84825</v>
      </c>
      <c r="O9">
        <f t="shared" si="1"/>
        <v>8</v>
      </c>
    </row>
    <row r="10" spans="1:15" x14ac:dyDescent="0.3">
      <c r="A10" s="13">
        <v>9</v>
      </c>
      <c r="B10" s="14">
        <v>80619</v>
      </c>
      <c r="C10" s="14">
        <v>38</v>
      </c>
      <c r="D10" s="15" t="s">
        <v>112</v>
      </c>
      <c r="E10" s="15" t="s">
        <v>68</v>
      </c>
      <c r="F10" s="14">
        <v>4</v>
      </c>
      <c r="G10" s="15" t="s">
        <v>18</v>
      </c>
      <c r="H10" s="15" t="s">
        <v>1161</v>
      </c>
      <c r="I10" s="15" t="s">
        <v>1162</v>
      </c>
      <c r="J10" s="15" t="s">
        <v>1163</v>
      </c>
      <c r="K10" s="16">
        <v>65.27</v>
      </c>
      <c r="M10">
        <f t="shared" si="0"/>
        <v>80619</v>
      </c>
      <c r="N10">
        <f>IF(AND(A10&gt;0,A10&lt;999),IFERROR(VLOOKUP(results5204[[#This Row],[Card]],U14W[],1,FALSE),0),0)</f>
        <v>80619</v>
      </c>
      <c r="O10">
        <f t="shared" si="1"/>
        <v>9</v>
      </c>
    </row>
    <row r="11" spans="1:15" x14ac:dyDescent="0.3">
      <c r="A11" s="17">
        <v>10</v>
      </c>
      <c r="B11" s="18">
        <v>78422</v>
      </c>
      <c r="C11" s="18">
        <v>36</v>
      </c>
      <c r="D11" s="19" t="s">
        <v>25</v>
      </c>
      <c r="E11" s="19" t="s">
        <v>26</v>
      </c>
      <c r="F11" s="18">
        <v>4</v>
      </c>
      <c r="G11" s="19" t="s">
        <v>18</v>
      </c>
      <c r="H11" s="19" t="s">
        <v>1164</v>
      </c>
      <c r="I11" s="19" t="s">
        <v>1165</v>
      </c>
      <c r="J11" s="19" t="s">
        <v>1166</v>
      </c>
      <c r="K11" s="20">
        <v>66.27</v>
      </c>
      <c r="M11">
        <f t="shared" si="0"/>
        <v>78422</v>
      </c>
      <c r="N11">
        <f>IF(AND(A11&gt;0,A11&lt;999),IFERROR(VLOOKUP(results5204[[#This Row],[Card]],U14W[],1,FALSE),0),0)</f>
        <v>78422</v>
      </c>
      <c r="O11">
        <f t="shared" si="1"/>
        <v>10</v>
      </c>
    </row>
    <row r="12" spans="1:15" x14ac:dyDescent="0.3">
      <c r="A12" s="13">
        <v>11</v>
      </c>
      <c r="B12" s="14">
        <v>81503</v>
      </c>
      <c r="C12" s="14">
        <v>24</v>
      </c>
      <c r="D12" s="15" t="s">
        <v>56</v>
      </c>
      <c r="E12" s="15" t="s">
        <v>17</v>
      </c>
      <c r="F12" s="14">
        <v>4</v>
      </c>
      <c r="G12" s="15" t="s">
        <v>18</v>
      </c>
      <c r="H12" s="15" t="s">
        <v>1167</v>
      </c>
      <c r="I12" s="15" t="s">
        <v>1168</v>
      </c>
      <c r="J12" s="15" t="s">
        <v>281</v>
      </c>
      <c r="K12" s="16">
        <v>66.430000000000007</v>
      </c>
      <c r="M12">
        <f t="shared" si="0"/>
        <v>81503</v>
      </c>
      <c r="N12">
        <f>IF(AND(A12&gt;0,A12&lt;999),IFERROR(VLOOKUP(results5204[[#This Row],[Card]],U14W[],1,FALSE),0),0)</f>
        <v>81503</v>
      </c>
      <c r="O12">
        <f t="shared" si="1"/>
        <v>11</v>
      </c>
    </row>
    <row r="13" spans="1:15" x14ac:dyDescent="0.3">
      <c r="A13" s="17">
        <v>12</v>
      </c>
      <c r="B13" s="18">
        <v>89490</v>
      </c>
      <c r="C13" s="18">
        <v>12</v>
      </c>
      <c r="D13" s="19" t="s">
        <v>40</v>
      </c>
      <c r="E13" s="19" t="s">
        <v>41</v>
      </c>
      <c r="F13" s="18">
        <v>4</v>
      </c>
      <c r="G13" s="19" t="s">
        <v>18</v>
      </c>
      <c r="H13" s="19" t="s">
        <v>312</v>
      </c>
      <c r="I13" s="19" t="s">
        <v>1169</v>
      </c>
      <c r="J13" s="19" t="s">
        <v>1170</v>
      </c>
      <c r="K13" s="20">
        <v>72.56</v>
      </c>
      <c r="M13">
        <f t="shared" si="0"/>
        <v>89490</v>
      </c>
      <c r="N13">
        <f>IF(AND(A13&gt;0,A13&lt;999),IFERROR(VLOOKUP(results5204[[#This Row],[Card]],U14W[],1,FALSE),0),0)</f>
        <v>89490</v>
      </c>
      <c r="O13">
        <f t="shared" si="1"/>
        <v>12</v>
      </c>
    </row>
    <row r="14" spans="1:15" x14ac:dyDescent="0.3">
      <c r="A14" s="13">
        <v>13</v>
      </c>
      <c r="B14" s="14">
        <v>81687</v>
      </c>
      <c r="C14" s="14">
        <v>43</v>
      </c>
      <c r="D14" s="15" t="s">
        <v>136</v>
      </c>
      <c r="E14" s="15" t="s">
        <v>88</v>
      </c>
      <c r="F14" s="14">
        <v>4</v>
      </c>
      <c r="G14" s="15" t="s">
        <v>18</v>
      </c>
      <c r="H14" s="15" t="s">
        <v>1171</v>
      </c>
      <c r="I14" s="15" t="s">
        <v>330</v>
      </c>
      <c r="J14" s="15" t="s">
        <v>1172</v>
      </c>
      <c r="K14" s="16">
        <v>74.05</v>
      </c>
      <c r="M14">
        <f t="shared" si="0"/>
        <v>81687</v>
      </c>
      <c r="N14">
        <f>IF(AND(A14&gt;0,A14&lt;999),IFERROR(VLOOKUP(results5204[[#This Row],[Card]],U14W[],1,FALSE),0),0)</f>
        <v>81687</v>
      </c>
      <c r="O14">
        <f t="shared" si="1"/>
        <v>13</v>
      </c>
    </row>
    <row r="15" spans="1:15" x14ac:dyDescent="0.3">
      <c r="A15" s="17">
        <v>14</v>
      </c>
      <c r="B15" s="18">
        <v>82448</v>
      </c>
      <c r="C15" s="18">
        <v>14</v>
      </c>
      <c r="D15" s="19" t="s">
        <v>62</v>
      </c>
      <c r="E15" s="19" t="s">
        <v>41</v>
      </c>
      <c r="F15" s="18">
        <v>4</v>
      </c>
      <c r="G15" s="19" t="s">
        <v>18</v>
      </c>
      <c r="H15" s="19" t="s">
        <v>1173</v>
      </c>
      <c r="I15" s="19" t="s">
        <v>1174</v>
      </c>
      <c r="J15" s="19" t="s">
        <v>1175</v>
      </c>
      <c r="K15" s="20">
        <v>74.63</v>
      </c>
      <c r="M15">
        <f t="shared" si="0"/>
        <v>82448</v>
      </c>
      <c r="N15">
        <f>IF(AND(A15&gt;0,A15&lt;999),IFERROR(VLOOKUP(results5204[[#This Row],[Card]],U14W[],1,FALSE),0),0)</f>
        <v>82448</v>
      </c>
      <c r="O15">
        <f t="shared" si="1"/>
        <v>14</v>
      </c>
    </row>
    <row r="16" spans="1:15" x14ac:dyDescent="0.3">
      <c r="A16" s="13">
        <v>15</v>
      </c>
      <c r="B16" s="14">
        <v>80816</v>
      </c>
      <c r="C16" s="14">
        <v>37</v>
      </c>
      <c r="D16" s="15" t="s">
        <v>20</v>
      </c>
      <c r="E16" s="15" t="s">
        <v>21</v>
      </c>
      <c r="F16" s="14">
        <v>4</v>
      </c>
      <c r="G16" s="15" t="s">
        <v>18</v>
      </c>
      <c r="H16" s="15" t="s">
        <v>1176</v>
      </c>
      <c r="I16" s="15" t="s">
        <v>1177</v>
      </c>
      <c r="J16" s="15" t="s">
        <v>1178</v>
      </c>
      <c r="K16" s="16">
        <v>75.13</v>
      </c>
      <c r="M16">
        <f t="shared" si="0"/>
        <v>80816</v>
      </c>
      <c r="N16">
        <f>IF(AND(A16&gt;0,A16&lt;999),IFERROR(VLOOKUP(results5204[[#This Row],[Card]],U14W[],1,FALSE),0),0)</f>
        <v>80816</v>
      </c>
      <c r="O16">
        <f t="shared" si="1"/>
        <v>15</v>
      </c>
    </row>
    <row r="17" spans="1:15" x14ac:dyDescent="0.3">
      <c r="A17" s="17">
        <v>15</v>
      </c>
      <c r="B17" s="18">
        <v>80727</v>
      </c>
      <c r="C17" s="18">
        <v>31</v>
      </c>
      <c r="D17" s="19" t="s">
        <v>54</v>
      </c>
      <c r="E17" s="19" t="s">
        <v>17</v>
      </c>
      <c r="F17" s="18">
        <v>5</v>
      </c>
      <c r="G17" s="19" t="s">
        <v>18</v>
      </c>
      <c r="H17" s="19" t="s">
        <v>1179</v>
      </c>
      <c r="I17" s="19" t="s">
        <v>1180</v>
      </c>
      <c r="J17" s="19" t="s">
        <v>1178</v>
      </c>
      <c r="K17" s="20">
        <v>75.13</v>
      </c>
      <c r="M17">
        <f t="shared" si="0"/>
        <v>80727</v>
      </c>
      <c r="N17">
        <f>IF(AND(A17&gt;0,A17&lt;999),IFERROR(VLOOKUP(results5204[[#This Row],[Card]],U14W[],1,FALSE),0),0)</f>
        <v>80727</v>
      </c>
      <c r="O17">
        <f t="shared" si="1"/>
        <v>15</v>
      </c>
    </row>
    <row r="18" spans="1:15" x14ac:dyDescent="0.3">
      <c r="A18" s="13">
        <v>17</v>
      </c>
      <c r="B18" s="14">
        <v>78427</v>
      </c>
      <c r="C18" s="14">
        <v>58</v>
      </c>
      <c r="D18" s="15" t="s">
        <v>132</v>
      </c>
      <c r="E18" s="15" t="s">
        <v>95</v>
      </c>
      <c r="F18" s="14">
        <v>5</v>
      </c>
      <c r="G18" s="15" t="s">
        <v>18</v>
      </c>
      <c r="H18" s="15" t="s">
        <v>537</v>
      </c>
      <c r="I18" s="15" t="s">
        <v>527</v>
      </c>
      <c r="J18" s="15" t="s">
        <v>1181</v>
      </c>
      <c r="K18" s="16">
        <v>76.37</v>
      </c>
      <c r="M18">
        <f t="shared" si="0"/>
        <v>78427</v>
      </c>
      <c r="N18">
        <f>IF(AND(A18&gt;0,A18&lt;999),IFERROR(VLOOKUP(results5204[[#This Row],[Card]],U14W[],1,FALSE),0),0)</f>
        <v>78427</v>
      </c>
      <c r="O18">
        <f t="shared" si="1"/>
        <v>17</v>
      </c>
    </row>
    <row r="19" spans="1:15" x14ac:dyDescent="0.3">
      <c r="A19" s="17">
        <v>18</v>
      </c>
      <c r="B19" s="18">
        <v>81102</v>
      </c>
      <c r="C19" s="18">
        <v>46</v>
      </c>
      <c r="D19" s="19" t="s">
        <v>70</v>
      </c>
      <c r="E19" s="19" t="s">
        <v>17</v>
      </c>
      <c r="F19" s="18">
        <v>5</v>
      </c>
      <c r="G19" s="19" t="s">
        <v>18</v>
      </c>
      <c r="H19" s="19" t="s">
        <v>265</v>
      </c>
      <c r="I19" s="19" t="s">
        <v>279</v>
      </c>
      <c r="J19" s="19" t="s">
        <v>1182</v>
      </c>
      <c r="K19" s="20">
        <v>80.52</v>
      </c>
      <c r="M19">
        <f t="shared" si="0"/>
        <v>81102</v>
      </c>
      <c r="N19">
        <f>IF(AND(A19&gt;0,A19&lt;999),IFERROR(VLOOKUP(results5204[[#This Row],[Card]],U14W[],1,FALSE),0),0)</f>
        <v>81102</v>
      </c>
      <c r="O19">
        <f t="shared" si="1"/>
        <v>18</v>
      </c>
    </row>
    <row r="20" spans="1:15" x14ac:dyDescent="0.3">
      <c r="A20" s="13">
        <v>19</v>
      </c>
      <c r="B20" s="14">
        <v>78618</v>
      </c>
      <c r="C20" s="14">
        <v>2</v>
      </c>
      <c r="D20" s="15" t="s">
        <v>94</v>
      </c>
      <c r="E20" s="15" t="s">
        <v>95</v>
      </c>
      <c r="F20" s="14">
        <v>5</v>
      </c>
      <c r="G20" s="15" t="s">
        <v>18</v>
      </c>
      <c r="H20" s="15" t="s">
        <v>355</v>
      </c>
      <c r="I20" s="15" t="s">
        <v>1183</v>
      </c>
      <c r="J20" s="15" t="s">
        <v>1184</v>
      </c>
      <c r="K20" s="16">
        <v>84.16</v>
      </c>
      <c r="M20">
        <f t="shared" si="0"/>
        <v>78618</v>
      </c>
      <c r="N20">
        <f>IF(AND(A20&gt;0,A20&lt;999),IFERROR(VLOOKUP(results5204[[#This Row],[Card]],U14W[],1,FALSE),0),0)</f>
        <v>78618</v>
      </c>
      <c r="O20">
        <f t="shared" si="1"/>
        <v>19</v>
      </c>
    </row>
    <row r="21" spans="1:15" x14ac:dyDescent="0.3">
      <c r="A21" s="17">
        <v>20</v>
      </c>
      <c r="B21" s="18">
        <v>84837</v>
      </c>
      <c r="C21" s="18">
        <v>50</v>
      </c>
      <c r="D21" s="19" t="s">
        <v>96</v>
      </c>
      <c r="E21" s="19" t="s">
        <v>51</v>
      </c>
      <c r="F21" s="18">
        <v>5</v>
      </c>
      <c r="G21" s="19" t="s">
        <v>18</v>
      </c>
      <c r="H21" s="19" t="s">
        <v>559</v>
      </c>
      <c r="I21" s="19" t="s">
        <v>1183</v>
      </c>
      <c r="J21" s="19" t="s">
        <v>1185</v>
      </c>
      <c r="K21" s="20">
        <v>87.56</v>
      </c>
      <c r="M21">
        <f t="shared" si="0"/>
        <v>84837</v>
      </c>
      <c r="N21">
        <f>IF(AND(A21&gt;0,A21&lt;999),IFERROR(VLOOKUP(results5204[[#This Row],[Card]],U14W[],1,FALSE),0),0)</f>
        <v>84837</v>
      </c>
      <c r="O21">
        <f t="shared" si="1"/>
        <v>20</v>
      </c>
    </row>
    <row r="22" spans="1:15" x14ac:dyDescent="0.3">
      <c r="A22" s="13">
        <v>20</v>
      </c>
      <c r="B22" s="14">
        <v>86220</v>
      </c>
      <c r="C22" s="14">
        <v>20</v>
      </c>
      <c r="D22" s="15" t="s">
        <v>118</v>
      </c>
      <c r="E22" s="15" t="s">
        <v>51</v>
      </c>
      <c r="F22" s="14">
        <v>5</v>
      </c>
      <c r="G22" s="15" t="s">
        <v>18</v>
      </c>
      <c r="H22" s="15" t="s">
        <v>527</v>
      </c>
      <c r="I22" s="15" t="s">
        <v>1186</v>
      </c>
      <c r="J22" s="15" t="s">
        <v>1185</v>
      </c>
      <c r="K22" s="16">
        <v>87.56</v>
      </c>
      <c r="M22">
        <f t="shared" si="0"/>
        <v>86220</v>
      </c>
      <c r="N22">
        <f>IF(AND(A22&gt;0,A22&lt;999),IFERROR(VLOOKUP(results5204[[#This Row],[Card]],U14W[],1,FALSE),0),0)</f>
        <v>86220</v>
      </c>
      <c r="O22">
        <f t="shared" si="1"/>
        <v>20</v>
      </c>
    </row>
    <row r="23" spans="1:15" x14ac:dyDescent="0.3">
      <c r="A23" s="17">
        <v>22</v>
      </c>
      <c r="B23" s="18">
        <v>80823</v>
      </c>
      <c r="C23" s="18">
        <v>49</v>
      </c>
      <c r="D23" s="19" t="s">
        <v>60</v>
      </c>
      <c r="E23" s="19" t="s">
        <v>21</v>
      </c>
      <c r="F23" s="18">
        <v>4</v>
      </c>
      <c r="G23" s="19" t="s">
        <v>18</v>
      </c>
      <c r="H23" s="19" t="s">
        <v>1187</v>
      </c>
      <c r="I23" s="19" t="s">
        <v>1188</v>
      </c>
      <c r="J23" s="19" t="s">
        <v>1189</v>
      </c>
      <c r="K23" s="20">
        <v>91.45</v>
      </c>
      <c r="M23">
        <f t="shared" si="0"/>
        <v>80823</v>
      </c>
      <c r="N23">
        <f>IF(AND(A23&gt;0,A23&lt;999),IFERROR(VLOOKUP(results5204[[#This Row],[Card]],U14W[],1,FALSE),0),0)</f>
        <v>80823</v>
      </c>
      <c r="O23">
        <f t="shared" si="1"/>
        <v>22</v>
      </c>
    </row>
    <row r="24" spans="1:15" x14ac:dyDescent="0.3">
      <c r="A24" s="13">
        <v>23</v>
      </c>
      <c r="B24" s="14">
        <v>82190</v>
      </c>
      <c r="C24" s="14">
        <v>21</v>
      </c>
      <c r="D24" s="15" t="s">
        <v>58</v>
      </c>
      <c r="E24" s="15" t="s">
        <v>51</v>
      </c>
      <c r="F24" s="14">
        <v>4</v>
      </c>
      <c r="G24" s="15" t="s">
        <v>18</v>
      </c>
      <c r="H24" s="15" t="s">
        <v>374</v>
      </c>
      <c r="I24" s="15" t="s">
        <v>1190</v>
      </c>
      <c r="J24" s="15" t="s">
        <v>1191</v>
      </c>
      <c r="K24" s="16">
        <v>92.44</v>
      </c>
      <c r="M24">
        <f t="shared" si="0"/>
        <v>82190</v>
      </c>
      <c r="N24">
        <f>IF(AND(A24&gt;0,A24&lt;999),IFERROR(VLOOKUP(results5204[[#This Row],[Card]],U14W[],1,FALSE),0),0)</f>
        <v>82190</v>
      </c>
      <c r="O24">
        <f t="shared" si="1"/>
        <v>23</v>
      </c>
    </row>
    <row r="25" spans="1:15" x14ac:dyDescent="0.3">
      <c r="A25" s="17">
        <v>24</v>
      </c>
      <c r="B25" s="18">
        <v>89489</v>
      </c>
      <c r="C25" s="18">
        <v>54</v>
      </c>
      <c r="D25" s="19" t="s">
        <v>28</v>
      </c>
      <c r="E25" s="19" t="s">
        <v>21</v>
      </c>
      <c r="F25" s="18">
        <v>4</v>
      </c>
      <c r="G25" s="19" t="s">
        <v>18</v>
      </c>
      <c r="H25" s="19" t="s">
        <v>1192</v>
      </c>
      <c r="I25" s="19" t="s">
        <v>868</v>
      </c>
      <c r="J25" s="19" t="s">
        <v>1193</v>
      </c>
      <c r="K25" s="20">
        <v>94.6</v>
      </c>
      <c r="M25">
        <f t="shared" si="0"/>
        <v>89489</v>
      </c>
      <c r="N25">
        <f>IF(AND(A25&gt;0,A25&lt;999),IFERROR(VLOOKUP(results5204[[#This Row],[Card]],U14W[],1,FALSE),0),0)</f>
        <v>89489</v>
      </c>
      <c r="O25">
        <f t="shared" si="1"/>
        <v>24</v>
      </c>
    </row>
    <row r="26" spans="1:15" x14ac:dyDescent="0.3">
      <c r="A26" s="13">
        <v>25</v>
      </c>
      <c r="B26" s="14">
        <v>80667</v>
      </c>
      <c r="C26" s="14">
        <v>33</v>
      </c>
      <c r="D26" s="15" t="s">
        <v>90</v>
      </c>
      <c r="E26" s="15" t="s">
        <v>51</v>
      </c>
      <c r="F26" s="14">
        <v>4</v>
      </c>
      <c r="G26" s="15" t="s">
        <v>18</v>
      </c>
      <c r="H26" s="15" t="s">
        <v>1194</v>
      </c>
      <c r="I26" s="15" t="s">
        <v>294</v>
      </c>
      <c r="J26" s="15" t="s">
        <v>1195</v>
      </c>
      <c r="K26" s="16">
        <v>99.24</v>
      </c>
      <c r="M26">
        <f t="shared" si="0"/>
        <v>80667</v>
      </c>
      <c r="N26">
        <f>IF(AND(A26&gt;0,A26&lt;999),IFERROR(VLOOKUP(results5204[[#This Row],[Card]],U14W[],1,FALSE),0),0)</f>
        <v>80667</v>
      </c>
      <c r="O26">
        <f t="shared" si="1"/>
        <v>25</v>
      </c>
    </row>
    <row r="27" spans="1:15" x14ac:dyDescent="0.3">
      <c r="A27" s="17">
        <v>26</v>
      </c>
      <c r="B27" s="18">
        <v>85777</v>
      </c>
      <c r="C27" s="18">
        <v>60</v>
      </c>
      <c r="D27" s="19" t="s">
        <v>120</v>
      </c>
      <c r="E27" s="19" t="s">
        <v>51</v>
      </c>
      <c r="F27" s="18">
        <v>5</v>
      </c>
      <c r="G27" s="19" t="s">
        <v>18</v>
      </c>
      <c r="H27" s="19" t="s">
        <v>303</v>
      </c>
      <c r="I27" s="19" t="s">
        <v>1196</v>
      </c>
      <c r="J27" s="19" t="s">
        <v>1197</v>
      </c>
      <c r="K27" s="20">
        <v>106.44</v>
      </c>
      <c r="M27">
        <f t="shared" si="0"/>
        <v>85777</v>
      </c>
      <c r="N27">
        <f>IF(AND(A27&gt;0,A27&lt;999),IFERROR(VLOOKUP(results5204[[#This Row],[Card]],U14W[],1,FALSE),0),0)</f>
        <v>85777</v>
      </c>
      <c r="O27">
        <f t="shared" si="1"/>
        <v>26</v>
      </c>
    </row>
    <row r="28" spans="1:15" x14ac:dyDescent="0.3">
      <c r="A28" s="13">
        <v>27</v>
      </c>
      <c r="B28" s="14">
        <v>78485</v>
      </c>
      <c r="C28" s="14">
        <v>57</v>
      </c>
      <c r="D28" s="15" t="s">
        <v>907</v>
      </c>
      <c r="E28" s="15" t="s">
        <v>95</v>
      </c>
      <c r="F28" s="14">
        <v>4</v>
      </c>
      <c r="G28" s="15" t="s">
        <v>18</v>
      </c>
      <c r="H28" s="15" t="s">
        <v>1198</v>
      </c>
      <c r="I28" s="15" t="s">
        <v>1199</v>
      </c>
      <c r="J28" s="15" t="s">
        <v>1200</v>
      </c>
      <c r="K28" s="16">
        <v>107.02</v>
      </c>
      <c r="M28">
        <f t="shared" si="0"/>
        <v>78485</v>
      </c>
      <c r="N28">
        <f>IF(AND(A28&gt;0,A28&lt;999),IFERROR(VLOOKUP(results5204[[#This Row],[Card]],U14W[],1,FALSE),0),0)</f>
        <v>78485</v>
      </c>
      <c r="O28">
        <f t="shared" si="1"/>
        <v>27</v>
      </c>
    </row>
    <row r="29" spans="1:15" x14ac:dyDescent="0.3">
      <c r="A29" s="17">
        <v>28</v>
      </c>
      <c r="B29" s="18">
        <v>85444</v>
      </c>
      <c r="C29" s="18">
        <v>61</v>
      </c>
      <c r="D29" s="19" t="s">
        <v>126</v>
      </c>
      <c r="E29" s="19" t="s">
        <v>51</v>
      </c>
      <c r="F29" s="18">
        <v>5</v>
      </c>
      <c r="G29" s="19" t="s">
        <v>18</v>
      </c>
      <c r="H29" s="19" t="s">
        <v>872</v>
      </c>
      <c r="I29" s="19" t="s">
        <v>1201</v>
      </c>
      <c r="J29" s="19" t="s">
        <v>1202</v>
      </c>
      <c r="K29" s="20">
        <v>108.6</v>
      </c>
      <c r="M29">
        <f t="shared" si="0"/>
        <v>85444</v>
      </c>
      <c r="N29">
        <f>IF(AND(A29&gt;0,A29&lt;999),IFERROR(VLOOKUP(results5204[[#This Row],[Card]],U14W[],1,FALSE),0),0)</f>
        <v>85444</v>
      </c>
      <c r="O29">
        <f t="shared" si="1"/>
        <v>28</v>
      </c>
    </row>
    <row r="30" spans="1:15" x14ac:dyDescent="0.3">
      <c r="A30" s="13">
        <v>29</v>
      </c>
      <c r="B30" s="14">
        <v>81146</v>
      </c>
      <c r="C30" s="14">
        <v>27</v>
      </c>
      <c r="D30" s="15" t="s">
        <v>36</v>
      </c>
      <c r="E30" s="15" t="s">
        <v>21</v>
      </c>
      <c r="F30" s="14">
        <v>4</v>
      </c>
      <c r="G30" s="15" t="s">
        <v>18</v>
      </c>
      <c r="H30" s="15" t="s">
        <v>1203</v>
      </c>
      <c r="I30" s="15" t="s">
        <v>1204</v>
      </c>
      <c r="J30" s="15" t="s">
        <v>1205</v>
      </c>
      <c r="K30" s="16">
        <v>109.34</v>
      </c>
      <c r="M30">
        <f t="shared" si="0"/>
        <v>81146</v>
      </c>
      <c r="N30">
        <f>IF(AND(A30&gt;0,A30&lt;999),IFERROR(VLOOKUP(results5204[[#This Row],[Card]],U14W[],1,FALSE),0),0)</f>
        <v>81146</v>
      </c>
      <c r="O30">
        <f t="shared" si="1"/>
        <v>29</v>
      </c>
    </row>
    <row r="31" spans="1:15" x14ac:dyDescent="0.3">
      <c r="A31" s="17">
        <v>30</v>
      </c>
      <c r="B31" s="18">
        <v>84846</v>
      </c>
      <c r="C31" s="18">
        <v>53</v>
      </c>
      <c r="D31" s="19" t="s">
        <v>161</v>
      </c>
      <c r="E31" s="19" t="s">
        <v>105</v>
      </c>
      <c r="F31" s="18">
        <v>4</v>
      </c>
      <c r="G31" s="19" t="s">
        <v>18</v>
      </c>
      <c r="H31" s="19" t="s">
        <v>1206</v>
      </c>
      <c r="I31" s="19" t="s">
        <v>338</v>
      </c>
      <c r="J31" s="19" t="s">
        <v>1207</v>
      </c>
      <c r="K31" s="20">
        <v>111.83</v>
      </c>
      <c r="M31">
        <f t="shared" si="0"/>
        <v>84846</v>
      </c>
      <c r="N31">
        <f>IF(AND(A31&gt;0,A31&lt;999),IFERROR(VLOOKUP(results5204[[#This Row],[Card]],U14W[],1,FALSE),0),0)</f>
        <v>84846</v>
      </c>
      <c r="O31">
        <f t="shared" si="1"/>
        <v>30</v>
      </c>
    </row>
    <row r="32" spans="1:15" x14ac:dyDescent="0.3">
      <c r="A32" s="13">
        <v>31</v>
      </c>
      <c r="B32" s="14">
        <v>80822</v>
      </c>
      <c r="C32" s="14">
        <v>62</v>
      </c>
      <c r="D32" s="15" t="s">
        <v>82</v>
      </c>
      <c r="E32" s="15" t="s">
        <v>21</v>
      </c>
      <c r="F32" s="14">
        <v>4</v>
      </c>
      <c r="G32" s="15" t="s">
        <v>18</v>
      </c>
      <c r="H32" s="15" t="s">
        <v>332</v>
      </c>
      <c r="I32" s="15" t="s">
        <v>411</v>
      </c>
      <c r="J32" s="15" t="s">
        <v>1208</v>
      </c>
      <c r="K32" s="16">
        <v>115.31</v>
      </c>
      <c r="M32">
        <f t="shared" si="0"/>
        <v>80822</v>
      </c>
      <c r="N32">
        <f>IF(AND(A32&gt;0,A32&lt;999),IFERROR(VLOOKUP(results5204[[#This Row],[Card]],U14W[],1,FALSE),0),0)</f>
        <v>80822</v>
      </c>
      <c r="O32">
        <f t="shared" si="1"/>
        <v>31</v>
      </c>
    </row>
    <row r="33" spans="1:15" x14ac:dyDescent="0.3">
      <c r="A33" s="17">
        <v>32</v>
      </c>
      <c r="B33" s="18">
        <v>81070</v>
      </c>
      <c r="C33" s="18">
        <v>41</v>
      </c>
      <c r="D33" s="19" t="s">
        <v>183</v>
      </c>
      <c r="E33" s="19" t="s">
        <v>51</v>
      </c>
      <c r="F33" s="18">
        <v>4</v>
      </c>
      <c r="G33" s="19" t="s">
        <v>18</v>
      </c>
      <c r="H33" s="19" t="s">
        <v>22</v>
      </c>
      <c r="I33" s="19" t="s">
        <v>1209</v>
      </c>
      <c r="J33" s="19" t="s">
        <v>1210</v>
      </c>
      <c r="K33" s="20">
        <v>117.05</v>
      </c>
      <c r="M33">
        <f t="shared" si="0"/>
        <v>81070</v>
      </c>
      <c r="N33">
        <f>IF(AND(A33&gt;0,A33&lt;999),IFERROR(VLOOKUP(results5204[[#This Row],[Card]],U14W[],1,FALSE),0),0)</f>
        <v>81070</v>
      </c>
      <c r="O33">
        <f t="shared" si="1"/>
        <v>32</v>
      </c>
    </row>
    <row r="34" spans="1:15" x14ac:dyDescent="0.3">
      <c r="A34" s="13">
        <v>33</v>
      </c>
      <c r="B34" s="14">
        <v>80684</v>
      </c>
      <c r="C34" s="14">
        <v>64</v>
      </c>
      <c r="D34" s="15" t="s">
        <v>159</v>
      </c>
      <c r="E34" s="15" t="s">
        <v>51</v>
      </c>
      <c r="F34" s="14">
        <v>4</v>
      </c>
      <c r="G34" s="15" t="s">
        <v>18</v>
      </c>
      <c r="H34" s="15" t="s">
        <v>1211</v>
      </c>
      <c r="I34" s="15" t="s">
        <v>408</v>
      </c>
      <c r="J34" s="15" t="s">
        <v>1212</v>
      </c>
      <c r="K34" s="16">
        <v>118.54</v>
      </c>
      <c r="M34">
        <f t="shared" ref="M34:M65" si="2">B34</f>
        <v>80684</v>
      </c>
      <c r="N34">
        <f>IF(AND(A34&gt;0,A34&lt;999),IFERROR(VLOOKUP(results5204[[#This Row],[Card]],U14W[],1,FALSE),0),0)</f>
        <v>80684</v>
      </c>
      <c r="O34">
        <f t="shared" ref="O34:O65" si="3">A34</f>
        <v>33</v>
      </c>
    </row>
    <row r="35" spans="1:15" x14ac:dyDescent="0.3">
      <c r="A35" s="17">
        <v>34</v>
      </c>
      <c r="B35" s="18">
        <v>80812</v>
      </c>
      <c r="C35" s="18">
        <v>26</v>
      </c>
      <c r="D35" s="19" t="s">
        <v>116</v>
      </c>
      <c r="E35" s="19" t="s">
        <v>21</v>
      </c>
      <c r="F35" s="18">
        <v>4</v>
      </c>
      <c r="G35" s="19" t="s">
        <v>18</v>
      </c>
      <c r="H35" s="19" t="s">
        <v>1213</v>
      </c>
      <c r="I35" s="19" t="s">
        <v>575</v>
      </c>
      <c r="J35" s="19" t="s">
        <v>1214</v>
      </c>
      <c r="K35" s="20">
        <v>118.79</v>
      </c>
      <c r="M35">
        <f t="shared" si="2"/>
        <v>80812</v>
      </c>
      <c r="N35">
        <f>IF(AND(A35&gt;0,A35&lt;999),IFERROR(VLOOKUP(results5204[[#This Row],[Card]],U14W[],1,FALSE),0),0)</f>
        <v>80812</v>
      </c>
      <c r="O35">
        <f t="shared" si="3"/>
        <v>34</v>
      </c>
    </row>
    <row r="36" spans="1:15" x14ac:dyDescent="0.3">
      <c r="A36" s="13">
        <v>35</v>
      </c>
      <c r="B36" s="14">
        <v>80726</v>
      </c>
      <c r="C36" s="14">
        <v>68</v>
      </c>
      <c r="D36" s="15" t="s">
        <v>148</v>
      </c>
      <c r="E36" s="15" t="s">
        <v>17</v>
      </c>
      <c r="F36" s="14">
        <v>5</v>
      </c>
      <c r="G36" s="15" t="s">
        <v>18</v>
      </c>
      <c r="H36" s="15" t="s">
        <v>874</v>
      </c>
      <c r="I36" s="15" t="s">
        <v>1215</v>
      </c>
      <c r="J36" s="15" t="s">
        <v>1216</v>
      </c>
      <c r="K36" s="16">
        <v>121.44</v>
      </c>
      <c r="M36">
        <f t="shared" si="2"/>
        <v>80726</v>
      </c>
      <c r="N36">
        <f>IF(AND(A36&gt;0,A36&lt;999),IFERROR(VLOOKUP(results5204[[#This Row],[Card]],U14W[],1,FALSE),0),0)</f>
        <v>80726</v>
      </c>
      <c r="O36">
        <f t="shared" si="3"/>
        <v>35</v>
      </c>
    </row>
    <row r="37" spans="1:15" x14ac:dyDescent="0.3">
      <c r="A37" s="17">
        <v>36</v>
      </c>
      <c r="B37" s="18">
        <v>78188</v>
      </c>
      <c r="C37" s="18">
        <v>71</v>
      </c>
      <c r="D37" s="19" t="s">
        <v>146</v>
      </c>
      <c r="E37" s="19" t="s">
        <v>88</v>
      </c>
      <c r="F37" s="18">
        <v>4</v>
      </c>
      <c r="G37" s="19" t="s">
        <v>18</v>
      </c>
      <c r="H37" s="19" t="s">
        <v>1217</v>
      </c>
      <c r="I37" s="19" t="s">
        <v>562</v>
      </c>
      <c r="J37" s="19" t="s">
        <v>1218</v>
      </c>
      <c r="K37" s="20">
        <v>121.68</v>
      </c>
      <c r="M37">
        <f t="shared" si="2"/>
        <v>78188</v>
      </c>
      <c r="N37">
        <f>IF(AND(A37&gt;0,A37&lt;999),IFERROR(VLOOKUP(results5204[[#This Row],[Card]],U14W[],1,FALSE),0),0)</f>
        <v>78188</v>
      </c>
      <c r="O37">
        <f t="shared" si="3"/>
        <v>36</v>
      </c>
    </row>
    <row r="38" spans="1:15" x14ac:dyDescent="0.3">
      <c r="A38" s="13">
        <v>37</v>
      </c>
      <c r="B38" s="14">
        <v>76808</v>
      </c>
      <c r="C38" s="14">
        <v>66</v>
      </c>
      <c r="D38" s="15" t="s">
        <v>122</v>
      </c>
      <c r="E38" s="15" t="s">
        <v>88</v>
      </c>
      <c r="F38" s="14">
        <v>4</v>
      </c>
      <c r="G38" s="15" t="s">
        <v>18</v>
      </c>
      <c r="H38" s="15" t="s">
        <v>1219</v>
      </c>
      <c r="I38" s="15" t="s">
        <v>1220</v>
      </c>
      <c r="J38" s="15" t="s">
        <v>1221</v>
      </c>
      <c r="K38" s="16">
        <v>123.01</v>
      </c>
      <c r="M38">
        <f t="shared" si="2"/>
        <v>76808</v>
      </c>
      <c r="N38">
        <f>IF(AND(A38&gt;0,A38&lt;999),IFERROR(VLOOKUP(results5204[[#This Row],[Card]],U14W[],1,FALSE),0),0)</f>
        <v>76808</v>
      </c>
      <c r="O38">
        <f t="shared" si="3"/>
        <v>37</v>
      </c>
    </row>
    <row r="39" spans="1:15" x14ac:dyDescent="0.3">
      <c r="A39" s="17">
        <v>38</v>
      </c>
      <c r="B39" s="18">
        <v>82223</v>
      </c>
      <c r="C39" s="18">
        <v>76</v>
      </c>
      <c r="D39" s="19" t="s">
        <v>912</v>
      </c>
      <c r="E39" s="19" t="s">
        <v>21</v>
      </c>
      <c r="F39" s="18">
        <v>4</v>
      </c>
      <c r="G39" s="19" t="s">
        <v>18</v>
      </c>
      <c r="H39" s="19" t="s">
        <v>1222</v>
      </c>
      <c r="I39" s="19" t="s">
        <v>1223</v>
      </c>
      <c r="J39" s="19" t="s">
        <v>1224</v>
      </c>
      <c r="K39" s="20">
        <v>125.74</v>
      </c>
      <c r="M39">
        <f t="shared" si="2"/>
        <v>82223</v>
      </c>
      <c r="N39">
        <f>IF(AND(A39&gt;0,A39&lt;999),IFERROR(VLOOKUP(results5204[[#This Row],[Card]],U14W[],1,FALSE),0),0)</f>
        <v>82223</v>
      </c>
      <c r="O39">
        <f t="shared" si="3"/>
        <v>38</v>
      </c>
    </row>
    <row r="40" spans="1:15" x14ac:dyDescent="0.3">
      <c r="A40" s="13">
        <v>39</v>
      </c>
      <c r="B40" s="14">
        <v>76643</v>
      </c>
      <c r="C40" s="14">
        <v>44</v>
      </c>
      <c r="D40" s="15" t="s">
        <v>84</v>
      </c>
      <c r="E40" s="15" t="s">
        <v>48</v>
      </c>
      <c r="F40" s="14">
        <v>4</v>
      </c>
      <c r="G40" s="15" t="s">
        <v>18</v>
      </c>
      <c r="H40" s="15" t="s">
        <v>1225</v>
      </c>
      <c r="I40" s="15" t="s">
        <v>566</v>
      </c>
      <c r="J40" s="15" t="s">
        <v>1226</v>
      </c>
      <c r="K40" s="16">
        <v>126.74</v>
      </c>
      <c r="M40">
        <f t="shared" si="2"/>
        <v>76643</v>
      </c>
      <c r="N40">
        <f>IF(AND(A40&gt;0,A40&lt;999),IFERROR(VLOOKUP(results5204[[#This Row],[Card]],U14W[],1,FALSE),0),0)</f>
        <v>76643</v>
      </c>
      <c r="O40">
        <f t="shared" si="3"/>
        <v>39</v>
      </c>
    </row>
    <row r="41" spans="1:15" x14ac:dyDescent="0.3">
      <c r="A41" s="17">
        <v>40</v>
      </c>
      <c r="B41" s="18">
        <v>85474</v>
      </c>
      <c r="C41" s="18">
        <v>59</v>
      </c>
      <c r="D41" s="19" t="s">
        <v>220</v>
      </c>
      <c r="E41" s="19" t="s">
        <v>151</v>
      </c>
      <c r="F41" s="18">
        <v>4</v>
      </c>
      <c r="G41" s="19" t="s">
        <v>18</v>
      </c>
      <c r="H41" s="19" t="s">
        <v>1227</v>
      </c>
      <c r="I41" s="19" t="s">
        <v>1228</v>
      </c>
      <c r="J41" s="19" t="s">
        <v>1229</v>
      </c>
      <c r="K41" s="20">
        <v>134.94</v>
      </c>
      <c r="M41">
        <f t="shared" si="2"/>
        <v>85474</v>
      </c>
      <c r="N41">
        <f>IF(AND(A41&gt;0,A41&lt;999),IFERROR(VLOOKUP(results5204[[#This Row],[Card]],U14W[],1,FALSE),0),0)</f>
        <v>85474</v>
      </c>
      <c r="O41">
        <f t="shared" si="3"/>
        <v>40</v>
      </c>
    </row>
    <row r="42" spans="1:15" x14ac:dyDescent="0.3">
      <c r="A42" s="13">
        <v>41</v>
      </c>
      <c r="B42" s="14">
        <v>78643</v>
      </c>
      <c r="C42" s="14">
        <v>5</v>
      </c>
      <c r="D42" s="15" t="s">
        <v>902</v>
      </c>
      <c r="E42" s="15" t="s">
        <v>879</v>
      </c>
      <c r="F42" s="14">
        <v>4</v>
      </c>
      <c r="G42" s="15" t="s">
        <v>18</v>
      </c>
      <c r="H42" s="15" t="s">
        <v>1230</v>
      </c>
      <c r="I42" s="15" t="s">
        <v>582</v>
      </c>
      <c r="J42" s="15" t="s">
        <v>1231</v>
      </c>
      <c r="K42" s="16">
        <v>139.16</v>
      </c>
      <c r="M42">
        <f t="shared" si="2"/>
        <v>78643</v>
      </c>
      <c r="N42">
        <f>IF(AND(A42&gt;0,A42&lt;999),IFERROR(VLOOKUP(results5204[[#This Row],[Card]],U14W[],1,FALSE),0),0)</f>
        <v>78643</v>
      </c>
      <c r="O42">
        <f t="shared" si="3"/>
        <v>41</v>
      </c>
    </row>
    <row r="43" spans="1:15" x14ac:dyDescent="0.3">
      <c r="A43" s="17">
        <v>42</v>
      </c>
      <c r="B43" s="18">
        <v>78410</v>
      </c>
      <c r="C43" s="18">
        <v>6</v>
      </c>
      <c r="D43" s="19" t="s">
        <v>64</v>
      </c>
      <c r="E43" s="19" t="s">
        <v>65</v>
      </c>
      <c r="F43" s="18">
        <v>4</v>
      </c>
      <c r="G43" s="19" t="s">
        <v>18</v>
      </c>
      <c r="H43" s="19" t="s">
        <v>1232</v>
      </c>
      <c r="I43" s="19" t="s">
        <v>620</v>
      </c>
      <c r="J43" s="19" t="s">
        <v>1233</v>
      </c>
      <c r="K43" s="20">
        <v>140.32</v>
      </c>
      <c r="M43">
        <f t="shared" si="2"/>
        <v>78410</v>
      </c>
      <c r="N43">
        <f>IF(AND(A43&gt;0,A43&lt;999),IFERROR(VLOOKUP(results5204[[#This Row],[Card]],U14W[],1,FALSE),0),0)</f>
        <v>78410</v>
      </c>
      <c r="O43">
        <f t="shared" si="3"/>
        <v>42</v>
      </c>
    </row>
    <row r="44" spans="1:15" x14ac:dyDescent="0.3">
      <c r="A44" s="13">
        <v>43</v>
      </c>
      <c r="B44" s="14">
        <v>87072</v>
      </c>
      <c r="C44" s="14">
        <v>69</v>
      </c>
      <c r="D44" s="15" t="s">
        <v>223</v>
      </c>
      <c r="E44" s="15" t="s">
        <v>151</v>
      </c>
      <c r="F44" s="14">
        <v>5</v>
      </c>
      <c r="G44" s="15" t="s">
        <v>18</v>
      </c>
      <c r="H44" s="15" t="s">
        <v>53</v>
      </c>
      <c r="I44" s="15" t="s">
        <v>571</v>
      </c>
      <c r="J44" s="15" t="s">
        <v>1234</v>
      </c>
      <c r="K44" s="16">
        <v>141.72999999999999</v>
      </c>
      <c r="M44">
        <f t="shared" si="2"/>
        <v>87072</v>
      </c>
      <c r="N44">
        <f>IF(AND(A44&gt;0,A44&lt;999),IFERROR(VLOOKUP(results5204[[#This Row],[Card]],U14W[],1,FALSE),0),0)</f>
        <v>87072</v>
      </c>
      <c r="O44">
        <f t="shared" si="3"/>
        <v>43</v>
      </c>
    </row>
    <row r="45" spans="1:15" x14ac:dyDescent="0.3">
      <c r="A45" s="17">
        <v>44</v>
      </c>
      <c r="B45" s="18">
        <v>78457</v>
      </c>
      <c r="C45" s="18">
        <v>3</v>
      </c>
      <c r="D45" s="19" t="s">
        <v>925</v>
      </c>
      <c r="E45" s="19" t="s">
        <v>926</v>
      </c>
      <c r="F45" s="18">
        <v>4</v>
      </c>
      <c r="G45" s="19" t="s">
        <v>18</v>
      </c>
      <c r="H45" s="19" t="s">
        <v>592</v>
      </c>
      <c r="I45" s="19" t="s">
        <v>1235</v>
      </c>
      <c r="J45" s="19" t="s">
        <v>1236</v>
      </c>
      <c r="K45" s="20">
        <v>152.08000000000001</v>
      </c>
      <c r="M45">
        <f t="shared" si="2"/>
        <v>78457</v>
      </c>
      <c r="N45">
        <f>IF(AND(A45&gt;0,A45&lt;999),IFERROR(VLOOKUP(results5204[[#This Row],[Card]],U14W[],1,FALSE),0),0)</f>
        <v>78457</v>
      </c>
      <c r="O45">
        <f t="shared" si="3"/>
        <v>44</v>
      </c>
    </row>
    <row r="46" spans="1:15" x14ac:dyDescent="0.3">
      <c r="A46" s="13">
        <v>45</v>
      </c>
      <c r="B46" s="14">
        <v>87433</v>
      </c>
      <c r="C46" s="14">
        <v>15</v>
      </c>
      <c r="D46" s="15" t="s">
        <v>917</v>
      </c>
      <c r="E46" s="15" t="s">
        <v>879</v>
      </c>
      <c r="F46" s="14">
        <v>4</v>
      </c>
      <c r="G46" s="15" t="s">
        <v>18</v>
      </c>
      <c r="H46" s="15" t="s">
        <v>571</v>
      </c>
      <c r="I46" s="15" t="s">
        <v>1237</v>
      </c>
      <c r="J46" s="15" t="s">
        <v>1238</v>
      </c>
      <c r="K46" s="16">
        <v>153.33000000000001</v>
      </c>
      <c r="M46">
        <f t="shared" si="2"/>
        <v>87433</v>
      </c>
      <c r="N46">
        <f>IF(AND(A46&gt;0,A46&lt;999),IFERROR(VLOOKUP(results5204[[#This Row],[Card]],U14W[],1,FALSE),0),0)</f>
        <v>87433</v>
      </c>
      <c r="O46">
        <f t="shared" si="3"/>
        <v>45</v>
      </c>
    </row>
    <row r="47" spans="1:15" x14ac:dyDescent="0.3">
      <c r="A47" s="17">
        <v>46</v>
      </c>
      <c r="B47" s="18">
        <v>84699</v>
      </c>
      <c r="C47" s="18">
        <v>74</v>
      </c>
      <c r="D47" s="19" t="s">
        <v>195</v>
      </c>
      <c r="E47" s="19" t="s">
        <v>51</v>
      </c>
      <c r="F47" s="18">
        <v>5</v>
      </c>
      <c r="G47" s="19" t="s">
        <v>18</v>
      </c>
      <c r="H47" s="19" t="s">
        <v>1239</v>
      </c>
      <c r="I47" s="19" t="s">
        <v>1240</v>
      </c>
      <c r="J47" s="19" t="s">
        <v>1241</v>
      </c>
      <c r="K47" s="20">
        <v>153.74</v>
      </c>
      <c r="M47">
        <f t="shared" si="2"/>
        <v>84699</v>
      </c>
      <c r="N47">
        <f>IF(AND(A47&gt;0,A47&lt;999),IFERROR(VLOOKUP(results5204[[#This Row],[Card]],U14W[],1,FALSE),0),0)</f>
        <v>84699</v>
      </c>
      <c r="O47">
        <f t="shared" si="3"/>
        <v>46</v>
      </c>
    </row>
    <row r="48" spans="1:15" x14ac:dyDescent="0.3">
      <c r="A48" s="13">
        <v>47</v>
      </c>
      <c r="B48" s="14">
        <v>79130</v>
      </c>
      <c r="C48" s="14">
        <v>56</v>
      </c>
      <c r="D48" s="15" t="s">
        <v>100</v>
      </c>
      <c r="E48" s="15" t="s">
        <v>88</v>
      </c>
      <c r="F48" s="14">
        <v>4</v>
      </c>
      <c r="G48" s="15" t="s">
        <v>18</v>
      </c>
      <c r="H48" s="15" t="s">
        <v>402</v>
      </c>
      <c r="I48" s="15" t="s">
        <v>1242</v>
      </c>
      <c r="J48" s="15" t="s">
        <v>1243</v>
      </c>
      <c r="K48" s="16">
        <v>154.74</v>
      </c>
      <c r="M48">
        <f t="shared" si="2"/>
        <v>79130</v>
      </c>
      <c r="N48">
        <f>IF(AND(A48&gt;0,A48&lt;999),IFERROR(VLOOKUP(results5204[[#This Row],[Card]],U14W[],1,FALSE),0),0)</f>
        <v>79130</v>
      </c>
      <c r="O48">
        <f t="shared" si="3"/>
        <v>47</v>
      </c>
    </row>
    <row r="49" spans="1:15" x14ac:dyDescent="0.3">
      <c r="A49" s="17">
        <v>48</v>
      </c>
      <c r="B49" s="18">
        <v>85462</v>
      </c>
      <c r="C49" s="18">
        <v>78</v>
      </c>
      <c r="D49" s="19" t="s">
        <v>128</v>
      </c>
      <c r="E49" s="19" t="s">
        <v>51</v>
      </c>
      <c r="F49" s="18">
        <v>5</v>
      </c>
      <c r="G49" s="19" t="s">
        <v>18</v>
      </c>
      <c r="H49" s="19" t="s">
        <v>1244</v>
      </c>
      <c r="I49" s="19" t="s">
        <v>608</v>
      </c>
      <c r="J49" s="19" t="s">
        <v>1245</v>
      </c>
      <c r="K49" s="20">
        <v>156.56</v>
      </c>
      <c r="M49">
        <f t="shared" si="2"/>
        <v>85462</v>
      </c>
      <c r="N49">
        <f>IF(AND(A49&gt;0,A49&lt;999),IFERROR(VLOOKUP(results5204[[#This Row],[Card]],U14W[],1,FALSE),0),0)</f>
        <v>85462</v>
      </c>
      <c r="O49">
        <f t="shared" si="3"/>
        <v>48</v>
      </c>
    </row>
    <row r="50" spans="1:15" x14ac:dyDescent="0.3">
      <c r="A50" s="13">
        <v>49</v>
      </c>
      <c r="B50" s="14">
        <v>82174</v>
      </c>
      <c r="C50" s="14">
        <v>81</v>
      </c>
      <c r="D50" s="15" t="s">
        <v>915</v>
      </c>
      <c r="E50" s="15" t="s">
        <v>68</v>
      </c>
      <c r="F50" s="14">
        <v>5</v>
      </c>
      <c r="G50" s="15" t="s">
        <v>18</v>
      </c>
      <c r="H50" s="15" t="s">
        <v>1246</v>
      </c>
      <c r="I50" s="15" t="s">
        <v>1247</v>
      </c>
      <c r="J50" s="15" t="s">
        <v>1248</v>
      </c>
      <c r="K50" s="16">
        <v>171.8</v>
      </c>
      <c r="M50">
        <f t="shared" si="2"/>
        <v>82174</v>
      </c>
      <c r="N50">
        <f>IF(AND(A50&gt;0,A50&lt;999),IFERROR(VLOOKUP(results5204[[#This Row],[Card]],U14W[],1,FALSE),0),0)</f>
        <v>82174</v>
      </c>
      <c r="O50">
        <f t="shared" si="3"/>
        <v>49</v>
      </c>
    </row>
    <row r="51" spans="1:15" x14ac:dyDescent="0.3">
      <c r="A51" s="17">
        <v>50</v>
      </c>
      <c r="B51" s="18">
        <v>82039</v>
      </c>
      <c r="C51" s="18">
        <v>79</v>
      </c>
      <c r="D51" s="19" t="s">
        <v>922</v>
      </c>
      <c r="E51" s="19" t="s">
        <v>923</v>
      </c>
      <c r="F51" s="18">
        <v>5</v>
      </c>
      <c r="G51" s="19" t="s">
        <v>18</v>
      </c>
      <c r="H51" s="19" t="s">
        <v>99</v>
      </c>
      <c r="I51" s="19" t="s">
        <v>1249</v>
      </c>
      <c r="J51" s="19" t="s">
        <v>1250</v>
      </c>
      <c r="K51" s="20">
        <v>176.27</v>
      </c>
      <c r="M51">
        <f t="shared" si="2"/>
        <v>82039</v>
      </c>
      <c r="N51">
        <f>IF(AND(A51&gt;0,A51&lt;999),IFERROR(VLOOKUP(results5204[[#This Row],[Card]],U14W[],1,FALSE),0),0)</f>
        <v>82039</v>
      </c>
      <c r="O51">
        <f t="shared" si="3"/>
        <v>50</v>
      </c>
    </row>
    <row r="52" spans="1:15" x14ac:dyDescent="0.3">
      <c r="A52" s="13">
        <v>51</v>
      </c>
      <c r="B52" s="14">
        <v>80689</v>
      </c>
      <c r="C52" s="14">
        <v>67</v>
      </c>
      <c r="D52" s="15" t="s">
        <v>215</v>
      </c>
      <c r="E52" s="15" t="s">
        <v>41</v>
      </c>
      <c r="F52" s="14">
        <v>4</v>
      </c>
      <c r="G52" s="15" t="s">
        <v>18</v>
      </c>
      <c r="H52" s="15" t="s">
        <v>1251</v>
      </c>
      <c r="I52" s="15" t="s">
        <v>1252</v>
      </c>
      <c r="J52" s="15" t="s">
        <v>1253</v>
      </c>
      <c r="K52" s="16">
        <v>188.2</v>
      </c>
      <c r="M52">
        <f t="shared" si="2"/>
        <v>80689</v>
      </c>
      <c r="N52">
        <f>IF(AND(A52&gt;0,A52&lt;999),IFERROR(VLOOKUP(results5204[[#This Row],[Card]],U14W[],1,FALSE),0),0)</f>
        <v>80689</v>
      </c>
      <c r="O52">
        <f t="shared" si="3"/>
        <v>51</v>
      </c>
    </row>
    <row r="53" spans="1:15" x14ac:dyDescent="0.3">
      <c r="A53" s="17">
        <v>52</v>
      </c>
      <c r="B53" s="18">
        <v>79074</v>
      </c>
      <c r="C53" s="18">
        <v>22</v>
      </c>
      <c r="D53" s="19" t="s">
        <v>892</v>
      </c>
      <c r="E53" s="19" t="s">
        <v>893</v>
      </c>
      <c r="F53" s="18">
        <v>5</v>
      </c>
      <c r="G53" s="19" t="s">
        <v>18</v>
      </c>
      <c r="H53" s="19" t="s">
        <v>1254</v>
      </c>
      <c r="I53" s="19" t="s">
        <v>168</v>
      </c>
      <c r="J53" s="19" t="s">
        <v>1255</v>
      </c>
      <c r="K53" s="20">
        <v>231.27</v>
      </c>
      <c r="M53">
        <f t="shared" si="2"/>
        <v>79074</v>
      </c>
      <c r="N53">
        <f>IF(AND(A53&gt;0,A53&lt;999),IFERROR(VLOOKUP(results5204[[#This Row],[Card]],U14W[],1,FALSE),0),0)</f>
        <v>79074</v>
      </c>
      <c r="O53">
        <f t="shared" si="3"/>
        <v>52</v>
      </c>
    </row>
    <row r="54" spans="1:15" x14ac:dyDescent="0.3">
      <c r="A54" s="13">
        <v>53</v>
      </c>
      <c r="B54" s="14">
        <v>78808</v>
      </c>
      <c r="C54" s="14">
        <v>17</v>
      </c>
      <c r="D54" s="15" t="s">
        <v>441</v>
      </c>
      <c r="E54" s="15" t="s">
        <v>442</v>
      </c>
      <c r="F54" s="14">
        <v>4</v>
      </c>
      <c r="G54" s="15" t="s">
        <v>18</v>
      </c>
      <c r="H54" s="15" t="s">
        <v>651</v>
      </c>
      <c r="I54" s="15" t="s">
        <v>1256</v>
      </c>
      <c r="J54" s="15" t="s">
        <v>1257</v>
      </c>
      <c r="K54" s="16">
        <v>237.49</v>
      </c>
      <c r="M54">
        <f t="shared" si="2"/>
        <v>78808</v>
      </c>
      <c r="N54">
        <f>IF(AND(A54&gt;0,A54&lt;999),IFERROR(VLOOKUP(results5204[[#This Row],[Card]],U14W[],1,FALSE),0),0)</f>
        <v>78808</v>
      </c>
      <c r="O54">
        <f t="shared" si="3"/>
        <v>53</v>
      </c>
    </row>
    <row r="55" spans="1:15" x14ac:dyDescent="0.3">
      <c r="A55" s="17">
        <v>54</v>
      </c>
      <c r="B55" s="18">
        <v>78706</v>
      </c>
      <c r="C55" s="18">
        <v>23</v>
      </c>
      <c r="D55" s="19" t="s">
        <v>908</v>
      </c>
      <c r="E55" s="19" t="s">
        <v>879</v>
      </c>
      <c r="F55" s="18">
        <v>5</v>
      </c>
      <c r="G55" s="19" t="s">
        <v>18</v>
      </c>
      <c r="H55" s="19" t="s">
        <v>1258</v>
      </c>
      <c r="I55" s="19" t="s">
        <v>1259</v>
      </c>
      <c r="J55" s="19" t="s">
        <v>1260</v>
      </c>
      <c r="K55" s="20">
        <v>264.66000000000003</v>
      </c>
      <c r="M55">
        <f t="shared" si="2"/>
        <v>78706</v>
      </c>
      <c r="N55">
        <f>IF(AND(A55&gt;0,A55&lt;999),IFERROR(VLOOKUP(results5204[[#This Row],[Card]],U14W[],1,FALSE),0),0)</f>
        <v>78706</v>
      </c>
      <c r="O55">
        <f t="shared" si="3"/>
        <v>54</v>
      </c>
    </row>
    <row r="56" spans="1:15" x14ac:dyDescent="0.3">
      <c r="A56" s="13">
        <v>55</v>
      </c>
      <c r="B56" s="14">
        <v>80586</v>
      </c>
      <c r="C56" s="14">
        <v>51</v>
      </c>
      <c r="D56" s="15" t="s">
        <v>932</v>
      </c>
      <c r="E56" s="15" t="s">
        <v>442</v>
      </c>
      <c r="F56" s="14">
        <v>5</v>
      </c>
      <c r="G56" s="15" t="s">
        <v>18</v>
      </c>
      <c r="H56" s="15" t="s">
        <v>1261</v>
      </c>
      <c r="I56" s="15" t="s">
        <v>1262</v>
      </c>
      <c r="J56" s="15" t="s">
        <v>1263</v>
      </c>
      <c r="K56" s="16">
        <v>284.95</v>
      </c>
      <c r="M56">
        <f t="shared" si="2"/>
        <v>80586</v>
      </c>
      <c r="N56">
        <f>IF(AND(A56&gt;0,A56&lt;999),IFERROR(VLOOKUP(results5204[[#This Row],[Card]],U14W[],1,FALSE),0),0)</f>
        <v>80586</v>
      </c>
      <c r="O56">
        <f t="shared" si="3"/>
        <v>55</v>
      </c>
    </row>
    <row r="57" spans="1:15" x14ac:dyDescent="0.3">
      <c r="A57" s="17">
        <v>56</v>
      </c>
      <c r="B57" s="18">
        <v>85287</v>
      </c>
      <c r="C57" s="18">
        <v>42</v>
      </c>
      <c r="D57" s="19" t="s">
        <v>930</v>
      </c>
      <c r="E57" s="19" t="s">
        <v>442</v>
      </c>
      <c r="F57" s="18">
        <v>5</v>
      </c>
      <c r="G57" s="19" t="s">
        <v>18</v>
      </c>
      <c r="H57" s="19" t="s">
        <v>1264</v>
      </c>
      <c r="I57" s="19" t="s">
        <v>1265</v>
      </c>
      <c r="J57" s="19" t="s">
        <v>1266</v>
      </c>
      <c r="K57" s="20">
        <v>340.2</v>
      </c>
      <c r="M57">
        <f t="shared" si="2"/>
        <v>85287</v>
      </c>
      <c r="N57">
        <f>IF(AND(A57&gt;0,A57&lt;999),IFERROR(VLOOKUP(results5204[[#This Row],[Card]],U14W[],1,FALSE),0),0)</f>
        <v>85287</v>
      </c>
      <c r="O57">
        <f t="shared" si="3"/>
        <v>56</v>
      </c>
    </row>
    <row r="58" spans="1:15" x14ac:dyDescent="0.3">
      <c r="A58" s="13">
        <v>57</v>
      </c>
      <c r="B58" s="14">
        <v>93270</v>
      </c>
      <c r="C58" s="14">
        <v>30</v>
      </c>
      <c r="D58" s="15" t="s">
        <v>878</v>
      </c>
      <c r="E58" s="15" t="s">
        <v>879</v>
      </c>
      <c r="F58" s="14">
        <v>4</v>
      </c>
      <c r="G58" s="15" t="s">
        <v>18</v>
      </c>
      <c r="H58" s="15" t="s">
        <v>1267</v>
      </c>
      <c r="I58" s="15" t="s">
        <v>1268</v>
      </c>
      <c r="J58" s="15" t="s">
        <v>1269</v>
      </c>
      <c r="K58" s="16">
        <v>366.96</v>
      </c>
      <c r="M58">
        <f t="shared" si="2"/>
        <v>93270</v>
      </c>
      <c r="N58">
        <f>IF(AND(A58&gt;0,A58&lt;999),IFERROR(VLOOKUP(results5204[[#This Row],[Card]],U14W[],1,FALSE),0),0)</f>
        <v>93270</v>
      </c>
      <c r="O58">
        <f t="shared" si="3"/>
        <v>57</v>
      </c>
    </row>
    <row r="59" spans="1:15" x14ac:dyDescent="0.3">
      <c r="A59" s="17">
        <v>999</v>
      </c>
      <c r="B59" s="18">
        <v>85544</v>
      </c>
      <c r="C59" s="18">
        <v>65</v>
      </c>
      <c r="D59" s="19" t="s">
        <v>144</v>
      </c>
      <c r="E59" s="19" t="s">
        <v>105</v>
      </c>
      <c r="F59" s="18">
        <v>4</v>
      </c>
      <c r="G59" s="19" t="s">
        <v>18</v>
      </c>
      <c r="H59" s="19" t="s">
        <v>216</v>
      </c>
      <c r="I59" s="19"/>
      <c r="J59" s="19"/>
      <c r="K59" s="20">
        <v>0</v>
      </c>
      <c r="M59">
        <f t="shared" si="2"/>
        <v>85544</v>
      </c>
      <c r="N59">
        <f>IF(AND(A59&gt;0,A59&lt;999),IFERROR(VLOOKUP(results5204[[#This Row],[Card]],U14W[],1,FALSE),0),0)</f>
        <v>0</v>
      </c>
      <c r="O59">
        <f t="shared" si="3"/>
        <v>999</v>
      </c>
    </row>
    <row r="60" spans="1:15" x14ac:dyDescent="0.3">
      <c r="A60" s="13">
        <v>999</v>
      </c>
      <c r="B60" s="14">
        <v>80369</v>
      </c>
      <c r="C60" s="14">
        <v>75</v>
      </c>
      <c r="D60" s="15" t="s">
        <v>169</v>
      </c>
      <c r="E60" s="15" t="s">
        <v>48</v>
      </c>
      <c r="F60" s="14">
        <v>5</v>
      </c>
      <c r="G60" s="15" t="s">
        <v>18</v>
      </c>
      <c r="H60" s="15" t="s">
        <v>216</v>
      </c>
      <c r="I60" s="15"/>
      <c r="J60" s="15"/>
      <c r="K60" s="16">
        <v>0</v>
      </c>
      <c r="M60">
        <f t="shared" si="2"/>
        <v>80369</v>
      </c>
      <c r="N60">
        <f>IF(AND(A60&gt;0,A60&lt;999),IFERROR(VLOOKUP(results5204[[#This Row],[Card]],U14W[],1,FALSE),0),0)</f>
        <v>0</v>
      </c>
      <c r="O60">
        <f t="shared" si="3"/>
        <v>999</v>
      </c>
    </row>
    <row r="61" spans="1:15" x14ac:dyDescent="0.3">
      <c r="A61" s="17">
        <v>999</v>
      </c>
      <c r="B61" s="18">
        <v>80725</v>
      </c>
      <c r="C61" s="18">
        <v>13</v>
      </c>
      <c r="D61" s="19" t="s">
        <v>16</v>
      </c>
      <c r="E61" s="19" t="s">
        <v>17</v>
      </c>
      <c r="F61" s="18">
        <v>4</v>
      </c>
      <c r="G61" s="19" t="s">
        <v>18</v>
      </c>
      <c r="H61" s="19" t="s">
        <v>218</v>
      </c>
      <c r="I61" s="19"/>
      <c r="J61" s="19"/>
      <c r="K61" s="20">
        <v>0</v>
      </c>
      <c r="M61">
        <f t="shared" si="2"/>
        <v>80725</v>
      </c>
      <c r="N61">
        <f>IF(AND(A61&gt;0,A61&lt;999),IFERROR(VLOOKUP(results5204[[#This Row],[Card]],U14W[],1,FALSE),0),0)</f>
        <v>0</v>
      </c>
      <c r="O61">
        <f t="shared" si="3"/>
        <v>999</v>
      </c>
    </row>
    <row r="62" spans="1:15" x14ac:dyDescent="0.3">
      <c r="A62" s="13">
        <v>999</v>
      </c>
      <c r="B62" s="14">
        <v>81092</v>
      </c>
      <c r="C62" s="14">
        <v>40</v>
      </c>
      <c r="D62" s="15" t="s">
        <v>78</v>
      </c>
      <c r="E62" s="15" t="s">
        <v>17</v>
      </c>
      <c r="F62" s="14">
        <v>4</v>
      </c>
      <c r="G62" s="15" t="s">
        <v>18</v>
      </c>
      <c r="H62" s="15" t="s">
        <v>218</v>
      </c>
      <c r="I62" s="15" t="s">
        <v>1270</v>
      </c>
      <c r="J62" s="15"/>
      <c r="K62" s="16">
        <v>0</v>
      </c>
      <c r="M62">
        <f t="shared" si="2"/>
        <v>81092</v>
      </c>
      <c r="N62">
        <f>IF(AND(A62&gt;0,A62&lt;999),IFERROR(VLOOKUP(results5204[[#This Row],[Card]],U14W[],1,FALSE),0),0)</f>
        <v>0</v>
      </c>
      <c r="O62">
        <f t="shared" si="3"/>
        <v>999</v>
      </c>
    </row>
    <row r="63" spans="1:15" x14ac:dyDescent="0.3">
      <c r="A63" s="17">
        <v>999</v>
      </c>
      <c r="B63" s="18">
        <v>81088</v>
      </c>
      <c r="C63" s="18">
        <v>45</v>
      </c>
      <c r="D63" s="19" t="s">
        <v>43</v>
      </c>
      <c r="E63" s="19" t="s">
        <v>17</v>
      </c>
      <c r="F63" s="18">
        <v>4</v>
      </c>
      <c r="G63" s="19" t="s">
        <v>18</v>
      </c>
      <c r="H63" s="19" t="s">
        <v>218</v>
      </c>
      <c r="I63" s="19" t="s">
        <v>862</v>
      </c>
      <c r="J63" s="19"/>
      <c r="K63" s="20">
        <v>0</v>
      </c>
      <c r="M63">
        <f t="shared" si="2"/>
        <v>81088</v>
      </c>
      <c r="N63">
        <f>IF(AND(A63&gt;0,A63&lt;999),IFERROR(VLOOKUP(results5204[[#This Row],[Card]],U14W[],1,FALSE),0),0)</f>
        <v>0</v>
      </c>
      <c r="O63">
        <f t="shared" si="3"/>
        <v>999</v>
      </c>
    </row>
    <row r="64" spans="1:15" x14ac:dyDescent="0.3">
      <c r="A64" s="13">
        <v>999</v>
      </c>
      <c r="B64" s="14">
        <v>79133</v>
      </c>
      <c r="C64" s="14">
        <v>73</v>
      </c>
      <c r="D64" s="15" t="s">
        <v>163</v>
      </c>
      <c r="E64" s="15" t="s">
        <v>17</v>
      </c>
      <c r="F64" s="14">
        <v>5</v>
      </c>
      <c r="G64" s="15" t="s">
        <v>18</v>
      </c>
      <c r="H64" s="15" t="s">
        <v>218</v>
      </c>
      <c r="I64" s="15"/>
      <c r="J64" s="15"/>
      <c r="K64" s="16">
        <v>0</v>
      </c>
      <c r="M64">
        <f t="shared" si="2"/>
        <v>79133</v>
      </c>
      <c r="N64">
        <f>IF(AND(A64&gt;0,A64&lt;999),IFERROR(VLOOKUP(results5204[[#This Row],[Card]],U14W[],1,FALSE),0),0)</f>
        <v>0</v>
      </c>
      <c r="O64">
        <f t="shared" si="3"/>
        <v>999</v>
      </c>
    </row>
    <row r="65" spans="1:15" x14ac:dyDescent="0.3">
      <c r="A65" s="17">
        <v>999</v>
      </c>
      <c r="B65" s="18">
        <v>81520</v>
      </c>
      <c r="C65" s="18">
        <v>80</v>
      </c>
      <c r="D65" s="19" t="s">
        <v>1027</v>
      </c>
      <c r="E65" s="19" t="s">
        <v>21</v>
      </c>
      <c r="F65" s="18">
        <v>4</v>
      </c>
      <c r="G65" s="19" t="s">
        <v>18</v>
      </c>
      <c r="H65" s="19" t="s">
        <v>218</v>
      </c>
      <c r="I65" s="19" t="s">
        <v>1271</v>
      </c>
      <c r="J65" s="19"/>
      <c r="K65" s="20">
        <v>0</v>
      </c>
      <c r="M65">
        <f t="shared" si="2"/>
        <v>81520</v>
      </c>
      <c r="N65">
        <f>IF(AND(A65&gt;0,A65&lt;999),IFERROR(VLOOKUP(results5204[[#This Row],[Card]],U14W[],1,FALSE),0),0)</f>
        <v>0</v>
      </c>
      <c r="O65">
        <f t="shared" si="3"/>
        <v>999</v>
      </c>
    </row>
    <row r="66" spans="1:15" x14ac:dyDescent="0.3">
      <c r="A66" s="13">
        <v>999</v>
      </c>
      <c r="B66" s="14">
        <v>80730</v>
      </c>
      <c r="C66" s="14">
        <v>16</v>
      </c>
      <c r="D66" s="15" t="s">
        <v>34</v>
      </c>
      <c r="E66" s="15" t="s">
        <v>17</v>
      </c>
      <c r="F66" s="14">
        <v>4</v>
      </c>
      <c r="G66" s="15" t="s">
        <v>18</v>
      </c>
      <c r="H66" s="15" t="s">
        <v>218</v>
      </c>
      <c r="I66" s="15" t="s">
        <v>1272</v>
      </c>
      <c r="J66" s="15"/>
      <c r="K66" s="16">
        <v>0</v>
      </c>
      <c r="M66">
        <f t="shared" ref="M66:M82" si="4">B66</f>
        <v>80730</v>
      </c>
      <c r="N66">
        <f>IF(AND(A66&gt;0,A66&lt;999),IFERROR(VLOOKUP(results5204[[#This Row],[Card]],U14W[],1,FALSE),0),0)</f>
        <v>0</v>
      </c>
      <c r="O66">
        <f t="shared" ref="O66:O82" si="5">A66</f>
        <v>999</v>
      </c>
    </row>
    <row r="67" spans="1:15" x14ac:dyDescent="0.3">
      <c r="A67" s="17">
        <v>999</v>
      </c>
      <c r="B67" s="18">
        <v>80664</v>
      </c>
      <c r="C67" s="18">
        <v>55</v>
      </c>
      <c r="D67" s="19" t="s">
        <v>92</v>
      </c>
      <c r="E67" s="19" t="s">
        <v>51</v>
      </c>
      <c r="F67" s="18">
        <v>4</v>
      </c>
      <c r="G67" s="19" t="s">
        <v>18</v>
      </c>
      <c r="H67" s="19" t="s">
        <v>218</v>
      </c>
      <c r="I67" s="19" t="s">
        <v>903</v>
      </c>
      <c r="J67" s="19"/>
      <c r="K67" s="20">
        <v>0</v>
      </c>
      <c r="M67">
        <f t="shared" si="4"/>
        <v>80664</v>
      </c>
      <c r="N67">
        <f>IF(AND(A67&gt;0,A67&lt;999),IFERROR(VLOOKUP(results5204[[#This Row],[Card]],U14W[],1,FALSE),0),0)</f>
        <v>0</v>
      </c>
      <c r="O67">
        <f t="shared" si="5"/>
        <v>999</v>
      </c>
    </row>
    <row r="68" spans="1:15" x14ac:dyDescent="0.3">
      <c r="A68" s="13">
        <v>999</v>
      </c>
      <c r="B68" s="14">
        <v>80495</v>
      </c>
      <c r="C68" s="14">
        <v>63</v>
      </c>
      <c r="D68" s="15" t="s">
        <v>98</v>
      </c>
      <c r="E68" s="15" t="s">
        <v>51</v>
      </c>
      <c r="F68" s="14">
        <v>4</v>
      </c>
      <c r="G68" s="15" t="s">
        <v>18</v>
      </c>
      <c r="H68" s="15" t="s">
        <v>218</v>
      </c>
      <c r="I68" s="15" t="s">
        <v>1273</v>
      </c>
      <c r="J68" s="15"/>
      <c r="K68" s="16">
        <v>0</v>
      </c>
      <c r="M68">
        <f t="shared" si="4"/>
        <v>80495</v>
      </c>
      <c r="N68">
        <f>IF(AND(A68&gt;0,A68&lt;999),IFERROR(VLOOKUP(results5204[[#This Row],[Card]],U14W[],1,FALSE),0),0)</f>
        <v>0</v>
      </c>
      <c r="O68">
        <f t="shared" si="5"/>
        <v>999</v>
      </c>
    </row>
    <row r="69" spans="1:15" x14ac:dyDescent="0.3">
      <c r="A69" s="17">
        <v>999</v>
      </c>
      <c r="B69" s="18">
        <v>88241</v>
      </c>
      <c r="C69" s="18">
        <v>72</v>
      </c>
      <c r="D69" s="19" t="s">
        <v>222</v>
      </c>
      <c r="E69" s="19" t="s">
        <v>151</v>
      </c>
      <c r="F69" s="18">
        <v>5</v>
      </c>
      <c r="G69" s="19" t="s">
        <v>18</v>
      </c>
      <c r="H69" s="19" t="s">
        <v>218</v>
      </c>
      <c r="I69" s="19" t="s">
        <v>1274</v>
      </c>
      <c r="J69" s="19"/>
      <c r="K69" s="20">
        <v>0</v>
      </c>
      <c r="M69">
        <f t="shared" si="4"/>
        <v>88241</v>
      </c>
      <c r="N69">
        <f>IF(AND(A69&gt;0,A69&lt;999),IFERROR(VLOOKUP(results5204[[#This Row],[Card]],U14W[],1,FALSE),0),0)</f>
        <v>0</v>
      </c>
      <c r="O69">
        <f t="shared" si="5"/>
        <v>999</v>
      </c>
    </row>
    <row r="70" spans="1:15" x14ac:dyDescent="0.3">
      <c r="A70" s="13">
        <v>999</v>
      </c>
      <c r="B70" s="14">
        <v>80818</v>
      </c>
      <c r="C70" s="14">
        <v>52</v>
      </c>
      <c r="D70" s="15" t="s">
        <v>23</v>
      </c>
      <c r="E70" s="15" t="s">
        <v>21</v>
      </c>
      <c r="F70" s="14">
        <v>4</v>
      </c>
      <c r="G70" s="15" t="s">
        <v>18</v>
      </c>
      <c r="H70" s="15" t="s">
        <v>218</v>
      </c>
      <c r="I70" s="15"/>
      <c r="J70" s="15"/>
      <c r="K70" s="16">
        <v>0</v>
      </c>
      <c r="M70">
        <f t="shared" si="4"/>
        <v>80818</v>
      </c>
      <c r="N70">
        <f>IF(AND(A70&gt;0,A70&lt;999),IFERROR(VLOOKUP(results5204[[#This Row],[Card]],U14W[],1,FALSE),0),0)</f>
        <v>0</v>
      </c>
      <c r="O70">
        <f t="shared" si="5"/>
        <v>999</v>
      </c>
    </row>
    <row r="71" spans="1:15" x14ac:dyDescent="0.3">
      <c r="A71" s="17">
        <v>999</v>
      </c>
      <c r="B71" s="18">
        <v>78686</v>
      </c>
      <c r="C71" s="18">
        <v>32</v>
      </c>
      <c r="D71" s="19" t="s">
        <v>1133</v>
      </c>
      <c r="E71" s="19" t="s">
        <v>442</v>
      </c>
      <c r="F71" s="18">
        <v>5</v>
      </c>
      <c r="G71" s="19" t="s">
        <v>18</v>
      </c>
      <c r="H71" s="19" t="s">
        <v>218</v>
      </c>
      <c r="I71" s="19" t="s">
        <v>1275</v>
      </c>
      <c r="J71" s="19"/>
      <c r="K71" s="20">
        <v>0</v>
      </c>
      <c r="M71">
        <f t="shared" si="4"/>
        <v>78686</v>
      </c>
      <c r="N71">
        <f>IF(AND(A71&gt;0,A71&lt;999),IFERROR(VLOOKUP(results5204[[#This Row],[Card]],U14W[],1,FALSE),0),0)</f>
        <v>0</v>
      </c>
      <c r="O71">
        <f t="shared" si="5"/>
        <v>999</v>
      </c>
    </row>
    <row r="72" spans="1:15" x14ac:dyDescent="0.3">
      <c r="A72" s="13">
        <v>999</v>
      </c>
      <c r="B72" s="14">
        <v>82141</v>
      </c>
      <c r="C72" s="14">
        <v>18</v>
      </c>
      <c r="D72" s="15" t="s">
        <v>900</v>
      </c>
      <c r="E72" s="15" t="s">
        <v>879</v>
      </c>
      <c r="F72" s="14">
        <v>4</v>
      </c>
      <c r="G72" s="15" t="s">
        <v>18</v>
      </c>
      <c r="H72" s="15" t="s">
        <v>218</v>
      </c>
      <c r="I72" s="15" t="s">
        <v>1276</v>
      </c>
      <c r="J72" s="15"/>
      <c r="K72" s="16">
        <v>0</v>
      </c>
      <c r="M72">
        <f t="shared" si="4"/>
        <v>82141</v>
      </c>
      <c r="N72">
        <f>IF(AND(A72&gt;0,A72&lt;999),IFERROR(VLOOKUP(results5204[[#This Row],[Card]],U14W[],1,FALSE),0),0)</f>
        <v>0</v>
      </c>
      <c r="O72">
        <f t="shared" si="5"/>
        <v>999</v>
      </c>
    </row>
    <row r="73" spans="1:15" x14ac:dyDescent="0.3">
      <c r="A73" s="17">
        <v>999</v>
      </c>
      <c r="B73" s="18">
        <v>80581</v>
      </c>
      <c r="C73" s="18">
        <v>48</v>
      </c>
      <c r="D73" s="19" t="s">
        <v>910</v>
      </c>
      <c r="E73" s="19" t="s">
        <v>442</v>
      </c>
      <c r="F73" s="18">
        <v>5</v>
      </c>
      <c r="G73" s="19" t="s">
        <v>18</v>
      </c>
      <c r="H73" s="19" t="s">
        <v>218</v>
      </c>
      <c r="I73" s="19" t="s">
        <v>1277</v>
      </c>
      <c r="J73" s="19"/>
      <c r="K73" s="20">
        <v>0</v>
      </c>
      <c r="M73">
        <f t="shared" si="4"/>
        <v>80581</v>
      </c>
      <c r="N73">
        <f>IF(AND(A73&gt;0,A73&lt;999),IFERROR(VLOOKUP(results5204[[#This Row],[Card]],U14W[],1,FALSE),0),0)</f>
        <v>0</v>
      </c>
      <c r="O73">
        <f t="shared" si="5"/>
        <v>999</v>
      </c>
    </row>
    <row r="74" spans="1:15" x14ac:dyDescent="0.3">
      <c r="A74" s="13">
        <v>999</v>
      </c>
      <c r="B74" s="14">
        <v>81099</v>
      </c>
      <c r="C74" s="14">
        <v>47</v>
      </c>
      <c r="D74" s="15" t="s">
        <v>217</v>
      </c>
      <c r="E74" s="15" t="s">
        <v>17</v>
      </c>
      <c r="F74" s="14">
        <v>5</v>
      </c>
      <c r="G74" s="15" t="s">
        <v>18</v>
      </c>
      <c r="H74" s="15" t="s">
        <v>218</v>
      </c>
      <c r="I74" s="15"/>
      <c r="J74" s="15"/>
      <c r="K74" s="16">
        <v>0</v>
      </c>
      <c r="M74">
        <f t="shared" si="4"/>
        <v>81099</v>
      </c>
      <c r="N74">
        <f>IF(AND(A74&gt;0,A74&lt;999),IFERROR(VLOOKUP(results5204[[#This Row],[Card]],U14W[],1,FALSE),0),0)</f>
        <v>0</v>
      </c>
      <c r="O74">
        <f t="shared" si="5"/>
        <v>999</v>
      </c>
    </row>
    <row r="75" spans="1:15" x14ac:dyDescent="0.3">
      <c r="A75" s="17">
        <v>999</v>
      </c>
      <c r="B75" s="18">
        <v>89667</v>
      </c>
      <c r="C75" s="18">
        <v>4</v>
      </c>
      <c r="D75" s="19" t="s">
        <v>895</v>
      </c>
      <c r="E75" s="19" t="s">
        <v>879</v>
      </c>
      <c r="F75" s="18">
        <v>5</v>
      </c>
      <c r="G75" s="19" t="s">
        <v>18</v>
      </c>
      <c r="H75" s="19" t="s">
        <v>218</v>
      </c>
      <c r="I75" s="19" t="s">
        <v>416</v>
      </c>
      <c r="J75" s="19"/>
      <c r="K75" s="20">
        <v>0</v>
      </c>
      <c r="M75">
        <f t="shared" si="4"/>
        <v>89667</v>
      </c>
      <c r="N75">
        <f>IF(AND(A75&gt;0,A75&lt;999),IFERROR(VLOOKUP(results5204[[#This Row],[Card]],U14W[],1,FALSE),0),0)</f>
        <v>0</v>
      </c>
      <c r="O75">
        <f t="shared" si="5"/>
        <v>999</v>
      </c>
    </row>
    <row r="76" spans="1:15" x14ac:dyDescent="0.3">
      <c r="A76" s="13">
        <v>999</v>
      </c>
      <c r="B76" s="14">
        <v>80494</v>
      </c>
      <c r="C76" s="14">
        <v>1</v>
      </c>
      <c r="D76" s="15" t="s">
        <v>881</v>
      </c>
      <c r="E76" s="15" t="s">
        <v>882</v>
      </c>
      <c r="F76" s="14">
        <v>4</v>
      </c>
      <c r="G76" s="15" t="s">
        <v>18</v>
      </c>
      <c r="H76" s="15" t="s">
        <v>1278</v>
      </c>
      <c r="I76" s="15" t="s">
        <v>899</v>
      </c>
      <c r="J76" s="15"/>
      <c r="K76" s="16">
        <v>0</v>
      </c>
      <c r="M76">
        <f t="shared" si="4"/>
        <v>80494</v>
      </c>
      <c r="N76">
        <f>IF(AND(A76&gt;0,A76&lt;999),IFERROR(VLOOKUP(results5204[[#This Row],[Card]],U14W[],1,FALSE),0),0)</f>
        <v>0</v>
      </c>
      <c r="O76">
        <f t="shared" si="5"/>
        <v>999</v>
      </c>
    </row>
    <row r="77" spans="1:15" x14ac:dyDescent="0.3">
      <c r="A77" s="17">
        <v>999</v>
      </c>
      <c r="B77" s="18">
        <v>80584</v>
      </c>
      <c r="C77" s="18">
        <v>28</v>
      </c>
      <c r="D77" s="19" t="s">
        <v>928</v>
      </c>
      <c r="E77" s="19" t="s">
        <v>442</v>
      </c>
      <c r="F77" s="18">
        <v>4</v>
      </c>
      <c r="G77" s="19" t="s">
        <v>18</v>
      </c>
      <c r="H77" s="19" t="s">
        <v>1279</v>
      </c>
      <c r="I77" s="19"/>
      <c r="J77" s="19"/>
      <c r="K77" s="20">
        <v>0</v>
      </c>
      <c r="M77">
        <f t="shared" si="4"/>
        <v>80584</v>
      </c>
      <c r="N77">
        <f>IF(AND(A77&gt;0,A77&lt;999),IFERROR(VLOOKUP(results5204[[#This Row],[Card]],U14W[],1,FALSE),0),0)</f>
        <v>0</v>
      </c>
      <c r="O77">
        <f t="shared" si="5"/>
        <v>999</v>
      </c>
    </row>
    <row r="78" spans="1:15" x14ac:dyDescent="0.3">
      <c r="A78" s="13">
        <v>999</v>
      </c>
      <c r="B78" s="14">
        <v>81497</v>
      </c>
      <c r="C78" s="14">
        <v>8</v>
      </c>
      <c r="D78" s="15" t="s">
        <v>32</v>
      </c>
      <c r="E78" s="15" t="s">
        <v>17</v>
      </c>
      <c r="F78" s="14">
        <v>4</v>
      </c>
      <c r="G78" s="15" t="s">
        <v>18</v>
      </c>
      <c r="H78" s="15" t="s">
        <v>1280</v>
      </c>
      <c r="I78" s="15" t="s">
        <v>218</v>
      </c>
      <c r="J78" s="15"/>
      <c r="K78" s="16">
        <v>0</v>
      </c>
      <c r="M78">
        <f t="shared" si="4"/>
        <v>81497</v>
      </c>
      <c r="N78">
        <f>IF(AND(A78&gt;0,A78&lt;999),IFERROR(VLOOKUP(results5204[[#This Row],[Card]],U14W[],1,FALSE),0),0)</f>
        <v>0</v>
      </c>
      <c r="O78">
        <f t="shared" si="5"/>
        <v>999</v>
      </c>
    </row>
    <row r="79" spans="1:15" x14ac:dyDescent="0.3">
      <c r="A79" s="17">
        <v>999</v>
      </c>
      <c r="B79" s="18">
        <v>80732</v>
      </c>
      <c r="C79" s="18">
        <v>29</v>
      </c>
      <c r="D79" s="19" t="s">
        <v>52</v>
      </c>
      <c r="E79" s="19" t="s">
        <v>17</v>
      </c>
      <c r="F79" s="18">
        <v>4</v>
      </c>
      <c r="G79" s="19" t="s">
        <v>18</v>
      </c>
      <c r="H79" s="19" t="s">
        <v>1281</v>
      </c>
      <c r="I79" s="19" t="s">
        <v>218</v>
      </c>
      <c r="J79" s="19"/>
      <c r="K79" s="20">
        <v>0</v>
      </c>
      <c r="M79">
        <f t="shared" si="4"/>
        <v>80732</v>
      </c>
      <c r="N79">
        <f>IF(AND(A79&gt;0,A79&lt;999),IFERROR(VLOOKUP(results5204[[#This Row],[Card]],U14W[],1,FALSE),0),0)</f>
        <v>0</v>
      </c>
      <c r="O79">
        <f t="shared" si="5"/>
        <v>999</v>
      </c>
    </row>
    <row r="80" spans="1:15" x14ac:dyDescent="0.3">
      <c r="A80" s="13">
        <v>999</v>
      </c>
      <c r="B80" s="14">
        <v>78175</v>
      </c>
      <c r="C80" s="14">
        <v>70</v>
      </c>
      <c r="D80" s="15" t="s">
        <v>138</v>
      </c>
      <c r="E80" s="15" t="s">
        <v>88</v>
      </c>
      <c r="F80" s="14">
        <v>4</v>
      </c>
      <c r="G80" s="15" t="s">
        <v>18</v>
      </c>
      <c r="H80" s="15" t="s">
        <v>1282</v>
      </c>
      <c r="I80" s="15" t="s">
        <v>218</v>
      </c>
      <c r="J80" s="15"/>
      <c r="K80" s="16">
        <v>0</v>
      </c>
      <c r="M80">
        <f t="shared" si="4"/>
        <v>78175</v>
      </c>
      <c r="N80">
        <f>IF(AND(A80&gt;0,A80&lt;999),IFERROR(VLOOKUP(results5204[[#This Row],[Card]],U14W[],1,FALSE),0),0)</f>
        <v>0</v>
      </c>
      <c r="O80">
        <f t="shared" si="5"/>
        <v>999</v>
      </c>
    </row>
    <row r="81" spans="1:15" x14ac:dyDescent="0.3">
      <c r="A81" s="17">
        <v>999</v>
      </c>
      <c r="B81" s="18">
        <v>81869</v>
      </c>
      <c r="C81" s="18">
        <v>77</v>
      </c>
      <c r="D81" s="19" t="s">
        <v>67</v>
      </c>
      <c r="E81" s="19" t="s">
        <v>68</v>
      </c>
      <c r="F81" s="18">
        <v>5</v>
      </c>
      <c r="G81" s="19" t="s">
        <v>18</v>
      </c>
      <c r="H81" s="19" t="s">
        <v>1176</v>
      </c>
      <c r="I81" s="19" t="s">
        <v>218</v>
      </c>
      <c r="J81" s="19"/>
      <c r="K81" s="20">
        <v>0</v>
      </c>
      <c r="M81">
        <f t="shared" si="4"/>
        <v>81869</v>
      </c>
      <c r="N81">
        <f>IF(AND(A81&gt;0,A81&lt;999),IFERROR(VLOOKUP(results5204[[#This Row],[Card]],U14W[],1,FALSE),0),0)</f>
        <v>0</v>
      </c>
      <c r="O81">
        <f t="shared" si="5"/>
        <v>999</v>
      </c>
    </row>
    <row r="82" spans="1:15" x14ac:dyDescent="0.3">
      <c r="A82" s="9">
        <v>999</v>
      </c>
      <c r="B82" s="6">
        <v>87017</v>
      </c>
      <c r="C82" s="6">
        <v>34</v>
      </c>
      <c r="D82" s="7" t="s">
        <v>904</v>
      </c>
      <c r="E82" s="7" t="s">
        <v>879</v>
      </c>
      <c r="F82" s="6">
        <v>5</v>
      </c>
      <c r="G82" s="7" t="s">
        <v>18</v>
      </c>
      <c r="H82" s="7" t="s">
        <v>1283</v>
      </c>
      <c r="I82" s="7" t="s">
        <v>1284</v>
      </c>
      <c r="J82" s="7"/>
      <c r="K82" s="8">
        <v>0</v>
      </c>
      <c r="M82">
        <f t="shared" si="4"/>
        <v>87017</v>
      </c>
      <c r="N82">
        <f>IF(AND(A82&gt;0,A82&lt;999),IFERROR(VLOOKUP(results5204[[#This Row],[Card]],U14W[],1,FALSE),0),0)</f>
        <v>0</v>
      </c>
      <c r="O82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I E A A B Q S w M E F A A C A A g A 3 V F x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3 V F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R c U x Y V o Q u W Q E A A N 0 N A A A T A B w A R m 9 y b X V s Y X M v U 2 V j d G l v b j E u b S C i G A A o o B Q A A A A A A A A A A A A A A A A A A A A A A A A A A A D t l U F r g z A Y Q O + C / y G 4 S w u i V d s x N n Z Y 3 a G 7 d M M K Y 4 w d P v V b K 9 O k x E 9 Y E f / 7 o u 1 O e q z g Q S / K S 3 y G P I g F x p Q K z n b n u / O g a 7 p W H E B i w r Z P o X O 3 c l y H P b I M S d e Y u n a i l D E q 8 o 6 R 9 Q Z 7 n D U P v u C E n I q Z c S A 6 3 t s 2 x H A U q S J W D P Z G 5 G g H E G O A R Z m R 3 Y q t x m z M 5 + b Z + w w E n t K e / Z V X f z b k 6 z J 6 Y / g H 4 H u 1 q P B 0 R E P N C y H K 0 A o l 8 O J b y N w X W Z n z Z r C Y t S q z q o w N Q o L S M B k p z g h / q T Z Z Z Q T A f x R 8 4 X S 7 t J p X W u q D T L p 0 n U Z d u I U c O 1 Y / K 6 M O / H h d 9 3 2 J c C / k q T P b K Y g F J e 9 w l y d M 9 v B Q E G Q s T H t W 8 9 Z u / j / m Z R 6 h r O u 5 r q W 8 d 0 f 7 u r u D d X e n 7 i P u v h y s + 3 L q P u L u q 8 G 6 r 6 b u 1 + 1 + C X y d 8 u 5 i q J N e m a f y o y 7 v D V b e m 8 q P 9 q x 3 F 0 P 9 4 5 V 5 6 j 6 W 7 n 9 Q S w E C L Q A U A A I A C A D d U X F M h p + t T K c A A A D 4 A A A A E g A A A A A A A A A A A A A A A A A A A A A A Q 2 9 u Z m l n L 1 B h Y 2 t h Z 2 U u e G 1 s U E s B A i 0 A F A A C A A g A 3 V F x T A / K 6 a u k A A A A 6 Q A A A B M A A A A A A A A A A A A A A A A A 8 w A A A F t D b 2 5 0 Z W 5 0 X 1 R 5 c G V z X S 5 4 b W x Q S w E C L Q A U A A I A C A D d U X F M W F a E L l k B A A D d D Q A A E w A A A A A A A A A A A A A A A A D k A Q A A R m 9 y b X V s Y X M v U 2 V j d G l v b j E u b V B L B Q Y A A A A A A w A D A M I A A A C K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S V g A A A A A A A P B V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Q V Q x O D U x M j E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V U M j I 6 M D I 6 M D Q u N T k y O D M 1 M F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A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E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d U M T g 6 M D Y 6 M T k u N z M z N D E 5 N 1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A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I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d U M j E 6 M j I 6 M T I u N z k 2 N z Q 2 O V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A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y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Q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T M 6 M j U 6 N T Y u M z A w O D U 5 M F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V G I i A v P j x F b n R y e S B U e X B l P S J G a W x s R X J y b 3 J D b 3 V u d C I g V m F s d W U 9 I m w w I i A v P j x F b n R y e S B U e X B l P S J G a W x s Q 2 9 1 b n Q i I F Z h b H V l P S J s M T A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y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U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j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y M D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d U M T Q 6 M D I 6 M j g u M j c z M D k 1 N 1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V G I i A v P j x F b n R y e S B U e X B l P S J G a W x s R X J y b 3 J D b 3 V u d C I g V m F s d W U 9 I m w w I i A v P j x F b n R y e S B U e X B l P S J G a W x s Q 2 9 1 b n Q i I F Z h b H V l P S J s N z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1 M j A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i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N 1 Q x N D o x M T o y N y 4 x O T E 5 N j M w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4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U y M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j A z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j A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j A 0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3 V D E 0 O j E 0 O j Q w L j U 3 N D I 5 O T F a I i A v P j x F b n R y e S B U e X B l P S J G a W x s R X J y b 3 J D b 2 R l I i B W Y W x 1 Z T 0 i c 1 V u a 2 5 v d 2 4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Q 2 9 s d W 1 u V H l w Z X M i I F Z h b H V l P S J z Q m d N R E F 3 W U d B d 1 l H Q m d Z R i I g L z 4 8 R W 5 0 c n k g V H l w Z T 0 i R m l s b E V y c m 9 y Q 2 9 1 b n Q i I F Z h b H V l P S J s M C I g L z 4 8 R W 5 0 c n k g V H l w Z T 0 i R m l s b E N v d W 5 0 I i B W Y W x 1 Z T 0 i b D g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I w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y M D Q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y M D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l f D 5 M 3 b a k y 6 g T i B H 8 A 1 Z g A A A A A C A A A A A A A D Z g A A w A A A A B A A A A A U 9 k d v F u a i b l y P g 7 X m e F a 8 A A A A A A S A A A C g A A A A E A A A A C y S 0 w r Q F x n m W 0 C 9 I j r 4 8 i B Q A A A A 6 z s W 5 u C a v p L v Y r B a r v a N p q 7 e J N c E h K w n U f i x r D i e J M H 0 c N h V U H v m v V b E k m N 5 g 0 n K b t c p V d 8 W + U a x G W P t A 9 d S b m s A T 8 H f r a J x 7 N K q b 1 / u W j 8 U A A A A o X c d u U Y L N U 1 H P 1 2 Y M L a t L s V J a 6 A = < / D a t a M a s h u p > 
</file>

<file path=customXml/itemProps1.xml><?xml version="1.0" encoding="utf-8"?>
<ds:datastoreItem xmlns:ds="http://schemas.openxmlformats.org/officeDocument/2006/customXml" ds:itemID="{A5AC3AAC-C8F6-4872-BB34-B83594D2DF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U14-OCUPW</vt:lpstr>
      <vt:lpstr>Points Table</vt:lpstr>
      <vt:lpstr>NAT18.5121</vt:lpstr>
      <vt:lpstr>NAT18.5122</vt:lpstr>
      <vt:lpstr>NAT18.5124</vt:lpstr>
      <vt:lpstr>NAT18.5125</vt:lpstr>
      <vt:lpstr>NAT18.5202</vt:lpstr>
      <vt:lpstr>NAT18.5203</vt:lpstr>
      <vt:lpstr>NAT18.5204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Duncan Gibson MacLean</cp:lastModifiedBy>
  <dcterms:created xsi:type="dcterms:W3CDTF">2018-01-16T19:59:43Z</dcterms:created>
  <dcterms:modified xsi:type="dcterms:W3CDTF">2018-03-19T22:47:19Z</dcterms:modified>
</cp:coreProperties>
</file>